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dianatalis/Desktop/DevelopersInt/Py/DI-Bootcamp/Hackaton2/"/>
    </mc:Choice>
  </mc:AlternateContent>
  <xr:revisionPtr revIDLastSave="0" documentId="8_{3FE36874-A2FD-374C-A999-E107CFA26C49}" xr6:coauthVersionLast="47" xr6:coauthVersionMax="47" xr10:uidLastSave="{00000000-0000-0000-0000-000000000000}"/>
  <bookViews>
    <workbookView xWindow="0" yWindow="740" windowWidth="29400" windowHeight="17400" activeTab="2" xr2:uid="{00000000-000D-0000-FFFF-FFFF00000000}"/>
  </bookViews>
  <sheets>
    <sheet name="amazon" sheetId="1" r:id="rId1"/>
    <sheet name="Copy of amazon" sheetId="2" r:id="rId2"/>
    <sheet name="Pivot Table 2" sheetId="3" r:id="rId3"/>
    <sheet name="Sheet2" sheetId="4" r:id="rId4"/>
  </sheets>
  <definedNames>
    <definedName name="_xlnm._FilterDatabase" localSheetId="0" hidden="1">amazon!$A$1:$R$1466</definedName>
    <definedName name="_xlnm._FilterDatabase" localSheetId="1" hidden="1">'Copy of amazon'!$A$1:$AA$1351</definedName>
  </definedNames>
  <calcPr calcId="191029"/>
  <pivotCaches>
    <pivotCache cacheId="4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4" i="3" l="1"/>
  <c r="E63" i="3"/>
  <c r="E62" i="3"/>
  <c r="E61" i="3"/>
  <c r="E60" i="3"/>
  <c r="E59" i="3"/>
  <c r="E58" i="3"/>
  <c r="E57" i="3"/>
  <c r="E56" i="3"/>
  <c r="E55" i="3"/>
  <c r="E54" i="3"/>
  <c r="E53" i="3"/>
  <c r="E52" i="3"/>
  <c r="E51" i="3"/>
  <c r="E50" i="3"/>
  <c r="E49" i="3"/>
  <c r="E48" i="3"/>
  <c r="E47" i="3"/>
  <c r="E46" i="3"/>
  <c r="E45" i="3"/>
  <c r="E44" i="3"/>
  <c r="E43" i="3"/>
  <c r="E42" i="3"/>
  <c r="E41" i="3"/>
  <c r="E36" i="3"/>
  <c r="D36" i="3"/>
  <c r="C36" i="3"/>
  <c r="B36" i="3"/>
  <c r="E35" i="3"/>
  <c r="D35" i="3"/>
  <c r="C35" i="3"/>
  <c r="B35" i="3"/>
  <c r="E34" i="3"/>
  <c r="D34" i="3"/>
  <c r="C34" i="3"/>
  <c r="B34" i="3"/>
  <c r="E33" i="3"/>
  <c r="D33" i="3"/>
  <c r="C33" i="3"/>
  <c r="B33" i="3"/>
  <c r="P1351" i="2"/>
  <c r="J1351" i="2"/>
  <c r="C1351" i="2"/>
  <c r="P1350" i="2"/>
  <c r="J1350" i="2"/>
  <c r="C1350" i="2"/>
  <c r="P1349" i="2"/>
  <c r="J1349" i="2"/>
  <c r="C1349" i="2"/>
  <c r="P1348" i="2"/>
  <c r="J1348" i="2"/>
  <c r="C1348" i="2"/>
  <c r="P1347" i="2"/>
  <c r="J1347" i="2"/>
  <c r="C1347" i="2"/>
  <c r="P1346" i="2"/>
  <c r="J1346" i="2"/>
  <c r="C1346" i="2"/>
  <c r="P1345" i="2"/>
  <c r="J1345" i="2"/>
  <c r="C1345" i="2"/>
  <c r="P1344" i="2"/>
  <c r="J1344" i="2"/>
  <c r="C1344" i="2"/>
  <c r="P1343" i="2"/>
  <c r="J1343" i="2"/>
  <c r="C1343" i="2"/>
  <c r="P1342" i="2"/>
  <c r="J1342" i="2"/>
  <c r="C1342" i="2"/>
  <c r="P1341" i="2"/>
  <c r="J1341" i="2"/>
  <c r="C1341" i="2"/>
  <c r="P1340" i="2"/>
  <c r="J1340" i="2"/>
  <c r="C1340" i="2"/>
  <c r="P1339" i="2"/>
  <c r="J1339" i="2"/>
  <c r="C1339" i="2"/>
  <c r="P1338" i="2"/>
  <c r="J1338" i="2"/>
  <c r="C1338" i="2"/>
  <c r="P1337" i="2"/>
  <c r="J1337" i="2"/>
  <c r="C1337" i="2"/>
  <c r="P1336" i="2"/>
  <c r="J1336" i="2"/>
  <c r="C1336" i="2"/>
  <c r="P1335" i="2"/>
  <c r="J1335" i="2"/>
  <c r="C1335" i="2"/>
  <c r="P1334" i="2"/>
  <c r="J1334" i="2"/>
  <c r="C1334" i="2"/>
  <c r="P1333" i="2"/>
  <c r="J1333" i="2"/>
  <c r="C1333" i="2"/>
  <c r="P1332" i="2"/>
  <c r="J1332" i="2"/>
  <c r="C1332" i="2"/>
  <c r="P1331" i="2"/>
  <c r="J1331" i="2"/>
  <c r="C1331" i="2"/>
  <c r="P1330" i="2"/>
  <c r="J1330" i="2"/>
  <c r="C1330" i="2"/>
  <c r="P1329" i="2"/>
  <c r="J1329" i="2"/>
  <c r="C1329" i="2"/>
  <c r="P1328" i="2"/>
  <c r="J1328" i="2"/>
  <c r="C1328" i="2"/>
  <c r="P1327" i="2"/>
  <c r="J1327" i="2"/>
  <c r="C1327" i="2"/>
  <c r="P1326" i="2"/>
  <c r="J1326" i="2"/>
  <c r="C1326" i="2"/>
  <c r="P1325" i="2"/>
  <c r="J1325" i="2"/>
  <c r="C1325" i="2"/>
  <c r="P1324" i="2"/>
  <c r="J1324" i="2"/>
  <c r="C1324" i="2"/>
  <c r="P1323" i="2"/>
  <c r="J1323" i="2"/>
  <c r="C1323" i="2"/>
  <c r="P1322" i="2"/>
  <c r="J1322" i="2"/>
  <c r="C1322" i="2"/>
  <c r="P1321" i="2"/>
  <c r="J1321" i="2"/>
  <c r="C1321" i="2"/>
  <c r="P1320" i="2"/>
  <c r="J1320" i="2"/>
  <c r="C1320" i="2"/>
  <c r="P1319" i="2"/>
  <c r="J1319" i="2"/>
  <c r="C1319" i="2"/>
  <c r="P1318" i="2"/>
  <c r="J1318" i="2"/>
  <c r="C1318" i="2"/>
  <c r="P1317" i="2"/>
  <c r="J1317" i="2"/>
  <c r="C1317" i="2"/>
  <c r="P1316" i="2"/>
  <c r="J1316" i="2"/>
  <c r="C1316" i="2"/>
  <c r="P1315" i="2"/>
  <c r="J1315" i="2"/>
  <c r="C1315" i="2"/>
  <c r="P1314" i="2"/>
  <c r="J1314" i="2"/>
  <c r="C1314" i="2"/>
  <c r="P1313" i="2"/>
  <c r="J1313" i="2"/>
  <c r="C1313" i="2"/>
  <c r="P1312" i="2"/>
  <c r="J1312" i="2"/>
  <c r="C1312" i="2"/>
  <c r="P1311" i="2"/>
  <c r="J1311" i="2"/>
  <c r="C1311" i="2"/>
  <c r="P1310" i="2"/>
  <c r="J1310" i="2"/>
  <c r="C1310" i="2"/>
  <c r="P1309" i="2"/>
  <c r="J1309" i="2"/>
  <c r="C1309" i="2"/>
  <c r="P1308" i="2"/>
  <c r="J1308" i="2"/>
  <c r="C1308" i="2"/>
  <c r="P1307" i="2"/>
  <c r="J1307" i="2"/>
  <c r="C1307" i="2"/>
  <c r="P1306" i="2"/>
  <c r="J1306" i="2"/>
  <c r="C1306" i="2"/>
  <c r="P1305" i="2"/>
  <c r="J1305" i="2"/>
  <c r="C1305" i="2"/>
  <c r="P1304" i="2"/>
  <c r="J1304" i="2"/>
  <c r="C1304" i="2"/>
  <c r="P1303" i="2"/>
  <c r="J1303" i="2"/>
  <c r="C1303" i="2"/>
  <c r="P1302" i="2"/>
  <c r="J1302" i="2"/>
  <c r="C1302" i="2"/>
  <c r="P1301" i="2"/>
  <c r="J1301" i="2"/>
  <c r="C1301" i="2"/>
  <c r="P1300" i="2"/>
  <c r="J1300" i="2"/>
  <c r="C1300" i="2"/>
  <c r="P1299" i="2"/>
  <c r="J1299" i="2"/>
  <c r="C1299" i="2"/>
  <c r="P1298" i="2"/>
  <c r="J1298" i="2"/>
  <c r="C1298" i="2"/>
  <c r="P1297" i="2"/>
  <c r="J1297" i="2"/>
  <c r="C1297" i="2"/>
  <c r="P1296" i="2"/>
  <c r="J1296" i="2"/>
  <c r="C1296" i="2"/>
  <c r="P1295" i="2"/>
  <c r="J1295" i="2"/>
  <c r="C1295" i="2"/>
  <c r="P1294" i="2"/>
  <c r="J1294" i="2"/>
  <c r="C1294" i="2"/>
  <c r="P1293" i="2"/>
  <c r="J1293" i="2"/>
  <c r="C1293" i="2"/>
  <c r="P1292" i="2"/>
  <c r="J1292" i="2"/>
  <c r="C1292" i="2"/>
  <c r="P1291" i="2"/>
  <c r="J1291" i="2"/>
  <c r="C1291" i="2"/>
  <c r="P1290" i="2"/>
  <c r="J1290" i="2"/>
  <c r="C1290" i="2"/>
  <c r="P1289" i="2"/>
  <c r="J1289" i="2"/>
  <c r="C1289" i="2"/>
  <c r="P1288" i="2"/>
  <c r="J1288" i="2"/>
  <c r="C1288" i="2"/>
  <c r="P1287" i="2"/>
  <c r="J1287" i="2"/>
  <c r="C1287" i="2"/>
  <c r="P1286" i="2"/>
  <c r="J1286" i="2"/>
  <c r="C1286" i="2"/>
  <c r="P1285" i="2"/>
  <c r="J1285" i="2"/>
  <c r="C1285" i="2"/>
  <c r="P1284" i="2"/>
  <c r="J1284" i="2"/>
  <c r="C1284" i="2"/>
  <c r="P1283" i="2"/>
  <c r="J1283" i="2"/>
  <c r="C1283" i="2"/>
  <c r="P1282" i="2"/>
  <c r="J1282" i="2"/>
  <c r="C1282" i="2"/>
  <c r="P1281" i="2"/>
  <c r="J1281" i="2"/>
  <c r="C1281" i="2"/>
  <c r="P1280" i="2"/>
  <c r="J1280" i="2"/>
  <c r="C1280" i="2"/>
  <c r="P1279" i="2"/>
  <c r="J1279" i="2"/>
  <c r="C1279" i="2"/>
  <c r="P1278" i="2"/>
  <c r="J1278" i="2"/>
  <c r="C1278" i="2"/>
  <c r="P1277" i="2"/>
  <c r="J1277" i="2"/>
  <c r="C1277" i="2"/>
  <c r="P1276" i="2"/>
  <c r="J1276" i="2"/>
  <c r="C1276" i="2"/>
  <c r="P1275" i="2"/>
  <c r="J1275" i="2"/>
  <c r="C1275" i="2"/>
  <c r="P1274" i="2"/>
  <c r="J1274" i="2"/>
  <c r="C1274" i="2"/>
  <c r="P1273" i="2"/>
  <c r="J1273" i="2"/>
  <c r="C1273" i="2"/>
  <c r="P1272" i="2"/>
  <c r="J1272" i="2"/>
  <c r="C1272" i="2"/>
  <c r="P1271" i="2"/>
  <c r="J1271" i="2"/>
  <c r="C1271" i="2"/>
  <c r="P1270" i="2"/>
  <c r="J1270" i="2"/>
  <c r="C1270" i="2"/>
  <c r="P1269" i="2"/>
  <c r="J1269" i="2"/>
  <c r="C1269" i="2"/>
  <c r="P1268" i="2"/>
  <c r="J1268" i="2"/>
  <c r="C1268" i="2"/>
  <c r="P1267" i="2"/>
  <c r="J1267" i="2"/>
  <c r="C1267" i="2"/>
  <c r="P1266" i="2"/>
  <c r="J1266" i="2"/>
  <c r="C1266" i="2"/>
  <c r="P1265" i="2"/>
  <c r="J1265" i="2"/>
  <c r="C1265" i="2"/>
  <c r="P1264" i="2"/>
  <c r="J1264" i="2"/>
  <c r="C1264" i="2"/>
  <c r="P1263" i="2"/>
  <c r="J1263" i="2"/>
  <c r="C1263" i="2"/>
  <c r="P1262" i="2"/>
  <c r="J1262" i="2"/>
  <c r="C1262" i="2"/>
  <c r="P1261" i="2"/>
  <c r="J1261" i="2"/>
  <c r="C1261" i="2"/>
  <c r="P1260" i="2"/>
  <c r="J1260" i="2"/>
  <c r="C1260" i="2"/>
  <c r="P1259" i="2"/>
  <c r="J1259" i="2"/>
  <c r="C1259" i="2"/>
  <c r="P1258" i="2"/>
  <c r="J1258" i="2"/>
  <c r="C1258" i="2"/>
  <c r="P1257" i="2"/>
  <c r="J1257" i="2"/>
  <c r="C1257" i="2"/>
  <c r="P1256" i="2"/>
  <c r="J1256" i="2"/>
  <c r="C1256" i="2"/>
  <c r="P1255" i="2"/>
  <c r="J1255" i="2"/>
  <c r="C1255" i="2"/>
  <c r="P1254" i="2"/>
  <c r="J1254" i="2"/>
  <c r="C1254" i="2"/>
  <c r="P1253" i="2"/>
  <c r="J1253" i="2"/>
  <c r="C1253" i="2"/>
  <c r="P1252" i="2"/>
  <c r="J1252" i="2"/>
  <c r="C1252" i="2"/>
  <c r="P1251" i="2"/>
  <c r="J1251" i="2"/>
  <c r="C1251" i="2"/>
  <c r="P1250" i="2"/>
  <c r="J1250" i="2"/>
  <c r="C1250" i="2"/>
  <c r="P1249" i="2"/>
  <c r="J1249" i="2"/>
  <c r="C1249" i="2"/>
  <c r="P1248" i="2"/>
  <c r="J1248" i="2"/>
  <c r="C1248" i="2"/>
  <c r="P1247" i="2"/>
  <c r="J1247" i="2"/>
  <c r="C1247" i="2"/>
  <c r="P1246" i="2"/>
  <c r="J1246" i="2"/>
  <c r="C1246" i="2"/>
  <c r="P1245" i="2"/>
  <c r="J1245" i="2"/>
  <c r="C1245" i="2"/>
  <c r="P1244" i="2"/>
  <c r="J1244" i="2"/>
  <c r="C1244" i="2"/>
  <c r="P1243" i="2"/>
  <c r="J1243" i="2"/>
  <c r="C1243" i="2"/>
  <c r="P1242" i="2"/>
  <c r="J1242" i="2"/>
  <c r="C1242" i="2"/>
  <c r="P1241" i="2"/>
  <c r="J1241" i="2"/>
  <c r="C1241" i="2"/>
  <c r="P1240" i="2"/>
  <c r="J1240" i="2"/>
  <c r="C1240" i="2"/>
  <c r="P1239" i="2"/>
  <c r="J1239" i="2"/>
  <c r="C1239" i="2"/>
  <c r="P1238" i="2"/>
  <c r="J1238" i="2"/>
  <c r="C1238" i="2"/>
  <c r="P1237" i="2"/>
  <c r="J1237" i="2"/>
  <c r="C1237" i="2"/>
  <c r="P1236" i="2"/>
  <c r="J1236" i="2"/>
  <c r="C1236" i="2"/>
  <c r="P1235" i="2"/>
  <c r="J1235" i="2"/>
  <c r="C1235" i="2"/>
  <c r="P1234" i="2"/>
  <c r="J1234" i="2"/>
  <c r="C1234" i="2"/>
  <c r="P1233" i="2"/>
  <c r="J1233" i="2"/>
  <c r="C1233" i="2"/>
  <c r="P1232" i="2"/>
  <c r="J1232" i="2"/>
  <c r="C1232" i="2"/>
  <c r="P1231" i="2"/>
  <c r="J1231" i="2"/>
  <c r="C1231" i="2"/>
  <c r="P1230" i="2"/>
  <c r="J1230" i="2"/>
  <c r="C1230" i="2"/>
  <c r="P1229" i="2"/>
  <c r="J1229" i="2"/>
  <c r="C1229" i="2"/>
  <c r="P1228" i="2"/>
  <c r="J1228" i="2"/>
  <c r="C1228" i="2"/>
  <c r="P1227" i="2"/>
  <c r="J1227" i="2"/>
  <c r="C1227" i="2"/>
  <c r="P1226" i="2"/>
  <c r="J1226" i="2"/>
  <c r="C1226" i="2"/>
  <c r="P1225" i="2"/>
  <c r="J1225" i="2"/>
  <c r="C1225" i="2"/>
  <c r="P1224" i="2"/>
  <c r="J1224" i="2"/>
  <c r="C1224" i="2"/>
  <c r="P1223" i="2"/>
  <c r="J1223" i="2"/>
  <c r="C1223" i="2"/>
  <c r="P1222" i="2"/>
  <c r="J1222" i="2"/>
  <c r="C1222" i="2"/>
  <c r="P1221" i="2"/>
  <c r="J1221" i="2"/>
  <c r="C1221" i="2"/>
  <c r="P1220" i="2"/>
  <c r="J1220" i="2"/>
  <c r="C1220" i="2"/>
  <c r="P1219" i="2"/>
  <c r="J1219" i="2"/>
  <c r="C1219" i="2"/>
  <c r="P1218" i="2"/>
  <c r="J1218" i="2"/>
  <c r="C1218" i="2"/>
  <c r="P1217" i="2"/>
  <c r="J1217" i="2"/>
  <c r="C1217" i="2"/>
  <c r="P1216" i="2"/>
  <c r="J1216" i="2"/>
  <c r="C1216" i="2"/>
  <c r="P1215" i="2"/>
  <c r="J1215" i="2"/>
  <c r="C1215" i="2"/>
  <c r="P1214" i="2"/>
  <c r="J1214" i="2"/>
  <c r="C1214" i="2"/>
  <c r="P1213" i="2"/>
  <c r="J1213" i="2"/>
  <c r="C1213" i="2"/>
  <c r="P1212" i="2"/>
  <c r="J1212" i="2"/>
  <c r="C1212" i="2"/>
  <c r="P1211" i="2"/>
  <c r="J1211" i="2"/>
  <c r="C1211" i="2"/>
  <c r="P1210" i="2"/>
  <c r="J1210" i="2"/>
  <c r="C1210" i="2"/>
  <c r="P1209" i="2"/>
  <c r="J1209" i="2"/>
  <c r="C1209" i="2"/>
  <c r="P1208" i="2"/>
  <c r="J1208" i="2"/>
  <c r="C1208" i="2"/>
  <c r="P1207" i="2"/>
  <c r="J1207" i="2"/>
  <c r="C1207" i="2"/>
  <c r="P1206" i="2"/>
  <c r="J1206" i="2"/>
  <c r="C1206" i="2"/>
  <c r="P1205" i="2"/>
  <c r="J1205" i="2"/>
  <c r="C1205" i="2"/>
  <c r="P1204" i="2"/>
  <c r="J1204" i="2"/>
  <c r="C1204" i="2"/>
  <c r="P1203" i="2"/>
  <c r="J1203" i="2"/>
  <c r="C1203" i="2"/>
  <c r="P1202" i="2"/>
  <c r="J1202" i="2"/>
  <c r="C1202" i="2"/>
  <c r="P1201" i="2"/>
  <c r="J1201" i="2"/>
  <c r="C1201" i="2"/>
  <c r="P1200" i="2"/>
  <c r="J1200" i="2"/>
  <c r="C1200" i="2"/>
  <c r="P1199" i="2"/>
  <c r="J1199" i="2"/>
  <c r="C1199" i="2"/>
  <c r="P1198" i="2"/>
  <c r="J1198" i="2"/>
  <c r="C1198" i="2"/>
  <c r="P1197" i="2"/>
  <c r="J1197" i="2"/>
  <c r="C1197" i="2"/>
  <c r="P1196" i="2"/>
  <c r="J1196" i="2"/>
  <c r="C1196" i="2"/>
  <c r="P1195" i="2"/>
  <c r="J1195" i="2"/>
  <c r="C1195" i="2"/>
  <c r="P1194" i="2"/>
  <c r="J1194" i="2"/>
  <c r="C1194" i="2"/>
  <c r="P1193" i="2"/>
  <c r="J1193" i="2"/>
  <c r="C1193" i="2"/>
  <c r="P1192" i="2"/>
  <c r="J1192" i="2"/>
  <c r="C1192" i="2"/>
  <c r="P1191" i="2"/>
  <c r="J1191" i="2"/>
  <c r="C1191" i="2"/>
  <c r="P1190" i="2"/>
  <c r="J1190" i="2"/>
  <c r="C1190" i="2"/>
  <c r="P1189" i="2"/>
  <c r="J1189" i="2"/>
  <c r="C1189" i="2"/>
  <c r="P1188" i="2"/>
  <c r="J1188" i="2"/>
  <c r="C1188" i="2"/>
  <c r="P1187" i="2"/>
  <c r="J1187" i="2"/>
  <c r="C1187" i="2"/>
  <c r="P1186" i="2"/>
  <c r="J1186" i="2"/>
  <c r="C1186" i="2"/>
  <c r="P1185" i="2"/>
  <c r="J1185" i="2"/>
  <c r="C1185" i="2"/>
  <c r="P1184" i="2"/>
  <c r="J1184" i="2"/>
  <c r="C1184" i="2"/>
  <c r="P1183" i="2"/>
  <c r="J1183" i="2"/>
  <c r="C1183" i="2"/>
  <c r="P1182" i="2"/>
  <c r="J1182" i="2"/>
  <c r="C1182" i="2"/>
  <c r="P1181" i="2"/>
  <c r="J1181" i="2"/>
  <c r="C1181" i="2"/>
  <c r="P1180" i="2"/>
  <c r="J1180" i="2"/>
  <c r="C1180" i="2"/>
  <c r="P1179" i="2"/>
  <c r="J1179" i="2"/>
  <c r="C1179" i="2"/>
  <c r="P1178" i="2"/>
  <c r="J1178" i="2"/>
  <c r="C1178" i="2"/>
  <c r="P1177" i="2"/>
  <c r="J1177" i="2"/>
  <c r="C1177" i="2"/>
  <c r="P1176" i="2"/>
  <c r="J1176" i="2"/>
  <c r="C1176" i="2"/>
  <c r="P1175" i="2"/>
  <c r="J1175" i="2"/>
  <c r="C1175" i="2"/>
  <c r="P1174" i="2"/>
  <c r="J1174" i="2"/>
  <c r="C1174" i="2"/>
  <c r="P1173" i="2"/>
  <c r="J1173" i="2"/>
  <c r="C1173" i="2"/>
  <c r="P1172" i="2"/>
  <c r="J1172" i="2"/>
  <c r="C1172" i="2"/>
  <c r="P1171" i="2"/>
  <c r="J1171" i="2"/>
  <c r="C1171" i="2"/>
  <c r="P1170" i="2"/>
  <c r="J1170" i="2"/>
  <c r="C1170" i="2"/>
  <c r="P1169" i="2"/>
  <c r="J1169" i="2"/>
  <c r="C1169" i="2"/>
  <c r="P1168" i="2"/>
  <c r="J1168" i="2"/>
  <c r="C1168" i="2"/>
  <c r="P1167" i="2"/>
  <c r="J1167" i="2"/>
  <c r="C1167" i="2"/>
  <c r="P1166" i="2"/>
  <c r="J1166" i="2"/>
  <c r="C1166" i="2"/>
  <c r="P1165" i="2"/>
  <c r="J1165" i="2"/>
  <c r="C1165" i="2"/>
  <c r="P1164" i="2"/>
  <c r="J1164" i="2"/>
  <c r="C1164" i="2"/>
  <c r="P1163" i="2"/>
  <c r="J1163" i="2"/>
  <c r="C1163" i="2"/>
  <c r="P1162" i="2"/>
  <c r="J1162" i="2"/>
  <c r="C1162" i="2"/>
  <c r="P1161" i="2"/>
  <c r="J1161" i="2"/>
  <c r="C1161" i="2"/>
  <c r="P1160" i="2"/>
  <c r="J1160" i="2"/>
  <c r="C1160" i="2"/>
  <c r="P1159" i="2"/>
  <c r="J1159" i="2"/>
  <c r="C1159" i="2"/>
  <c r="P1158" i="2"/>
  <c r="J1158" i="2"/>
  <c r="C1158" i="2"/>
  <c r="P1157" i="2"/>
  <c r="J1157" i="2"/>
  <c r="C1157" i="2"/>
  <c r="P1156" i="2"/>
  <c r="J1156" i="2"/>
  <c r="C1156" i="2"/>
  <c r="P1155" i="2"/>
  <c r="J1155" i="2"/>
  <c r="C1155" i="2"/>
  <c r="P1154" i="2"/>
  <c r="J1154" i="2"/>
  <c r="C1154" i="2"/>
  <c r="P1153" i="2"/>
  <c r="J1153" i="2"/>
  <c r="C1153" i="2"/>
  <c r="P1152" i="2"/>
  <c r="J1152" i="2"/>
  <c r="C1152" i="2"/>
  <c r="P1151" i="2"/>
  <c r="J1151" i="2"/>
  <c r="C1151" i="2"/>
  <c r="P1150" i="2"/>
  <c r="J1150" i="2"/>
  <c r="C1150" i="2"/>
  <c r="P1149" i="2"/>
  <c r="J1149" i="2"/>
  <c r="C1149" i="2"/>
  <c r="P1148" i="2"/>
  <c r="J1148" i="2"/>
  <c r="C1148" i="2"/>
  <c r="P1147" i="2"/>
  <c r="J1147" i="2"/>
  <c r="C1147" i="2"/>
  <c r="P1146" i="2"/>
  <c r="J1146" i="2"/>
  <c r="C1146" i="2"/>
  <c r="P1145" i="2"/>
  <c r="J1145" i="2"/>
  <c r="C1145" i="2"/>
  <c r="P1144" i="2"/>
  <c r="J1144" i="2"/>
  <c r="C1144" i="2"/>
  <c r="P1143" i="2"/>
  <c r="J1143" i="2"/>
  <c r="C1143" i="2"/>
  <c r="P1142" i="2"/>
  <c r="J1142" i="2"/>
  <c r="C1142" i="2"/>
  <c r="P1141" i="2"/>
  <c r="J1141" i="2"/>
  <c r="C1141" i="2"/>
  <c r="P1140" i="2"/>
  <c r="J1140" i="2"/>
  <c r="C1140" i="2"/>
  <c r="P1139" i="2"/>
  <c r="J1139" i="2"/>
  <c r="C1139" i="2"/>
  <c r="P1138" i="2"/>
  <c r="J1138" i="2"/>
  <c r="C1138" i="2"/>
  <c r="P1137" i="2"/>
  <c r="J1137" i="2"/>
  <c r="C1137" i="2"/>
  <c r="P1136" i="2"/>
  <c r="J1136" i="2"/>
  <c r="C1136" i="2"/>
  <c r="P1135" i="2"/>
  <c r="J1135" i="2"/>
  <c r="C1135" i="2"/>
  <c r="P1134" i="2"/>
  <c r="J1134" i="2"/>
  <c r="C1134" i="2"/>
  <c r="P1133" i="2"/>
  <c r="J1133" i="2"/>
  <c r="C1133" i="2"/>
  <c r="P1132" i="2"/>
  <c r="J1132" i="2"/>
  <c r="C1132" i="2"/>
  <c r="P1131" i="2"/>
  <c r="J1131" i="2"/>
  <c r="C1131" i="2"/>
  <c r="P1130" i="2"/>
  <c r="J1130" i="2"/>
  <c r="C1130" i="2"/>
  <c r="P1129" i="2"/>
  <c r="J1129" i="2"/>
  <c r="C1129" i="2"/>
  <c r="P1128" i="2"/>
  <c r="J1128" i="2"/>
  <c r="C1128" i="2"/>
  <c r="P1127" i="2"/>
  <c r="J1127" i="2"/>
  <c r="C1127" i="2"/>
  <c r="P1126" i="2"/>
  <c r="J1126" i="2"/>
  <c r="C1126" i="2"/>
  <c r="P1125" i="2"/>
  <c r="J1125" i="2"/>
  <c r="C1125" i="2"/>
  <c r="P1124" i="2"/>
  <c r="J1124" i="2"/>
  <c r="C1124" i="2"/>
  <c r="P1123" i="2"/>
  <c r="J1123" i="2"/>
  <c r="C1123" i="2"/>
  <c r="P1122" i="2"/>
  <c r="J1122" i="2"/>
  <c r="C1122" i="2"/>
  <c r="P1121" i="2"/>
  <c r="J1121" i="2"/>
  <c r="C1121" i="2"/>
  <c r="P1120" i="2"/>
  <c r="J1120" i="2"/>
  <c r="C1120" i="2"/>
  <c r="P1119" i="2"/>
  <c r="J1119" i="2"/>
  <c r="C1119" i="2"/>
  <c r="P1118" i="2"/>
  <c r="J1118" i="2"/>
  <c r="C1118" i="2"/>
  <c r="P1117" i="2"/>
  <c r="J1117" i="2"/>
  <c r="C1117" i="2"/>
  <c r="P1116" i="2"/>
  <c r="J1116" i="2"/>
  <c r="C1116" i="2"/>
  <c r="P1115" i="2"/>
  <c r="J1115" i="2"/>
  <c r="C1115" i="2"/>
  <c r="P1114" i="2"/>
  <c r="J1114" i="2"/>
  <c r="C1114" i="2"/>
  <c r="P1113" i="2"/>
  <c r="J1113" i="2"/>
  <c r="C1113" i="2"/>
  <c r="P1112" i="2"/>
  <c r="J1112" i="2"/>
  <c r="C1112" i="2"/>
  <c r="P1111" i="2"/>
  <c r="J1111" i="2"/>
  <c r="C1111" i="2"/>
  <c r="P1110" i="2"/>
  <c r="J1110" i="2"/>
  <c r="C1110" i="2"/>
  <c r="P1109" i="2"/>
  <c r="J1109" i="2"/>
  <c r="C1109" i="2"/>
  <c r="P1108" i="2"/>
  <c r="J1108" i="2"/>
  <c r="C1108" i="2"/>
  <c r="P1107" i="2"/>
  <c r="J1107" i="2"/>
  <c r="C1107" i="2"/>
  <c r="P1106" i="2"/>
  <c r="J1106" i="2"/>
  <c r="C1106" i="2"/>
  <c r="P1105" i="2"/>
  <c r="J1105" i="2"/>
  <c r="C1105" i="2"/>
  <c r="P1104" i="2"/>
  <c r="J1104" i="2"/>
  <c r="C1104" i="2"/>
  <c r="P1103" i="2"/>
  <c r="J1103" i="2"/>
  <c r="C1103" i="2"/>
  <c r="P1102" i="2"/>
  <c r="J1102" i="2"/>
  <c r="C1102" i="2"/>
  <c r="P1101" i="2"/>
  <c r="J1101" i="2"/>
  <c r="C1101" i="2"/>
  <c r="P1100" i="2"/>
  <c r="J1100" i="2"/>
  <c r="C1100" i="2"/>
  <c r="P1099" i="2"/>
  <c r="J1099" i="2"/>
  <c r="C1099" i="2"/>
  <c r="P1098" i="2"/>
  <c r="J1098" i="2"/>
  <c r="C1098" i="2"/>
  <c r="P1097" i="2"/>
  <c r="J1097" i="2"/>
  <c r="C1097" i="2"/>
  <c r="P1096" i="2"/>
  <c r="J1096" i="2"/>
  <c r="C1096" i="2"/>
  <c r="P1095" i="2"/>
  <c r="J1095" i="2"/>
  <c r="C1095" i="2"/>
  <c r="P1094" i="2"/>
  <c r="J1094" i="2"/>
  <c r="C1094" i="2"/>
  <c r="P1093" i="2"/>
  <c r="J1093" i="2"/>
  <c r="C1093" i="2"/>
  <c r="P1092" i="2"/>
  <c r="J1092" i="2"/>
  <c r="C1092" i="2"/>
  <c r="P1091" i="2"/>
  <c r="J1091" i="2"/>
  <c r="C1091" i="2"/>
  <c r="P1090" i="2"/>
  <c r="J1090" i="2"/>
  <c r="C1090" i="2"/>
  <c r="P1089" i="2"/>
  <c r="J1089" i="2"/>
  <c r="C1089" i="2"/>
  <c r="P1088" i="2"/>
  <c r="J1088" i="2"/>
  <c r="C1088" i="2"/>
  <c r="P1087" i="2"/>
  <c r="J1087" i="2"/>
  <c r="C1087" i="2"/>
  <c r="P1086" i="2"/>
  <c r="J1086" i="2"/>
  <c r="C1086" i="2"/>
  <c r="P1085" i="2"/>
  <c r="J1085" i="2"/>
  <c r="C1085" i="2"/>
  <c r="P1084" i="2"/>
  <c r="J1084" i="2"/>
  <c r="C1084" i="2"/>
  <c r="P1083" i="2"/>
  <c r="J1083" i="2"/>
  <c r="C1083" i="2"/>
  <c r="P1082" i="2"/>
  <c r="J1082" i="2"/>
  <c r="C1082" i="2"/>
  <c r="P1081" i="2"/>
  <c r="J1081" i="2"/>
  <c r="C1081" i="2"/>
  <c r="P1080" i="2"/>
  <c r="J1080" i="2"/>
  <c r="C1080" i="2"/>
  <c r="P1079" i="2"/>
  <c r="J1079" i="2"/>
  <c r="C1079" i="2"/>
  <c r="P1078" i="2"/>
  <c r="J1078" i="2"/>
  <c r="C1078" i="2"/>
  <c r="P1077" i="2"/>
  <c r="J1077" i="2"/>
  <c r="C1077" i="2"/>
  <c r="P1076" i="2"/>
  <c r="J1076" i="2"/>
  <c r="C1076" i="2"/>
  <c r="P1075" i="2"/>
  <c r="J1075" i="2"/>
  <c r="C1075" i="2"/>
  <c r="P1074" i="2"/>
  <c r="J1074" i="2"/>
  <c r="C1074" i="2"/>
  <c r="P1073" i="2"/>
  <c r="J1073" i="2"/>
  <c r="C1073" i="2"/>
  <c r="P1072" i="2"/>
  <c r="J1072" i="2"/>
  <c r="C1072" i="2"/>
  <c r="P1071" i="2"/>
  <c r="J1071" i="2"/>
  <c r="C1071" i="2"/>
  <c r="P1070" i="2"/>
  <c r="J1070" i="2"/>
  <c r="C1070" i="2"/>
  <c r="P1069" i="2"/>
  <c r="J1069" i="2"/>
  <c r="C1069" i="2"/>
  <c r="P1068" i="2"/>
  <c r="J1068" i="2"/>
  <c r="C1068" i="2"/>
  <c r="P1067" i="2"/>
  <c r="J1067" i="2"/>
  <c r="C1067" i="2"/>
  <c r="P1066" i="2"/>
  <c r="J1066" i="2"/>
  <c r="C1066" i="2"/>
  <c r="P1065" i="2"/>
  <c r="J1065" i="2"/>
  <c r="C1065" i="2"/>
  <c r="P1064" i="2"/>
  <c r="J1064" i="2"/>
  <c r="C1064" i="2"/>
  <c r="P1063" i="2"/>
  <c r="J1063" i="2"/>
  <c r="C1063" i="2"/>
  <c r="P1062" i="2"/>
  <c r="J1062" i="2"/>
  <c r="C1062" i="2"/>
  <c r="P1061" i="2"/>
  <c r="J1061" i="2"/>
  <c r="C1061" i="2"/>
  <c r="P1060" i="2"/>
  <c r="J1060" i="2"/>
  <c r="C1060" i="2"/>
  <c r="P1059" i="2"/>
  <c r="J1059" i="2"/>
  <c r="C1059" i="2"/>
  <c r="P1058" i="2"/>
  <c r="J1058" i="2"/>
  <c r="C1058" i="2"/>
  <c r="P1057" i="2"/>
  <c r="J1057" i="2"/>
  <c r="C1057" i="2"/>
  <c r="P1056" i="2"/>
  <c r="J1056" i="2"/>
  <c r="C1056" i="2"/>
  <c r="P1055" i="2"/>
  <c r="J1055" i="2"/>
  <c r="C1055" i="2"/>
  <c r="P1054" i="2"/>
  <c r="J1054" i="2"/>
  <c r="C1054" i="2"/>
  <c r="P1053" i="2"/>
  <c r="J1053" i="2"/>
  <c r="C1053" i="2"/>
  <c r="P1052" i="2"/>
  <c r="J1052" i="2"/>
  <c r="C1052" i="2"/>
  <c r="P1051" i="2"/>
  <c r="J1051" i="2"/>
  <c r="C1051" i="2"/>
  <c r="P1050" i="2"/>
  <c r="J1050" i="2"/>
  <c r="C1050" i="2"/>
  <c r="P1049" i="2"/>
  <c r="J1049" i="2"/>
  <c r="C1049" i="2"/>
  <c r="P1048" i="2"/>
  <c r="J1048" i="2"/>
  <c r="C1048" i="2"/>
  <c r="P1047" i="2"/>
  <c r="J1047" i="2"/>
  <c r="C1047" i="2"/>
  <c r="P1046" i="2"/>
  <c r="J1046" i="2"/>
  <c r="C1046" i="2"/>
  <c r="P1045" i="2"/>
  <c r="J1045" i="2"/>
  <c r="C1045" i="2"/>
  <c r="P1044" i="2"/>
  <c r="J1044" i="2"/>
  <c r="C1044" i="2"/>
  <c r="P1043" i="2"/>
  <c r="J1043" i="2"/>
  <c r="C1043" i="2"/>
  <c r="P1042" i="2"/>
  <c r="J1042" i="2"/>
  <c r="C1042" i="2"/>
  <c r="P1041" i="2"/>
  <c r="J1041" i="2"/>
  <c r="C1041" i="2"/>
  <c r="P1040" i="2"/>
  <c r="J1040" i="2"/>
  <c r="C1040" i="2"/>
  <c r="P1039" i="2"/>
  <c r="J1039" i="2"/>
  <c r="C1039" i="2"/>
  <c r="P1038" i="2"/>
  <c r="J1038" i="2"/>
  <c r="C1038" i="2"/>
  <c r="P1037" i="2"/>
  <c r="J1037" i="2"/>
  <c r="C1037" i="2"/>
  <c r="P1036" i="2"/>
  <c r="J1036" i="2"/>
  <c r="C1036" i="2"/>
  <c r="P1035" i="2"/>
  <c r="J1035" i="2"/>
  <c r="C1035" i="2"/>
  <c r="P1034" i="2"/>
  <c r="J1034" i="2"/>
  <c r="C1034" i="2"/>
  <c r="P1033" i="2"/>
  <c r="J1033" i="2"/>
  <c r="C1033" i="2"/>
  <c r="P1032" i="2"/>
  <c r="J1032" i="2"/>
  <c r="C1032" i="2"/>
  <c r="P1031" i="2"/>
  <c r="J1031" i="2"/>
  <c r="C1031" i="2"/>
  <c r="P1030" i="2"/>
  <c r="J1030" i="2"/>
  <c r="C1030" i="2"/>
  <c r="P1029" i="2"/>
  <c r="J1029" i="2"/>
  <c r="C1029" i="2"/>
  <c r="P1028" i="2"/>
  <c r="J1028" i="2"/>
  <c r="C1028" i="2"/>
  <c r="P1027" i="2"/>
  <c r="J1027" i="2"/>
  <c r="C1027" i="2"/>
  <c r="P1026" i="2"/>
  <c r="J1026" i="2"/>
  <c r="C1026" i="2"/>
  <c r="P1025" i="2"/>
  <c r="J1025" i="2"/>
  <c r="C1025" i="2"/>
  <c r="P1024" i="2"/>
  <c r="J1024" i="2"/>
  <c r="C1024" i="2"/>
  <c r="P1023" i="2"/>
  <c r="J1023" i="2"/>
  <c r="C1023" i="2"/>
  <c r="P1022" i="2"/>
  <c r="J1022" i="2"/>
  <c r="C1022" i="2"/>
  <c r="P1021" i="2"/>
  <c r="J1021" i="2"/>
  <c r="C1021" i="2"/>
  <c r="P1020" i="2"/>
  <c r="J1020" i="2"/>
  <c r="C1020" i="2"/>
  <c r="P1019" i="2"/>
  <c r="J1019" i="2"/>
  <c r="C1019" i="2"/>
  <c r="P1018" i="2"/>
  <c r="J1018" i="2"/>
  <c r="C1018" i="2"/>
  <c r="P1017" i="2"/>
  <c r="J1017" i="2"/>
  <c r="C1017" i="2"/>
  <c r="P1016" i="2"/>
  <c r="J1016" i="2"/>
  <c r="C1016" i="2"/>
  <c r="P1015" i="2"/>
  <c r="J1015" i="2"/>
  <c r="C1015" i="2"/>
  <c r="P1014" i="2"/>
  <c r="J1014" i="2"/>
  <c r="C1014" i="2"/>
  <c r="P1013" i="2"/>
  <c r="J1013" i="2"/>
  <c r="C1013" i="2"/>
  <c r="P1012" i="2"/>
  <c r="J1012" i="2"/>
  <c r="C1012" i="2"/>
  <c r="P1011" i="2"/>
  <c r="J1011" i="2"/>
  <c r="C1011" i="2"/>
  <c r="P1010" i="2"/>
  <c r="J1010" i="2"/>
  <c r="C1010" i="2"/>
  <c r="P1009" i="2"/>
  <c r="J1009" i="2"/>
  <c r="C1009" i="2"/>
  <c r="P1008" i="2"/>
  <c r="J1008" i="2"/>
  <c r="C1008" i="2"/>
  <c r="P1007" i="2"/>
  <c r="J1007" i="2"/>
  <c r="C1007" i="2"/>
  <c r="P1006" i="2"/>
  <c r="J1006" i="2"/>
  <c r="C1006" i="2"/>
  <c r="P1005" i="2"/>
  <c r="J1005" i="2"/>
  <c r="C1005" i="2"/>
  <c r="P1004" i="2"/>
  <c r="J1004" i="2"/>
  <c r="C1004" i="2"/>
  <c r="P1003" i="2"/>
  <c r="J1003" i="2"/>
  <c r="C1003" i="2"/>
  <c r="P1002" i="2"/>
  <c r="J1002" i="2"/>
  <c r="C1002" i="2"/>
  <c r="P1001" i="2"/>
  <c r="J1001" i="2"/>
  <c r="C1001" i="2"/>
  <c r="P1000" i="2"/>
  <c r="J1000" i="2"/>
  <c r="C1000" i="2"/>
  <c r="P999" i="2"/>
  <c r="J999" i="2"/>
  <c r="C999" i="2"/>
  <c r="P998" i="2"/>
  <c r="J998" i="2"/>
  <c r="C998" i="2"/>
  <c r="P997" i="2"/>
  <c r="J997" i="2"/>
  <c r="C997" i="2"/>
  <c r="P996" i="2"/>
  <c r="J996" i="2"/>
  <c r="C996" i="2"/>
  <c r="P995" i="2"/>
  <c r="J995" i="2"/>
  <c r="C995" i="2"/>
  <c r="P994" i="2"/>
  <c r="J994" i="2"/>
  <c r="C994" i="2"/>
  <c r="P993" i="2"/>
  <c r="J993" i="2"/>
  <c r="C993" i="2"/>
  <c r="P992" i="2"/>
  <c r="J992" i="2"/>
  <c r="C992" i="2"/>
  <c r="P991" i="2"/>
  <c r="J991" i="2"/>
  <c r="C991" i="2"/>
  <c r="P990" i="2"/>
  <c r="J990" i="2"/>
  <c r="C990" i="2"/>
  <c r="P989" i="2"/>
  <c r="J989" i="2"/>
  <c r="C989" i="2"/>
  <c r="P988" i="2"/>
  <c r="J988" i="2"/>
  <c r="C988" i="2"/>
  <c r="P987" i="2"/>
  <c r="J987" i="2"/>
  <c r="C987" i="2"/>
  <c r="P986" i="2"/>
  <c r="J986" i="2"/>
  <c r="C986" i="2"/>
  <c r="P985" i="2"/>
  <c r="J985" i="2"/>
  <c r="C985" i="2"/>
  <c r="P984" i="2"/>
  <c r="J984" i="2"/>
  <c r="C984" i="2"/>
  <c r="P983" i="2"/>
  <c r="J983" i="2"/>
  <c r="C983" i="2"/>
  <c r="P982" i="2"/>
  <c r="J982" i="2"/>
  <c r="C982" i="2"/>
  <c r="P981" i="2"/>
  <c r="J981" i="2"/>
  <c r="C981" i="2"/>
  <c r="P980" i="2"/>
  <c r="J980" i="2"/>
  <c r="C980" i="2"/>
  <c r="P979" i="2"/>
  <c r="J979" i="2"/>
  <c r="C979" i="2"/>
  <c r="P978" i="2"/>
  <c r="J978" i="2"/>
  <c r="C978" i="2"/>
  <c r="P977" i="2"/>
  <c r="J977" i="2"/>
  <c r="C977" i="2"/>
  <c r="P976" i="2"/>
  <c r="J976" i="2"/>
  <c r="C976" i="2"/>
  <c r="P975" i="2"/>
  <c r="J975" i="2"/>
  <c r="C975" i="2"/>
  <c r="P974" i="2"/>
  <c r="J974" i="2"/>
  <c r="C974" i="2"/>
  <c r="P973" i="2"/>
  <c r="J973" i="2"/>
  <c r="C973" i="2"/>
  <c r="P972" i="2"/>
  <c r="J972" i="2"/>
  <c r="C972" i="2"/>
  <c r="P971" i="2"/>
  <c r="J971" i="2"/>
  <c r="C971" i="2"/>
  <c r="P970" i="2"/>
  <c r="J970" i="2"/>
  <c r="C970" i="2"/>
  <c r="P969" i="2"/>
  <c r="J969" i="2"/>
  <c r="C969" i="2"/>
  <c r="P968" i="2"/>
  <c r="J968" i="2"/>
  <c r="C968" i="2"/>
  <c r="P967" i="2"/>
  <c r="J967" i="2"/>
  <c r="C967" i="2"/>
  <c r="P966" i="2"/>
  <c r="J966" i="2"/>
  <c r="C966" i="2"/>
  <c r="P965" i="2"/>
  <c r="J965" i="2"/>
  <c r="C965" i="2"/>
  <c r="P964" i="2"/>
  <c r="J964" i="2"/>
  <c r="C964" i="2"/>
  <c r="P963" i="2"/>
  <c r="J963" i="2"/>
  <c r="C963" i="2"/>
  <c r="P962" i="2"/>
  <c r="J962" i="2"/>
  <c r="C962" i="2"/>
  <c r="P961" i="2"/>
  <c r="J961" i="2"/>
  <c r="C961" i="2"/>
  <c r="P960" i="2"/>
  <c r="J960" i="2"/>
  <c r="C960" i="2"/>
  <c r="P959" i="2"/>
  <c r="J959" i="2"/>
  <c r="C959" i="2"/>
  <c r="P958" i="2"/>
  <c r="J958" i="2"/>
  <c r="C958" i="2"/>
  <c r="P957" i="2"/>
  <c r="J957" i="2"/>
  <c r="C957" i="2"/>
  <c r="P956" i="2"/>
  <c r="J956" i="2"/>
  <c r="C956" i="2"/>
  <c r="P955" i="2"/>
  <c r="J955" i="2"/>
  <c r="C955" i="2"/>
  <c r="P954" i="2"/>
  <c r="J954" i="2"/>
  <c r="C954" i="2"/>
  <c r="P953" i="2"/>
  <c r="J953" i="2"/>
  <c r="C953" i="2"/>
  <c r="P952" i="2"/>
  <c r="J952" i="2"/>
  <c r="C952" i="2"/>
  <c r="P951" i="2"/>
  <c r="J951" i="2"/>
  <c r="C951" i="2"/>
  <c r="P950" i="2"/>
  <c r="J950" i="2"/>
  <c r="C950" i="2"/>
  <c r="P949" i="2"/>
  <c r="J949" i="2"/>
  <c r="C949" i="2"/>
  <c r="P948" i="2"/>
  <c r="J948" i="2"/>
  <c r="C948" i="2"/>
  <c r="P947" i="2"/>
  <c r="J947" i="2"/>
  <c r="C947" i="2"/>
  <c r="P946" i="2"/>
  <c r="J946" i="2"/>
  <c r="C946" i="2"/>
  <c r="P945" i="2"/>
  <c r="J945" i="2"/>
  <c r="C945" i="2"/>
  <c r="P944" i="2"/>
  <c r="J944" i="2"/>
  <c r="C944" i="2"/>
  <c r="P943" i="2"/>
  <c r="J943" i="2"/>
  <c r="C943" i="2"/>
  <c r="P942" i="2"/>
  <c r="J942" i="2"/>
  <c r="C942" i="2"/>
  <c r="P941" i="2"/>
  <c r="J941" i="2"/>
  <c r="C941" i="2"/>
  <c r="P940" i="2"/>
  <c r="J940" i="2"/>
  <c r="C940" i="2"/>
  <c r="P939" i="2"/>
  <c r="J939" i="2"/>
  <c r="C939" i="2"/>
  <c r="P938" i="2"/>
  <c r="J938" i="2"/>
  <c r="C938" i="2"/>
  <c r="P937" i="2"/>
  <c r="J937" i="2"/>
  <c r="C937" i="2"/>
  <c r="P936" i="2"/>
  <c r="J936" i="2"/>
  <c r="C936" i="2"/>
  <c r="P935" i="2"/>
  <c r="J935" i="2"/>
  <c r="C935" i="2"/>
  <c r="P934" i="2"/>
  <c r="J934" i="2"/>
  <c r="C934" i="2"/>
  <c r="P933" i="2"/>
  <c r="J933" i="2"/>
  <c r="C933" i="2"/>
  <c r="P932" i="2"/>
  <c r="J932" i="2"/>
  <c r="C932" i="2"/>
  <c r="P931" i="2"/>
  <c r="J931" i="2"/>
  <c r="C931" i="2"/>
  <c r="P930" i="2"/>
  <c r="J930" i="2"/>
  <c r="C930" i="2"/>
  <c r="P929" i="2"/>
  <c r="J929" i="2"/>
  <c r="C929" i="2"/>
  <c r="P928" i="2"/>
  <c r="J928" i="2"/>
  <c r="C928" i="2"/>
  <c r="P927" i="2"/>
  <c r="J927" i="2"/>
  <c r="C927" i="2"/>
  <c r="P926" i="2"/>
  <c r="J926" i="2"/>
  <c r="C926" i="2"/>
  <c r="P925" i="2"/>
  <c r="J925" i="2"/>
  <c r="C925" i="2"/>
  <c r="P924" i="2"/>
  <c r="J924" i="2"/>
  <c r="C924" i="2"/>
  <c r="P923" i="2"/>
  <c r="J923" i="2"/>
  <c r="C923" i="2"/>
  <c r="P922" i="2"/>
  <c r="J922" i="2"/>
  <c r="C922" i="2"/>
  <c r="P921" i="2"/>
  <c r="J921" i="2"/>
  <c r="C921" i="2"/>
  <c r="P920" i="2"/>
  <c r="J920" i="2"/>
  <c r="C920" i="2"/>
  <c r="P919" i="2"/>
  <c r="J919" i="2"/>
  <c r="C919" i="2"/>
  <c r="P918" i="2"/>
  <c r="J918" i="2"/>
  <c r="C918" i="2"/>
  <c r="P917" i="2"/>
  <c r="J917" i="2"/>
  <c r="C917" i="2"/>
  <c r="P916" i="2"/>
  <c r="J916" i="2"/>
  <c r="C916" i="2"/>
  <c r="P915" i="2"/>
  <c r="J915" i="2"/>
  <c r="C915" i="2"/>
  <c r="P914" i="2"/>
  <c r="J914" i="2"/>
  <c r="C914" i="2"/>
  <c r="P913" i="2"/>
  <c r="J913" i="2"/>
  <c r="C913" i="2"/>
  <c r="P912" i="2"/>
  <c r="J912" i="2"/>
  <c r="C912" i="2"/>
  <c r="P911" i="2"/>
  <c r="J911" i="2"/>
  <c r="C911" i="2"/>
  <c r="P910" i="2"/>
  <c r="J910" i="2"/>
  <c r="C910" i="2"/>
  <c r="P909" i="2"/>
  <c r="J909" i="2"/>
  <c r="C909" i="2"/>
  <c r="P908" i="2"/>
  <c r="J908" i="2"/>
  <c r="C908" i="2"/>
  <c r="P907" i="2"/>
  <c r="J907" i="2"/>
  <c r="C907" i="2"/>
  <c r="P906" i="2"/>
  <c r="J906" i="2"/>
  <c r="C906" i="2"/>
  <c r="P905" i="2"/>
  <c r="J905" i="2"/>
  <c r="C905" i="2"/>
  <c r="P904" i="2"/>
  <c r="J904" i="2"/>
  <c r="C904" i="2"/>
  <c r="P903" i="2"/>
  <c r="J903" i="2"/>
  <c r="C903" i="2"/>
  <c r="P902" i="2"/>
  <c r="J902" i="2"/>
  <c r="C902" i="2"/>
  <c r="P901" i="2"/>
  <c r="J901" i="2"/>
  <c r="C901" i="2"/>
  <c r="P900" i="2"/>
  <c r="J900" i="2"/>
  <c r="C900" i="2"/>
  <c r="P899" i="2"/>
  <c r="J899" i="2"/>
  <c r="C899" i="2"/>
  <c r="P898" i="2"/>
  <c r="J898" i="2"/>
  <c r="C898" i="2"/>
  <c r="P897" i="2"/>
  <c r="J897" i="2"/>
  <c r="C897" i="2"/>
  <c r="P896" i="2"/>
  <c r="J896" i="2"/>
  <c r="C896" i="2"/>
  <c r="P895" i="2"/>
  <c r="J895" i="2"/>
  <c r="C895" i="2"/>
  <c r="P894" i="2"/>
  <c r="J894" i="2"/>
  <c r="C894" i="2"/>
  <c r="P893" i="2"/>
  <c r="J893" i="2"/>
  <c r="C893" i="2"/>
  <c r="P892" i="2"/>
  <c r="J892" i="2"/>
  <c r="C892" i="2"/>
  <c r="P891" i="2"/>
  <c r="J891" i="2"/>
  <c r="C891" i="2"/>
  <c r="P890" i="2"/>
  <c r="J890" i="2"/>
  <c r="C890" i="2"/>
  <c r="P889" i="2"/>
  <c r="J889" i="2"/>
  <c r="C889" i="2"/>
  <c r="P888" i="2"/>
  <c r="J888" i="2"/>
  <c r="C888" i="2"/>
  <c r="P887" i="2"/>
  <c r="J887" i="2"/>
  <c r="C887" i="2"/>
  <c r="P886" i="2"/>
  <c r="J886" i="2"/>
  <c r="C886" i="2"/>
  <c r="P885" i="2"/>
  <c r="J885" i="2"/>
  <c r="C885" i="2"/>
  <c r="P884" i="2"/>
  <c r="J884" i="2"/>
  <c r="C884" i="2"/>
  <c r="P883" i="2"/>
  <c r="J883" i="2"/>
  <c r="C883" i="2"/>
  <c r="P882" i="2"/>
  <c r="J882" i="2"/>
  <c r="C882" i="2"/>
  <c r="P881" i="2"/>
  <c r="J881" i="2"/>
  <c r="C881" i="2"/>
  <c r="P880" i="2"/>
  <c r="J880" i="2"/>
  <c r="C880" i="2"/>
  <c r="P879" i="2"/>
  <c r="J879" i="2"/>
  <c r="C879" i="2"/>
  <c r="P878" i="2"/>
  <c r="J878" i="2"/>
  <c r="C878" i="2"/>
  <c r="P877" i="2"/>
  <c r="J877" i="2"/>
  <c r="C877" i="2"/>
  <c r="P876" i="2"/>
  <c r="J876" i="2"/>
  <c r="C876" i="2"/>
  <c r="P875" i="2"/>
  <c r="J875" i="2"/>
  <c r="C875" i="2"/>
  <c r="P874" i="2"/>
  <c r="J874" i="2"/>
  <c r="C874" i="2"/>
  <c r="P873" i="2"/>
  <c r="J873" i="2"/>
  <c r="C873" i="2"/>
  <c r="P872" i="2"/>
  <c r="J872" i="2"/>
  <c r="C872" i="2"/>
  <c r="P871" i="2"/>
  <c r="J871" i="2"/>
  <c r="C871" i="2"/>
  <c r="P870" i="2"/>
  <c r="J870" i="2"/>
  <c r="C870" i="2"/>
  <c r="P869" i="2"/>
  <c r="J869" i="2"/>
  <c r="C869" i="2"/>
  <c r="P868" i="2"/>
  <c r="J868" i="2"/>
  <c r="C868" i="2"/>
  <c r="P867" i="2"/>
  <c r="J867" i="2"/>
  <c r="C867" i="2"/>
  <c r="P866" i="2"/>
  <c r="J866" i="2"/>
  <c r="C866" i="2"/>
  <c r="P865" i="2"/>
  <c r="J865" i="2"/>
  <c r="C865" i="2"/>
  <c r="P864" i="2"/>
  <c r="J864" i="2"/>
  <c r="C864" i="2"/>
  <c r="P863" i="2"/>
  <c r="J863" i="2"/>
  <c r="C863" i="2"/>
  <c r="P862" i="2"/>
  <c r="J862" i="2"/>
  <c r="C862" i="2"/>
  <c r="P861" i="2"/>
  <c r="J861" i="2"/>
  <c r="C861" i="2"/>
  <c r="P860" i="2"/>
  <c r="J860" i="2"/>
  <c r="C860" i="2"/>
  <c r="P859" i="2"/>
  <c r="J859" i="2"/>
  <c r="C859" i="2"/>
  <c r="P858" i="2"/>
  <c r="J858" i="2"/>
  <c r="C858" i="2"/>
  <c r="P857" i="2"/>
  <c r="J857" i="2"/>
  <c r="C857" i="2"/>
  <c r="P856" i="2"/>
  <c r="J856" i="2"/>
  <c r="C856" i="2"/>
  <c r="P855" i="2"/>
  <c r="J855" i="2"/>
  <c r="C855" i="2"/>
  <c r="P854" i="2"/>
  <c r="J854" i="2"/>
  <c r="C854" i="2"/>
  <c r="P853" i="2"/>
  <c r="J853" i="2"/>
  <c r="C853" i="2"/>
  <c r="P852" i="2"/>
  <c r="J852" i="2"/>
  <c r="C852" i="2"/>
  <c r="P851" i="2"/>
  <c r="J851" i="2"/>
  <c r="C851" i="2"/>
  <c r="P850" i="2"/>
  <c r="J850" i="2"/>
  <c r="C850" i="2"/>
  <c r="P849" i="2"/>
  <c r="J849" i="2"/>
  <c r="C849" i="2"/>
  <c r="P848" i="2"/>
  <c r="J848" i="2"/>
  <c r="C848" i="2"/>
  <c r="P847" i="2"/>
  <c r="J847" i="2"/>
  <c r="C847" i="2"/>
  <c r="P846" i="2"/>
  <c r="J846" i="2"/>
  <c r="C846" i="2"/>
  <c r="P845" i="2"/>
  <c r="J845" i="2"/>
  <c r="C845" i="2"/>
  <c r="P844" i="2"/>
  <c r="J844" i="2"/>
  <c r="C844" i="2"/>
  <c r="P843" i="2"/>
  <c r="J843" i="2"/>
  <c r="C843" i="2"/>
  <c r="P842" i="2"/>
  <c r="J842" i="2"/>
  <c r="C842" i="2"/>
  <c r="P841" i="2"/>
  <c r="J841" i="2"/>
  <c r="C841" i="2"/>
  <c r="P840" i="2"/>
  <c r="J840" i="2"/>
  <c r="C840" i="2"/>
  <c r="P839" i="2"/>
  <c r="J839" i="2"/>
  <c r="C839" i="2"/>
  <c r="P838" i="2"/>
  <c r="J838" i="2"/>
  <c r="C838" i="2"/>
  <c r="P837" i="2"/>
  <c r="J837" i="2"/>
  <c r="C837" i="2"/>
  <c r="P836" i="2"/>
  <c r="J836" i="2"/>
  <c r="C836" i="2"/>
  <c r="P835" i="2"/>
  <c r="J835" i="2"/>
  <c r="C835" i="2"/>
  <c r="P834" i="2"/>
  <c r="J834" i="2"/>
  <c r="C834" i="2"/>
  <c r="P833" i="2"/>
  <c r="J833" i="2"/>
  <c r="C833" i="2"/>
  <c r="P832" i="2"/>
  <c r="J832" i="2"/>
  <c r="C832" i="2"/>
  <c r="P831" i="2"/>
  <c r="J831" i="2"/>
  <c r="C831" i="2"/>
  <c r="P830" i="2"/>
  <c r="J830" i="2"/>
  <c r="C830" i="2"/>
  <c r="P829" i="2"/>
  <c r="J829" i="2"/>
  <c r="C829" i="2"/>
  <c r="P828" i="2"/>
  <c r="J828" i="2"/>
  <c r="C828" i="2"/>
  <c r="P827" i="2"/>
  <c r="J827" i="2"/>
  <c r="C827" i="2"/>
  <c r="P826" i="2"/>
  <c r="J826" i="2"/>
  <c r="C826" i="2"/>
  <c r="P825" i="2"/>
  <c r="J825" i="2"/>
  <c r="C825" i="2"/>
  <c r="P824" i="2"/>
  <c r="J824" i="2"/>
  <c r="C824" i="2"/>
  <c r="P823" i="2"/>
  <c r="J823" i="2"/>
  <c r="C823" i="2"/>
  <c r="P822" i="2"/>
  <c r="J822" i="2"/>
  <c r="C822" i="2"/>
  <c r="P821" i="2"/>
  <c r="J821" i="2"/>
  <c r="C821" i="2"/>
  <c r="P820" i="2"/>
  <c r="J820" i="2"/>
  <c r="C820" i="2"/>
  <c r="P819" i="2"/>
  <c r="J819" i="2"/>
  <c r="C819" i="2"/>
  <c r="P818" i="2"/>
  <c r="J818" i="2"/>
  <c r="C818" i="2"/>
  <c r="P817" i="2"/>
  <c r="J817" i="2"/>
  <c r="C817" i="2"/>
  <c r="P816" i="2"/>
  <c r="J816" i="2"/>
  <c r="C816" i="2"/>
  <c r="P815" i="2"/>
  <c r="J815" i="2"/>
  <c r="C815" i="2"/>
  <c r="P814" i="2"/>
  <c r="J814" i="2"/>
  <c r="C814" i="2"/>
  <c r="P813" i="2"/>
  <c r="J813" i="2"/>
  <c r="C813" i="2"/>
  <c r="P812" i="2"/>
  <c r="J812" i="2"/>
  <c r="C812" i="2"/>
  <c r="P811" i="2"/>
  <c r="J811" i="2"/>
  <c r="C811" i="2"/>
  <c r="P810" i="2"/>
  <c r="J810" i="2"/>
  <c r="C810" i="2"/>
  <c r="P809" i="2"/>
  <c r="J809" i="2"/>
  <c r="C809" i="2"/>
  <c r="P808" i="2"/>
  <c r="J808" i="2"/>
  <c r="C808" i="2"/>
  <c r="P807" i="2"/>
  <c r="J807" i="2"/>
  <c r="C807" i="2"/>
  <c r="P806" i="2"/>
  <c r="J806" i="2"/>
  <c r="C806" i="2"/>
  <c r="P805" i="2"/>
  <c r="J805" i="2"/>
  <c r="C805" i="2"/>
  <c r="P804" i="2"/>
  <c r="J804" i="2"/>
  <c r="C804" i="2"/>
  <c r="P803" i="2"/>
  <c r="J803" i="2"/>
  <c r="C803" i="2"/>
  <c r="P802" i="2"/>
  <c r="J802" i="2"/>
  <c r="C802" i="2"/>
  <c r="P801" i="2"/>
  <c r="J801" i="2"/>
  <c r="C801" i="2"/>
  <c r="P800" i="2"/>
  <c r="J800" i="2"/>
  <c r="C800" i="2"/>
  <c r="P799" i="2"/>
  <c r="J799" i="2"/>
  <c r="C799" i="2"/>
  <c r="P798" i="2"/>
  <c r="J798" i="2"/>
  <c r="C798" i="2"/>
  <c r="P797" i="2"/>
  <c r="J797" i="2"/>
  <c r="C797" i="2"/>
  <c r="P796" i="2"/>
  <c r="J796" i="2"/>
  <c r="C796" i="2"/>
  <c r="P795" i="2"/>
  <c r="J795" i="2"/>
  <c r="C795" i="2"/>
  <c r="P794" i="2"/>
  <c r="J794" i="2"/>
  <c r="C794" i="2"/>
  <c r="P793" i="2"/>
  <c r="J793" i="2"/>
  <c r="C793" i="2"/>
  <c r="P792" i="2"/>
  <c r="J792" i="2"/>
  <c r="C792" i="2"/>
  <c r="P791" i="2"/>
  <c r="J791" i="2"/>
  <c r="C791" i="2"/>
  <c r="P790" i="2"/>
  <c r="J790" i="2"/>
  <c r="C790" i="2"/>
  <c r="P789" i="2"/>
  <c r="J789" i="2"/>
  <c r="C789" i="2"/>
  <c r="P788" i="2"/>
  <c r="J788" i="2"/>
  <c r="C788" i="2"/>
  <c r="P787" i="2"/>
  <c r="J787" i="2"/>
  <c r="C787" i="2"/>
  <c r="P786" i="2"/>
  <c r="J786" i="2"/>
  <c r="C786" i="2"/>
  <c r="P785" i="2"/>
  <c r="J785" i="2"/>
  <c r="C785" i="2"/>
  <c r="P784" i="2"/>
  <c r="J784" i="2"/>
  <c r="C784" i="2"/>
  <c r="P783" i="2"/>
  <c r="J783" i="2"/>
  <c r="C783" i="2"/>
  <c r="P782" i="2"/>
  <c r="J782" i="2"/>
  <c r="C782" i="2"/>
  <c r="P781" i="2"/>
  <c r="J781" i="2"/>
  <c r="C781" i="2"/>
  <c r="P780" i="2"/>
  <c r="J780" i="2"/>
  <c r="C780" i="2"/>
  <c r="P779" i="2"/>
  <c r="J779" i="2"/>
  <c r="C779" i="2"/>
  <c r="P778" i="2"/>
  <c r="J778" i="2"/>
  <c r="C778" i="2"/>
  <c r="P777" i="2"/>
  <c r="J777" i="2"/>
  <c r="C777" i="2"/>
  <c r="P776" i="2"/>
  <c r="J776" i="2"/>
  <c r="C776" i="2"/>
  <c r="P775" i="2"/>
  <c r="J775" i="2"/>
  <c r="C775" i="2"/>
  <c r="P774" i="2"/>
  <c r="J774" i="2"/>
  <c r="C774" i="2"/>
  <c r="P773" i="2"/>
  <c r="J773" i="2"/>
  <c r="C773" i="2"/>
  <c r="P772" i="2"/>
  <c r="J772" i="2"/>
  <c r="C772" i="2"/>
  <c r="P771" i="2"/>
  <c r="J771" i="2"/>
  <c r="C771" i="2"/>
  <c r="P770" i="2"/>
  <c r="J770" i="2"/>
  <c r="C770" i="2"/>
  <c r="P769" i="2"/>
  <c r="J769" i="2"/>
  <c r="C769" i="2"/>
  <c r="P768" i="2"/>
  <c r="J768" i="2"/>
  <c r="C768" i="2"/>
  <c r="P767" i="2"/>
  <c r="J767" i="2"/>
  <c r="C767" i="2"/>
  <c r="P766" i="2"/>
  <c r="J766" i="2"/>
  <c r="C766" i="2"/>
  <c r="P765" i="2"/>
  <c r="J765" i="2"/>
  <c r="C765" i="2"/>
  <c r="P764" i="2"/>
  <c r="J764" i="2"/>
  <c r="C764" i="2"/>
  <c r="P763" i="2"/>
  <c r="J763" i="2"/>
  <c r="C763" i="2"/>
  <c r="P762" i="2"/>
  <c r="J762" i="2"/>
  <c r="C762" i="2"/>
  <c r="P761" i="2"/>
  <c r="J761" i="2"/>
  <c r="C761" i="2"/>
  <c r="P760" i="2"/>
  <c r="J760" i="2"/>
  <c r="C760" i="2"/>
  <c r="P759" i="2"/>
  <c r="J759" i="2"/>
  <c r="C759" i="2"/>
  <c r="P758" i="2"/>
  <c r="J758" i="2"/>
  <c r="C758" i="2"/>
  <c r="P757" i="2"/>
  <c r="J757" i="2"/>
  <c r="C757" i="2"/>
  <c r="P756" i="2"/>
  <c r="J756" i="2"/>
  <c r="C756" i="2"/>
  <c r="P755" i="2"/>
  <c r="J755" i="2"/>
  <c r="C755" i="2"/>
  <c r="P754" i="2"/>
  <c r="J754" i="2"/>
  <c r="C754" i="2"/>
  <c r="P753" i="2"/>
  <c r="J753" i="2"/>
  <c r="C753" i="2"/>
  <c r="P752" i="2"/>
  <c r="J752" i="2"/>
  <c r="C752" i="2"/>
  <c r="P751" i="2"/>
  <c r="J751" i="2"/>
  <c r="C751" i="2"/>
  <c r="P750" i="2"/>
  <c r="J750" i="2"/>
  <c r="C750" i="2"/>
  <c r="P749" i="2"/>
  <c r="J749" i="2"/>
  <c r="C749" i="2"/>
  <c r="P748" i="2"/>
  <c r="J748" i="2"/>
  <c r="C748" i="2"/>
  <c r="P747" i="2"/>
  <c r="J747" i="2"/>
  <c r="C747" i="2"/>
  <c r="P746" i="2"/>
  <c r="J746" i="2"/>
  <c r="C746" i="2"/>
  <c r="P745" i="2"/>
  <c r="J745" i="2"/>
  <c r="C745" i="2"/>
  <c r="P744" i="2"/>
  <c r="J744" i="2"/>
  <c r="C744" i="2"/>
  <c r="P743" i="2"/>
  <c r="J743" i="2"/>
  <c r="C743" i="2"/>
  <c r="P742" i="2"/>
  <c r="J742" i="2"/>
  <c r="C742" i="2"/>
  <c r="P741" i="2"/>
  <c r="J741" i="2"/>
  <c r="C741" i="2"/>
  <c r="P740" i="2"/>
  <c r="J740" i="2"/>
  <c r="C740" i="2"/>
  <c r="P739" i="2"/>
  <c r="J739" i="2"/>
  <c r="C739" i="2"/>
  <c r="P738" i="2"/>
  <c r="J738" i="2"/>
  <c r="C738" i="2"/>
  <c r="P737" i="2"/>
  <c r="J737" i="2"/>
  <c r="C737" i="2"/>
  <c r="P736" i="2"/>
  <c r="J736" i="2"/>
  <c r="C736" i="2"/>
  <c r="P735" i="2"/>
  <c r="J735" i="2"/>
  <c r="C735" i="2"/>
  <c r="P734" i="2"/>
  <c r="J734" i="2"/>
  <c r="C734" i="2"/>
  <c r="P733" i="2"/>
  <c r="J733" i="2"/>
  <c r="C733" i="2"/>
  <c r="P732" i="2"/>
  <c r="J732" i="2"/>
  <c r="C732" i="2"/>
  <c r="P731" i="2"/>
  <c r="J731" i="2"/>
  <c r="C731" i="2"/>
  <c r="P730" i="2"/>
  <c r="J730" i="2"/>
  <c r="C730" i="2"/>
  <c r="P729" i="2"/>
  <c r="J729" i="2"/>
  <c r="C729" i="2"/>
  <c r="P728" i="2"/>
  <c r="J728" i="2"/>
  <c r="C728" i="2"/>
  <c r="P727" i="2"/>
  <c r="J727" i="2"/>
  <c r="C727" i="2"/>
  <c r="P726" i="2"/>
  <c r="J726" i="2"/>
  <c r="C726" i="2"/>
  <c r="P725" i="2"/>
  <c r="J725" i="2"/>
  <c r="C725" i="2"/>
  <c r="P724" i="2"/>
  <c r="J724" i="2"/>
  <c r="C724" i="2"/>
  <c r="P723" i="2"/>
  <c r="J723" i="2"/>
  <c r="C723" i="2"/>
  <c r="P722" i="2"/>
  <c r="J722" i="2"/>
  <c r="C722" i="2"/>
  <c r="P721" i="2"/>
  <c r="J721" i="2"/>
  <c r="C721" i="2"/>
  <c r="P720" i="2"/>
  <c r="J720" i="2"/>
  <c r="C720" i="2"/>
  <c r="P719" i="2"/>
  <c r="J719" i="2"/>
  <c r="C719" i="2"/>
  <c r="P718" i="2"/>
  <c r="J718" i="2"/>
  <c r="C718" i="2"/>
  <c r="P717" i="2"/>
  <c r="J717" i="2"/>
  <c r="C717" i="2"/>
  <c r="P716" i="2"/>
  <c r="J716" i="2"/>
  <c r="C716" i="2"/>
  <c r="P715" i="2"/>
  <c r="J715" i="2"/>
  <c r="C715" i="2"/>
  <c r="P714" i="2"/>
  <c r="J714" i="2"/>
  <c r="C714" i="2"/>
  <c r="P713" i="2"/>
  <c r="J713" i="2"/>
  <c r="C713" i="2"/>
  <c r="P712" i="2"/>
  <c r="J712" i="2"/>
  <c r="C712" i="2"/>
  <c r="P711" i="2"/>
  <c r="J711" i="2"/>
  <c r="C711" i="2"/>
  <c r="P710" i="2"/>
  <c r="J710" i="2"/>
  <c r="C710" i="2"/>
  <c r="P709" i="2"/>
  <c r="J709" i="2"/>
  <c r="C709" i="2"/>
  <c r="P708" i="2"/>
  <c r="J708" i="2"/>
  <c r="C708" i="2"/>
  <c r="P707" i="2"/>
  <c r="J707" i="2"/>
  <c r="C707" i="2"/>
  <c r="P706" i="2"/>
  <c r="J706" i="2"/>
  <c r="C706" i="2"/>
  <c r="P705" i="2"/>
  <c r="J705" i="2"/>
  <c r="C705" i="2"/>
  <c r="P704" i="2"/>
  <c r="J704" i="2"/>
  <c r="C704" i="2"/>
  <c r="P703" i="2"/>
  <c r="J703" i="2"/>
  <c r="C703" i="2"/>
  <c r="P702" i="2"/>
  <c r="J702" i="2"/>
  <c r="C702" i="2"/>
  <c r="P701" i="2"/>
  <c r="J701" i="2"/>
  <c r="C701" i="2"/>
  <c r="P700" i="2"/>
  <c r="J700" i="2"/>
  <c r="C700" i="2"/>
  <c r="P699" i="2"/>
  <c r="J699" i="2"/>
  <c r="C699" i="2"/>
  <c r="P698" i="2"/>
  <c r="J698" i="2"/>
  <c r="C698" i="2"/>
  <c r="P697" i="2"/>
  <c r="J697" i="2"/>
  <c r="C697" i="2"/>
  <c r="P696" i="2"/>
  <c r="J696" i="2"/>
  <c r="C696" i="2"/>
  <c r="P695" i="2"/>
  <c r="J695" i="2"/>
  <c r="C695" i="2"/>
  <c r="P694" i="2"/>
  <c r="J694" i="2"/>
  <c r="C694" i="2"/>
  <c r="P693" i="2"/>
  <c r="J693" i="2"/>
  <c r="C693" i="2"/>
  <c r="P692" i="2"/>
  <c r="J692" i="2"/>
  <c r="C692" i="2"/>
  <c r="P691" i="2"/>
  <c r="J691" i="2"/>
  <c r="C691" i="2"/>
  <c r="P690" i="2"/>
  <c r="J690" i="2"/>
  <c r="C690" i="2"/>
  <c r="P689" i="2"/>
  <c r="J689" i="2"/>
  <c r="C689" i="2"/>
  <c r="P688" i="2"/>
  <c r="J688" i="2"/>
  <c r="C688" i="2"/>
  <c r="P687" i="2"/>
  <c r="J687" i="2"/>
  <c r="C687" i="2"/>
  <c r="P686" i="2"/>
  <c r="J686" i="2"/>
  <c r="C686" i="2"/>
  <c r="P685" i="2"/>
  <c r="J685" i="2"/>
  <c r="C685" i="2"/>
  <c r="P684" i="2"/>
  <c r="J684" i="2"/>
  <c r="C684" i="2"/>
  <c r="P683" i="2"/>
  <c r="J683" i="2"/>
  <c r="C683" i="2"/>
  <c r="P682" i="2"/>
  <c r="J682" i="2"/>
  <c r="C682" i="2"/>
  <c r="P681" i="2"/>
  <c r="J681" i="2"/>
  <c r="C681" i="2"/>
  <c r="P680" i="2"/>
  <c r="J680" i="2"/>
  <c r="C680" i="2"/>
  <c r="P679" i="2"/>
  <c r="J679" i="2"/>
  <c r="C679" i="2"/>
  <c r="P678" i="2"/>
  <c r="J678" i="2"/>
  <c r="C678" i="2"/>
  <c r="P677" i="2"/>
  <c r="J677" i="2"/>
  <c r="C677" i="2"/>
  <c r="P676" i="2"/>
  <c r="J676" i="2"/>
  <c r="C676" i="2"/>
  <c r="P675" i="2"/>
  <c r="J675" i="2"/>
  <c r="C675" i="2"/>
  <c r="P674" i="2"/>
  <c r="J674" i="2"/>
  <c r="C674" i="2"/>
  <c r="P673" i="2"/>
  <c r="J673" i="2"/>
  <c r="C673" i="2"/>
  <c r="P672" i="2"/>
  <c r="J672" i="2"/>
  <c r="C672" i="2"/>
  <c r="P671" i="2"/>
  <c r="J671" i="2"/>
  <c r="C671" i="2"/>
  <c r="P670" i="2"/>
  <c r="J670" i="2"/>
  <c r="C670" i="2"/>
  <c r="P669" i="2"/>
  <c r="J669" i="2"/>
  <c r="C669" i="2"/>
  <c r="P668" i="2"/>
  <c r="J668" i="2"/>
  <c r="C668" i="2"/>
  <c r="P667" i="2"/>
  <c r="J667" i="2"/>
  <c r="C667" i="2"/>
  <c r="P666" i="2"/>
  <c r="J666" i="2"/>
  <c r="C666" i="2"/>
  <c r="P665" i="2"/>
  <c r="J665" i="2"/>
  <c r="C665" i="2"/>
  <c r="P664" i="2"/>
  <c r="J664" i="2"/>
  <c r="C664" i="2"/>
  <c r="P663" i="2"/>
  <c r="J663" i="2"/>
  <c r="C663" i="2"/>
  <c r="P662" i="2"/>
  <c r="J662" i="2"/>
  <c r="C662" i="2"/>
  <c r="P661" i="2"/>
  <c r="J661" i="2"/>
  <c r="C661" i="2"/>
  <c r="P660" i="2"/>
  <c r="J660" i="2"/>
  <c r="C660" i="2"/>
  <c r="P659" i="2"/>
  <c r="J659" i="2"/>
  <c r="C659" i="2"/>
  <c r="P658" i="2"/>
  <c r="J658" i="2"/>
  <c r="C658" i="2"/>
  <c r="P657" i="2"/>
  <c r="J657" i="2"/>
  <c r="C657" i="2"/>
  <c r="P656" i="2"/>
  <c r="J656" i="2"/>
  <c r="C656" i="2"/>
  <c r="P655" i="2"/>
  <c r="J655" i="2"/>
  <c r="C655" i="2"/>
  <c r="P654" i="2"/>
  <c r="J654" i="2"/>
  <c r="C654" i="2"/>
  <c r="P653" i="2"/>
  <c r="J653" i="2"/>
  <c r="C653" i="2"/>
  <c r="P652" i="2"/>
  <c r="J652" i="2"/>
  <c r="C652" i="2"/>
  <c r="P651" i="2"/>
  <c r="J651" i="2"/>
  <c r="C651" i="2"/>
  <c r="P650" i="2"/>
  <c r="J650" i="2"/>
  <c r="C650" i="2"/>
  <c r="P649" i="2"/>
  <c r="J649" i="2"/>
  <c r="C649" i="2"/>
  <c r="P648" i="2"/>
  <c r="J648" i="2"/>
  <c r="C648" i="2"/>
  <c r="P647" i="2"/>
  <c r="J647" i="2"/>
  <c r="C647" i="2"/>
  <c r="P646" i="2"/>
  <c r="J646" i="2"/>
  <c r="C646" i="2"/>
  <c r="P645" i="2"/>
  <c r="J645" i="2"/>
  <c r="C645" i="2"/>
  <c r="P644" i="2"/>
  <c r="J644" i="2"/>
  <c r="C644" i="2"/>
  <c r="P643" i="2"/>
  <c r="J643" i="2"/>
  <c r="C643" i="2"/>
  <c r="P642" i="2"/>
  <c r="J642" i="2"/>
  <c r="C642" i="2"/>
  <c r="P641" i="2"/>
  <c r="J641" i="2"/>
  <c r="C641" i="2"/>
  <c r="P640" i="2"/>
  <c r="J640" i="2"/>
  <c r="C640" i="2"/>
  <c r="P639" i="2"/>
  <c r="J639" i="2"/>
  <c r="C639" i="2"/>
  <c r="P638" i="2"/>
  <c r="J638" i="2"/>
  <c r="C638" i="2"/>
  <c r="P637" i="2"/>
  <c r="J637" i="2"/>
  <c r="C637" i="2"/>
  <c r="P636" i="2"/>
  <c r="J636" i="2"/>
  <c r="C636" i="2"/>
  <c r="P635" i="2"/>
  <c r="J635" i="2"/>
  <c r="C635" i="2"/>
  <c r="P634" i="2"/>
  <c r="J634" i="2"/>
  <c r="C634" i="2"/>
  <c r="P633" i="2"/>
  <c r="J633" i="2"/>
  <c r="C633" i="2"/>
  <c r="P632" i="2"/>
  <c r="J632" i="2"/>
  <c r="C632" i="2"/>
  <c r="P631" i="2"/>
  <c r="J631" i="2"/>
  <c r="C631" i="2"/>
  <c r="P630" i="2"/>
  <c r="J630" i="2"/>
  <c r="C630" i="2"/>
  <c r="P629" i="2"/>
  <c r="J629" i="2"/>
  <c r="C629" i="2"/>
  <c r="P628" i="2"/>
  <c r="J628" i="2"/>
  <c r="C628" i="2"/>
  <c r="P627" i="2"/>
  <c r="J627" i="2"/>
  <c r="C627" i="2"/>
  <c r="P626" i="2"/>
  <c r="J626" i="2"/>
  <c r="C626" i="2"/>
  <c r="P625" i="2"/>
  <c r="J625" i="2"/>
  <c r="C625" i="2"/>
  <c r="P624" i="2"/>
  <c r="J624" i="2"/>
  <c r="C624" i="2"/>
  <c r="P623" i="2"/>
  <c r="J623" i="2"/>
  <c r="C623" i="2"/>
  <c r="P622" i="2"/>
  <c r="J622" i="2"/>
  <c r="C622" i="2"/>
  <c r="P621" i="2"/>
  <c r="J621" i="2"/>
  <c r="C621" i="2"/>
  <c r="P620" i="2"/>
  <c r="J620" i="2"/>
  <c r="C620" i="2"/>
  <c r="P619" i="2"/>
  <c r="J619" i="2"/>
  <c r="C619" i="2"/>
  <c r="P618" i="2"/>
  <c r="J618" i="2"/>
  <c r="C618" i="2"/>
  <c r="P617" i="2"/>
  <c r="J617" i="2"/>
  <c r="C617" i="2"/>
  <c r="P616" i="2"/>
  <c r="J616" i="2"/>
  <c r="C616" i="2"/>
  <c r="P615" i="2"/>
  <c r="J615" i="2"/>
  <c r="C615" i="2"/>
  <c r="P614" i="2"/>
  <c r="J614" i="2"/>
  <c r="C614" i="2"/>
  <c r="P613" i="2"/>
  <c r="J613" i="2"/>
  <c r="C613" i="2"/>
  <c r="P612" i="2"/>
  <c r="J612" i="2"/>
  <c r="C612" i="2"/>
  <c r="P611" i="2"/>
  <c r="J611" i="2"/>
  <c r="C611" i="2"/>
  <c r="P610" i="2"/>
  <c r="J610" i="2"/>
  <c r="C610" i="2"/>
  <c r="P609" i="2"/>
  <c r="J609" i="2"/>
  <c r="C609" i="2"/>
  <c r="P608" i="2"/>
  <c r="J608" i="2"/>
  <c r="C608" i="2"/>
  <c r="P607" i="2"/>
  <c r="J607" i="2"/>
  <c r="C607" i="2"/>
  <c r="P606" i="2"/>
  <c r="J606" i="2"/>
  <c r="C606" i="2"/>
  <c r="P605" i="2"/>
  <c r="J605" i="2"/>
  <c r="C605" i="2"/>
  <c r="P604" i="2"/>
  <c r="J604" i="2"/>
  <c r="C604" i="2"/>
  <c r="P603" i="2"/>
  <c r="J603" i="2"/>
  <c r="C603" i="2"/>
  <c r="P602" i="2"/>
  <c r="J602" i="2"/>
  <c r="C602" i="2"/>
  <c r="P601" i="2"/>
  <c r="J601" i="2"/>
  <c r="C601" i="2"/>
  <c r="P600" i="2"/>
  <c r="J600" i="2"/>
  <c r="C600" i="2"/>
  <c r="P599" i="2"/>
  <c r="J599" i="2"/>
  <c r="C599" i="2"/>
  <c r="P598" i="2"/>
  <c r="J598" i="2"/>
  <c r="C598" i="2"/>
  <c r="P597" i="2"/>
  <c r="J597" i="2"/>
  <c r="C597" i="2"/>
  <c r="P596" i="2"/>
  <c r="J596" i="2"/>
  <c r="C596" i="2"/>
  <c r="P595" i="2"/>
  <c r="J595" i="2"/>
  <c r="C595" i="2"/>
  <c r="P594" i="2"/>
  <c r="J594" i="2"/>
  <c r="C594" i="2"/>
  <c r="P593" i="2"/>
  <c r="J593" i="2"/>
  <c r="C593" i="2"/>
  <c r="P592" i="2"/>
  <c r="J592" i="2"/>
  <c r="C592" i="2"/>
  <c r="P591" i="2"/>
  <c r="J591" i="2"/>
  <c r="C591" i="2"/>
  <c r="P590" i="2"/>
  <c r="J590" i="2"/>
  <c r="C590" i="2"/>
  <c r="P589" i="2"/>
  <c r="J589" i="2"/>
  <c r="C589" i="2"/>
  <c r="P588" i="2"/>
  <c r="J588" i="2"/>
  <c r="C588" i="2"/>
  <c r="P587" i="2"/>
  <c r="J587" i="2"/>
  <c r="C587" i="2"/>
  <c r="P586" i="2"/>
  <c r="J586" i="2"/>
  <c r="C586" i="2"/>
  <c r="P585" i="2"/>
  <c r="J585" i="2"/>
  <c r="C585" i="2"/>
  <c r="P584" i="2"/>
  <c r="J584" i="2"/>
  <c r="C584" i="2"/>
  <c r="P583" i="2"/>
  <c r="J583" i="2"/>
  <c r="C583" i="2"/>
  <c r="P582" i="2"/>
  <c r="J582" i="2"/>
  <c r="C582" i="2"/>
  <c r="P581" i="2"/>
  <c r="J581" i="2"/>
  <c r="C581" i="2"/>
  <c r="P580" i="2"/>
  <c r="J580" i="2"/>
  <c r="C580" i="2"/>
  <c r="P579" i="2"/>
  <c r="J579" i="2"/>
  <c r="C579" i="2"/>
  <c r="P578" i="2"/>
  <c r="J578" i="2"/>
  <c r="C578" i="2"/>
  <c r="P577" i="2"/>
  <c r="J577" i="2"/>
  <c r="C577" i="2"/>
  <c r="P576" i="2"/>
  <c r="J576" i="2"/>
  <c r="C576" i="2"/>
  <c r="P575" i="2"/>
  <c r="J575" i="2"/>
  <c r="C575" i="2"/>
  <c r="P574" i="2"/>
  <c r="J574" i="2"/>
  <c r="C574" i="2"/>
  <c r="P573" i="2"/>
  <c r="J573" i="2"/>
  <c r="C573" i="2"/>
  <c r="P572" i="2"/>
  <c r="J572" i="2"/>
  <c r="C572" i="2"/>
  <c r="P571" i="2"/>
  <c r="J571" i="2"/>
  <c r="C571" i="2"/>
  <c r="P570" i="2"/>
  <c r="J570" i="2"/>
  <c r="C570" i="2"/>
  <c r="P569" i="2"/>
  <c r="J569" i="2"/>
  <c r="C569" i="2"/>
  <c r="P568" i="2"/>
  <c r="J568" i="2"/>
  <c r="C568" i="2"/>
  <c r="P567" i="2"/>
  <c r="J567" i="2"/>
  <c r="C567" i="2"/>
  <c r="P566" i="2"/>
  <c r="J566" i="2"/>
  <c r="C566" i="2"/>
  <c r="P565" i="2"/>
  <c r="J565" i="2"/>
  <c r="C565" i="2"/>
  <c r="P564" i="2"/>
  <c r="J564" i="2"/>
  <c r="C564" i="2"/>
  <c r="P563" i="2"/>
  <c r="J563" i="2"/>
  <c r="C563" i="2"/>
  <c r="P562" i="2"/>
  <c r="J562" i="2"/>
  <c r="C562" i="2"/>
  <c r="P561" i="2"/>
  <c r="J561" i="2"/>
  <c r="C561" i="2"/>
  <c r="P560" i="2"/>
  <c r="J560" i="2"/>
  <c r="C560" i="2"/>
  <c r="P559" i="2"/>
  <c r="J559" i="2"/>
  <c r="C559" i="2"/>
  <c r="P558" i="2"/>
  <c r="J558" i="2"/>
  <c r="C558" i="2"/>
  <c r="P557" i="2"/>
  <c r="J557" i="2"/>
  <c r="C557" i="2"/>
  <c r="P556" i="2"/>
  <c r="J556" i="2"/>
  <c r="C556" i="2"/>
  <c r="P555" i="2"/>
  <c r="J555" i="2"/>
  <c r="C555" i="2"/>
  <c r="P554" i="2"/>
  <c r="J554" i="2"/>
  <c r="C554" i="2"/>
  <c r="P553" i="2"/>
  <c r="J553" i="2"/>
  <c r="C553" i="2"/>
  <c r="P552" i="2"/>
  <c r="J552" i="2"/>
  <c r="C552" i="2"/>
  <c r="P551" i="2"/>
  <c r="J551" i="2"/>
  <c r="C551" i="2"/>
  <c r="P550" i="2"/>
  <c r="J550" i="2"/>
  <c r="C550" i="2"/>
  <c r="P549" i="2"/>
  <c r="J549" i="2"/>
  <c r="C549" i="2"/>
  <c r="P548" i="2"/>
  <c r="J548" i="2"/>
  <c r="C548" i="2"/>
  <c r="P547" i="2"/>
  <c r="J547" i="2"/>
  <c r="C547" i="2"/>
  <c r="P546" i="2"/>
  <c r="J546" i="2"/>
  <c r="C546" i="2"/>
  <c r="P545" i="2"/>
  <c r="J545" i="2"/>
  <c r="C545" i="2"/>
  <c r="P544" i="2"/>
  <c r="J544" i="2"/>
  <c r="C544" i="2"/>
  <c r="P543" i="2"/>
  <c r="J543" i="2"/>
  <c r="C543" i="2"/>
  <c r="P542" i="2"/>
  <c r="J542" i="2"/>
  <c r="C542" i="2"/>
  <c r="P541" i="2"/>
  <c r="J541" i="2"/>
  <c r="C541" i="2"/>
  <c r="P540" i="2"/>
  <c r="J540" i="2"/>
  <c r="C540" i="2"/>
  <c r="P539" i="2"/>
  <c r="J539" i="2"/>
  <c r="C539" i="2"/>
  <c r="P538" i="2"/>
  <c r="J538" i="2"/>
  <c r="C538" i="2"/>
  <c r="P537" i="2"/>
  <c r="J537" i="2"/>
  <c r="C537" i="2"/>
  <c r="P536" i="2"/>
  <c r="J536" i="2"/>
  <c r="C536" i="2"/>
  <c r="P535" i="2"/>
  <c r="J535" i="2"/>
  <c r="C535" i="2"/>
  <c r="P534" i="2"/>
  <c r="J534" i="2"/>
  <c r="C534" i="2"/>
  <c r="P533" i="2"/>
  <c r="J533" i="2"/>
  <c r="C533" i="2"/>
  <c r="P532" i="2"/>
  <c r="J532" i="2"/>
  <c r="C532" i="2"/>
  <c r="P531" i="2"/>
  <c r="J531" i="2"/>
  <c r="C531" i="2"/>
  <c r="P530" i="2"/>
  <c r="J530" i="2"/>
  <c r="C530" i="2"/>
  <c r="P529" i="2"/>
  <c r="J529" i="2"/>
  <c r="C529" i="2"/>
  <c r="P528" i="2"/>
  <c r="J528" i="2"/>
  <c r="C528" i="2"/>
  <c r="P527" i="2"/>
  <c r="J527" i="2"/>
  <c r="C527" i="2"/>
  <c r="P526" i="2"/>
  <c r="J526" i="2"/>
  <c r="C526" i="2"/>
  <c r="P525" i="2"/>
  <c r="J525" i="2"/>
  <c r="C525" i="2"/>
  <c r="P524" i="2"/>
  <c r="J524" i="2"/>
  <c r="C524" i="2"/>
  <c r="P523" i="2"/>
  <c r="J523" i="2"/>
  <c r="C523" i="2"/>
  <c r="P522" i="2"/>
  <c r="J522" i="2"/>
  <c r="C522" i="2"/>
  <c r="P521" i="2"/>
  <c r="J521" i="2"/>
  <c r="C521" i="2"/>
  <c r="P520" i="2"/>
  <c r="J520" i="2"/>
  <c r="C520" i="2"/>
  <c r="P519" i="2"/>
  <c r="J519" i="2"/>
  <c r="C519" i="2"/>
  <c r="P518" i="2"/>
  <c r="J518" i="2"/>
  <c r="C518" i="2"/>
  <c r="P517" i="2"/>
  <c r="J517" i="2"/>
  <c r="C517" i="2"/>
  <c r="P516" i="2"/>
  <c r="J516" i="2"/>
  <c r="C516" i="2"/>
  <c r="P515" i="2"/>
  <c r="J515" i="2"/>
  <c r="C515" i="2"/>
  <c r="P514" i="2"/>
  <c r="J514" i="2"/>
  <c r="C514" i="2"/>
  <c r="P513" i="2"/>
  <c r="J513" i="2"/>
  <c r="C513" i="2"/>
  <c r="P512" i="2"/>
  <c r="J512" i="2"/>
  <c r="C512" i="2"/>
  <c r="P511" i="2"/>
  <c r="J511" i="2"/>
  <c r="C511" i="2"/>
  <c r="P510" i="2"/>
  <c r="J510" i="2"/>
  <c r="C510" i="2"/>
  <c r="P509" i="2"/>
  <c r="J509" i="2"/>
  <c r="C509" i="2"/>
  <c r="P508" i="2"/>
  <c r="J508" i="2"/>
  <c r="C508" i="2"/>
  <c r="P507" i="2"/>
  <c r="J507" i="2"/>
  <c r="C507" i="2"/>
  <c r="P506" i="2"/>
  <c r="J506" i="2"/>
  <c r="C506" i="2"/>
  <c r="P505" i="2"/>
  <c r="J505" i="2"/>
  <c r="C505" i="2"/>
  <c r="P504" i="2"/>
  <c r="J504" i="2"/>
  <c r="C504" i="2"/>
  <c r="P503" i="2"/>
  <c r="J503" i="2"/>
  <c r="C503" i="2"/>
  <c r="P502" i="2"/>
  <c r="J502" i="2"/>
  <c r="C502" i="2"/>
  <c r="P501" i="2"/>
  <c r="J501" i="2"/>
  <c r="C501" i="2"/>
  <c r="P500" i="2"/>
  <c r="J500" i="2"/>
  <c r="C500" i="2"/>
  <c r="P499" i="2"/>
  <c r="J499" i="2"/>
  <c r="C499" i="2"/>
  <c r="P498" i="2"/>
  <c r="J498" i="2"/>
  <c r="C498" i="2"/>
  <c r="P497" i="2"/>
  <c r="J497" i="2"/>
  <c r="C497" i="2"/>
  <c r="P496" i="2"/>
  <c r="J496" i="2"/>
  <c r="C496" i="2"/>
  <c r="P495" i="2"/>
  <c r="J495" i="2"/>
  <c r="C495" i="2"/>
  <c r="P494" i="2"/>
  <c r="J494" i="2"/>
  <c r="C494" i="2"/>
  <c r="P493" i="2"/>
  <c r="J493" i="2"/>
  <c r="C493" i="2"/>
  <c r="P492" i="2"/>
  <c r="J492" i="2"/>
  <c r="C492" i="2"/>
  <c r="P491" i="2"/>
  <c r="J491" i="2"/>
  <c r="C491" i="2"/>
  <c r="P490" i="2"/>
  <c r="J490" i="2"/>
  <c r="C490" i="2"/>
  <c r="P489" i="2"/>
  <c r="J489" i="2"/>
  <c r="C489" i="2"/>
  <c r="P488" i="2"/>
  <c r="J488" i="2"/>
  <c r="C488" i="2"/>
  <c r="P487" i="2"/>
  <c r="J487" i="2"/>
  <c r="C487" i="2"/>
  <c r="P486" i="2"/>
  <c r="J486" i="2"/>
  <c r="C486" i="2"/>
  <c r="P485" i="2"/>
  <c r="J485" i="2"/>
  <c r="C485" i="2"/>
  <c r="P484" i="2"/>
  <c r="J484" i="2"/>
  <c r="C484" i="2"/>
  <c r="P483" i="2"/>
  <c r="J483" i="2"/>
  <c r="C483" i="2"/>
  <c r="P482" i="2"/>
  <c r="J482" i="2"/>
  <c r="C482" i="2"/>
  <c r="P481" i="2"/>
  <c r="J481" i="2"/>
  <c r="C481" i="2"/>
  <c r="P480" i="2"/>
  <c r="J480" i="2"/>
  <c r="C480" i="2"/>
  <c r="P479" i="2"/>
  <c r="J479" i="2"/>
  <c r="C479" i="2"/>
  <c r="P478" i="2"/>
  <c r="J478" i="2"/>
  <c r="C478" i="2"/>
  <c r="P477" i="2"/>
  <c r="J477" i="2"/>
  <c r="C477" i="2"/>
  <c r="P476" i="2"/>
  <c r="J476" i="2"/>
  <c r="C476" i="2"/>
  <c r="P475" i="2"/>
  <c r="J475" i="2"/>
  <c r="C475" i="2"/>
  <c r="P474" i="2"/>
  <c r="J474" i="2"/>
  <c r="C474" i="2"/>
  <c r="P473" i="2"/>
  <c r="J473" i="2"/>
  <c r="C473" i="2"/>
  <c r="P472" i="2"/>
  <c r="J472" i="2"/>
  <c r="C472" i="2"/>
  <c r="P471" i="2"/>
  <c r="J471" i="2"/>
  <c r="C471" i="2"/>
  <c r="P470" i="2"/>
  <c r="J470" i="2"/>
  <c r="C470" i="2"/>
  <c r="P469" i="2"/>
  <c r="J469" i="2"/>
  <c r="C469" i="2"/>
  <c r="P468" i="2"/>
  <c r="J468" i="2"/>
  <c r="C468" i="2"/>
  <c r="P467" i="2"/>
  <c r="J467" i="2"/>
  <c r="C467" i="2"/>
  <c r="P466" i="2"/>
  <c r="J466" i="2"/>
  <c r="C466" i="2"/>
  <c r="P465" i="2"/>
  <c r="J465" i="2"/>
  <c r="C465" i="2"/>
  <c r="P464" i="2"/>
  <c r="J464" i="2"/>
  <c r="C464" i="2"/>
  <c r="P463" i="2"/>
  <c r="J463" i="2"/>
  <c r="C463" i="2"/>
  <c r="P462" i="2"/>
  <c r="J462" i="2"/>
  <c r="C462" i="2"/>
  <c r="P461" i="2"/>
  <c r="J461" i="2"/>
  <c r="C461" i="2"/>
  <c r="P460" i="2"/>
  <c r="J460" i="2"/>
  <c r="C460" i="2"/>
  <c r="P459" i="2"/>
  <c r="J459" i="2"/>
  <c r="C459" i="2"/>
  <c r="P458" i="2"/>
  <c r="J458" i="2"/>
  <c r="C458" i="2"/>
  <c r="P457" i="2"/>
  <c r="J457" i="2"/>
  <c r="C457" i="2"/>
  <c r="P456" i="2"/>
  <c r="J456" i="2"/>
  <c r="C456" i="2"/>
  <c r="P455" i="2"/>
  <c r="J455" i="2"/>
  <c r="C455" i="2"/>
  <c r="P454" i="2"/>
  <c r="J454" i="2"/>
  <c r="C454" i="2"/>
  <c r="P453" i="2"/>
  <c r="J453" i="2"/>
  <c r="C453" i="2"/>
  <c r="P452" i="2"/>
  <c r="J452" i="2"/>
  <c r="C452" i="2"/>
  <c r="P451" i="2"/>
  <c r="J451" i="2"/>
  <c r="C451" i="2"/>
  <c r="P450" i="2"/>
  <c r="J450" i="2"/>
  <c r="C450" i="2"/>
  <c r="P449" i="2"/>
  <c r="J449" i="2"/>
  <c r="C449" i="2"/>
  <c r="P448" i="2"/>
  <c r="J448" i="2"/>
  <c r="C448" i="2"/>
  <c r="P447" i="2"/>
  <c r="J447" i="2"/>
  <c r="C447" i="2"/>
  <c r="P446" i="2"/>
  <c r="J446" i="2"/>
  <c r="C446" i="2"/>
  <c r="P445" i="2"/>
  <c r="J445" i="2"/>
  <c r="C445" i="2"/>
  <c r="P444" i="2"/>
  <c r="J444" i="2"/>
  <c r="C444" i="2"/>
  <c r="P443" i="2"/>
  <c r="J443" i="2"/>
  <c r="C443" i="2"/>
  <c r="P442" i="2"/>
  <c r="J442" i="2"/>
  <c r="C442" i="2"/>
  <c r="P441" i="2"/>
  <c r="J441" i="2"/>
  <c r="C441" i="2"/>
  <c r="P440" i="2"/>
  <c r="J440" i="2"/>
  <c r="C440" i="2"/>
  <c r="P439" i="2"/>
  <c r="J439" i="2"/>
  <c r="C439" i="2"/>
  <c r="P438" i="2"/>
  <c r="J438" i="2"/>
  <c r="C438" i="2"/>
  <c r="P437" i="2"/>
  <c r="J437" i="2"/>
  <c r="C437" i="2"/>
  <c r="P436" i="2"/>
  <c r="J436" i="2"/>
  <c r="C436" i="2"/>
  <c r="P435" i="2"/>
  <c r="J435" i="2"/>
  <c r="C435" i="2"/>
  <c r="P434" i="2"/>
  <c r="J434" i="2"/>
  <c r="C434" i="2"/>
  <c r="P433" i="2"/>
  <c r="J433" i="2"/>
  <c r="C433" i="2"/>
  <c r="P432" i="2"/>
  <c r="J432" i="2"/>
  <c r="C432" i="2"/>
  <c r="P431" i="2"/>
  <c r="J431" i="2"/>
  <c r="C431" i="2"/>
  <c r="P430" i="2"/>
  <c r="J430" i="2"/>
  <c r="C430" i="2"/>
  <c r="P429" i="2"/>
  <c r="J429" i="2"/>
  <c r="C429" i="2"/>
  <c r="P428" i="2"/>
  <c r="J428" i="2"/>
  <c r="C428" i="2"/>
  <c r="P427" i="2"/>
  <c r="J427" i="2"/>
  <c r="C427" i="2"/>
  <c r="P426" i="2"/>
  <c r="J426" i="2"/>
  <c r="C426" i="2"/>
  <c r="P425" i="2"/>
  <c r="J425" i="2"/>
  <c r="C425" i="2"/>
  <c r="P424" i="2"/>
  <c r="J424" i="2"/>
  <c r="C424" i="2"/>
  <c r="P423" i="2"/>
  <c r="J423" i="2"/>
  <c r="C423" i="2"/>
  <c r="P422" i="2"/>
  <c r="J422" i="2"/>
  <c r="C422" i="2"/>
  <c r="P421" i="2"/>
  <c r="J421" i="2"/>
  <c r="C421" i="2"/>
  <c r="P420" i="2"/>
  <c r="J420" i="2"/>
  <c r="C420" i="2"/>
  <c r="P419" i="2"/>
  <c r="J419" i="2"/>
  <c r="C419" i="2"/>
  <c r="P418" i="2"/>
  <c r="J418" i="2"/>
  <c r="C418" i="2"/>
  <c r="P417" i="2"/>
  <c r="J417" i="2"/>
  <c r="C417" i="2"/>
  <c r="P416" i="2"/>
  <c r="J416" i="2"/>
  <c r="C416" i="2"/>
  <c r="P415" i="2"/>
  <c r="J415" i="2"/>
  <c r="C415" i="2"/>
  <c r="P414" i="2"/>
  <c r="J414" i="2"/>
  <c r="C414" i="2"/>
  <c r="P413" i="2"/>
  <c r="J413" i="2"/>
  <c r="C413" i="2"/>
  <c r="P412" i="2"/>
  <c r="J412" i="2"/>
  <c r="C412" i="2"/>
  <c r="P411" i="2"/>
  <c r="J411" i="2"/>
  <c r="C411" i="2"/>
  <c r="P410" i="2"/>
  <c r="J410" i="2"/>
  <c r="C410" i="2"/>
  <c r="P409" i="2"/>
  <c r="J409" i="2"/>
  <c r="C409" i="2"/>
  <c r="P408" i="2"/>
  <c r="J408" i="2"/>
  <c r="C408" i="2"/>
  <c r="P407" i="2"/>
  <c r="J407" i="2"/>
  <c r="C407" i="2"/>
  <c r="P406" i="2"/>
  <c r="J406" i="2"/>
  <c r="C406" i="2"/>
  <c r="P405" i="2"/>
  <c r="J405" i="2"/>
  <c r="C405" i="2"/>
  <c r="P404" i="2"/>
  <c r="J404" i="2"/>
  <c r="C404" i="2"/>
  <c r="P403" i="2"/>
  <c r="J403" i="2"/>
  <c r="C403" i="2"/>
  <c r="P402" i="2"/>
  <c r="J402" i="2"/>
  <c r="C402" i="2"/>
  <c r="P401" i="2"/>
  <c r="J401" i="2"/>
  <c r="C401" i="2"/>
  <c r="P400" i="2"/>
  <c r="J400" i="2"/>
  <c r="C400" i="2"/>
  <c r="P399" i="2"/>
  <c r="J399" i="2"/>
  <c r="C399" i="2"/>
  <c r="P398" i="2"/>
  <c r="J398" i="2"/>
  <c r="C398" i="2"/>
  <c r="P397" i="2"/>
  <c r="J397" i="2"/>
  <c r="C397" i="2"/>
  <c r="P396" i="2"/>
  <c r="J396" i="2"/>
  <c r="C396" i="2"/>
  <c r="P395" i="2"/>
  <c r="J395" i="2"/>
  <c r="C395" i="2"/>
  <c r="P394" i="2"/>
  <c r="J394" i="2"/>
  <c r="C394" i="2"/>
  <c r="P393" i="2"/>
  <c r="J393" i="2"/>
  <c r="C393" i="2"/>
  <c r="P392" i="2"/>
  <c r="J392" i="2"/>
  <c r="C392" i="2"/>
  <c r="P391" i="2"/>
  <c r="J391" i="2"/>
  <c r="C391" i="2"/>
  <c r="P390" i="2"/>
  <c r="J390" i="2"/>
  <c r="C390" i="2"/>
  <c r="P389" i="2"/>
  <c r="J389" i="2"/>
  <c r="C389" i="2"/>
  <c r="P388" i="2"/>
  <c r="J388" i="2"/>
  <c r="C388" i="2"/>
  <c r="P387" i="2"/>
  <c r="J387" i="2"/>
  <c r="C387" i="2"/>
  <c r="P386" i="2"/>
  <c r="J386" i="2"/>
  <c r="C386" i="2"/>
  <c r="P385" i="2"/>
  <c r="J385" i="2"/>
  <c r="C385" i="2"/>
  <c r="P384" i="2"/>
  <c r="J384" i="2"/>
  <c r="C384" i="2"/>
  <c r="P383" i="2"/>
  <c r="J383" i="2"/>
  <c r="C383" i="2"/>
  <c r="P382" i="2"/>
  <c r="J382" i="2"/>
  <c r="C382" i="2"/>
  <c r="P381" i="2"/>
  <c r="J381" i="2"/>
  <c r="C381" i="2"/>
  <c r="P380" i="2"/>
  <c r="J380" i="2"/>
  <c r="C380" i="2"/>
  <c r="P379" i="2"/>
  <c r="J379" i="2"/>
  <c r="C379" i="2"/>
  <c r="P378" i="2"/>
  <c r="J378" i="2"/>
  <c r="C378" i="2"/>
  <c r="P377" i="2"/>
  <c r="J377" i="2"/>
  <c r="C377" i="2"/>
  <c r="P376" i="2"/>
  <c r="J376" i="2"/>
  <c r="C376" i="2"/>
  <c r="P375" i="2"/>
  <c r="J375" i="2"/>
  <c r="C375" i="2"/>
  <c r="P374" i="2"/>
  <c r="J374" i="2"/>
  <c r="C374" i="2"/>
  <c r="P373" i="2"/>
  <c r="J373" i="2"/>
  <c r="C373" i="2"/>
  <c r="P372" i="2"/>
  <c r="J372" i="2"/>
  <c r="C372" i="2"/>
  <c r="P371" i="2"/>
  <c r="J371" i="2"/>
  <c r="C371" i="2"/>
  <c r="P370" i="2"/>
  <c r="J370" i="2"/>
  <c r="C370" i="2"/>
  <c r="P369" i="2"/>
  <c r="J369" i="2"/>
  <c r="C369" i="2"/>
  <c r="P368" i="2"/>
  <c r="J368" i="2"/>
  <c r="C368" i="2"/>
  <c r="P367" i="2"/>
  <c r="J367" i="2"/>
  <c r="C367" i="2"/>
  <c r="P366" i="2"/>
  <c r="J366" i="2"/>
  <c r="C366" i="2"/>
  <c r="P365" i="2"/>
  <c r="J365" i="2"/>
  <c r="C365" i="2"/>
  <c r="P364" i="2"/>
  <c r="J364" i="2"/>
  <c r="C364" i="2"/>
  <c r="P363" i="2"/>
  <c r="J363" i="2"/>
  <c r="C363" i="2"/>
  <c r="P362" i="2"/>
  <c r="J362" i="2"/>
  <c r="C362" i="2"/>
  <c r="P361" i="2"/>
  <c r="J361" i="2"/>
  <c r="C361" i="2"/>
  <c r="P360" i="2"/>
  <c r="J360" i="2"/>
  <c r="C360" i="2"/>
  <c r="P359" i="2"/>
  <c r="J359" i="2"/>
  <c r="C359" i="2"/>
  <c r="P358" i="2"/>
  <c r="J358" i="2"/>
  <c r="C358" i="2"/>
  <c r="P357" i="2"/>
  <c r="J357" i="2"/>
  <c r="C357" i="2"/>
  <c r="P356" i="2"/>
  <c r="J356" i="2"/>
  <c r="C356" i="2"/>
  <c r="P355" i="2"/>
  <c r="J355" i="2"/>
  <c r="C355" i="2"/>
  <c r="P354" i="2"/>
  <c r="J354" i="2"/>
  <c r="C354" i="2"/>
  <c r="P353" i="2"/>
  <c r="J353" i="2"/>
  <c r="C353" i="2"/>
  <c r="P352" i="2"/>
  <c r="J352" i="2"/>
  <c r="C352" i="2"/>
  <c r="P351" i="2"/>
  <c r="J351" i="2"/>
  <c r="C351" i="2"/>
  <c r="P350" i="2"/>
  <c r="J350" i="2"/>
  <c r="C350" i="2"/>
  <c r="P349" i="2"/>
  <c r="J349" i="2"/>
  <c r="C349" i="2"/>
  <c r="P348" i="2"/>
  <c r="J348" i="2"/>
  <c r="C348" i="2"/>
  <c r="P347" i="2"/>
  <c r="J347" i="2"/>
  <c r="C347" i="2"/>
  <c r="P346" i="2"/>
  <c r="J346" i="2"/>
  <c r="C346" i="2"/>
  <c r="P345" i="2"/>
  <c r="J345" i="2"/>
  <c r="C345" i="2"/>
  <c r="P344" i="2"/>
  <c r="J344" i="2"/>
  <c r="C344" i="2"/>
  <c r="P343" i="2"/>
  <c r="J343" i="2"/>
  <c r="C343" i="2"/>
  <c r="P342" i="2"/>
  <c r="J342" i="2"/>
  <c r="C342" i="2"/>
  <c r="P341" i="2"/>
  <c r="J341" i="2"/>
  <c r="C341" i="2"/>
  <c r="P340" i="2"/>
  <c r="J340" i="2"/>
  <c r="C340" i="2"/>
  <c r="P339" i="2"/>
  <c r="J339" i="2"/>
  <c r="C339" i="2"/>
  <c r="P338" i="2"/>
  <c r="J338" i="2"/>
  <c r="C338" i="2"/>
  <c r="P337" i="2"/>
  <c r="J337" i="2"/>
  <c r="C337" i="2"/>
  <c r="P336" i="2"/>
  <c r="J336" i="2"/>
  <c r="C336" i="2"/>
  <c r="P335" i="2"/>
  <c r="J335" i="2"/>
  <c r="C335" i="2"/>
  <c r="P334" i="2"/>
  <c r="J334" i="2"/>
  <c r="C334" i="2"/>
  <c r="P333" i="2"/>
  <c r="J333" i="2"/>
  <c r="C333" i="2"/>
  <c r="P332" i="2"/>
  <c r="J332" i="2"/>
  <c r="C332" i="2"/>
  <c r="P331" i="2"/>
  <c r="J331" i="2"/>
  <c r="C331" i="2"/>
  <c r="P330" i="2"/>
  <c r="J330" i="2"/>
  <c r="C330" i="2"/>
  <c r="P329" i="2"/>
  <c r="J329" i="2"/>
  <c r="C329" i="2"/>
  <c r="P328" i="2"/>
  <c r="J328" i="2"/>
  <c r="C328" i="2"/>
  <c r="P327" i="2"/>
  <c r="J327" i="2"/>
  <c r="C327" i="2"/>
  <c r="P326" i="2"/>
  <c r="J326" i="2"/>
  <c r="C326" i="2"/>
  <c r="P325" i="2"/>
  <c r="J325" i="2"/>
  <c r="C325" i="2"/>
  <c r="P324" i="2"/>
  <c r="J324" i="2"/>
  <c r="C324" i="2"/>
  <c r="P323" i="2"/>
  <c r="J323" i="2"/>
  <c r="C323" i="2"/>
  <c r="P322" i="2"/>
  <c r="J322" i="2"/>
  <c r="C322" i="2"/>
  <c r="P321" i="2"/>
  <c r="J321" i="2"/>
  <c r="C321" i="2"/>
  <c r="P320" i="2"/>
  <c r="J320" i="2"/>
  <c r="C320" i="2"/>
  <c r="P319" i="2"/>
  <c r="J319" i="2"/>
  <c r="C319" i="2"/>
  <c r="P318" i="2"/>
  <c r="J318" i="2"/>
  <c r="C318" i="2"/>
  <c r="P317" i="2"/>
  <c r="J317" i="2"/>
  <c r="C317" i="2"/>
  <c r="P316" i="2"/>
  <c r="J316" i="2"/>
  <c r="C316" i="2"/>
  <c r="P315" i="2"/>
  <c r="J315" i="2"/>
  <c r="C315" i="2"/>
  <c r="P314" i="2"/>
  <c r="J314" i="2"/>
  <c r="C314" i="2"/>
  <c r="P313" i="2"/>
  <c r="J313" i="2"/>
  <c r="C313" i="2"/>
  <c r="P312" i="2"/>
  <c r="J312" i="2"/>
  <c r="C312" i="2"/>
  <c r="P311" i="2"/>
  <c r="J311" i="2"/>
  <c r="C311" i="2"/>
  <c r="P310" i="2"/>
  <c r="J310" i="2"/>
  <c r="C310" i="2"/>
  <c r="P309" i="2"/>
  <c r="J309" i="2"/>
  <c r="C309" i="2"/>
  <c r="P308" i="2"/>
  <c r="J308" i="2"/>
  <c r="C308" i="2"/>
  <c r="P307" i="2"/>
  <c r="J307" i="2"/>
  <c r="C307" i="2"/>
  <c r="P306" i="2"/>
  <c r="J306" i="2"/>
  <c r="C306" i="2"/>
  <c r="P305" i="2"/>
  <c r="J305" i="2"/>
  <c r="C305" i="2"/>
  <c r="P304" i="2"/>
  <c r="J304" i="2"/>
  <c r="C304" i="2"/>
  <c r="P303" i="2"/>
  <c r="J303" i="2"/>
  <c r="C303" i="2"/>
  <c r="P302" i="2"/>
  <c r="J302" i="2"/>
  <c r="C302" i="2"/>
  <c r="P301" i="2"/>
  <c r="J301" i="2"/>
  <c r="C301" i="2"/>
  <c r="P300" i="2"/>
  <c r="J300" i="2"/>
  <c r="C300" i="2"/>
  <c r="P299" i="2"/>
  <c r="J299" i="2"/>
  <c r="C299" i="2"/>
  <c r="P298" i="2"/>
  <c r="J298" i="2"/>
  <c r="C298" i="2"/>
  <c r="P297" i="2"/>
  <c r="J297" i="2"/>
  <c r="C297" i="2"/>
  <c r="P296" i="2"/>
  <c r="J296" i="2"/>
  <c r="C296" i="2"/>
  <c r="P295" i="2"/>
  <c r="J295" i="2"/>
  <c r="C295" i="2"/>
  <c r="P294" i="2"/>
  <c r="J294" i="2"/>
  <c r="C294" i="2"/>
  <c r="P293" i="2"/>
  <c r="J293" i="2"/>
  <c r="C293" i="2"/>
  <c r="P292" i="2"/>
  <c r="J292" i="2"/>
  <c r="C292" i="2"/>
  <c r="P291" i="2"/>
  <c r="J291" i="2"/>
  <c r="C291" i="2"/>
  <c r="P290" i="2"/>
  <c r="J290" i="2"/>
  <c r="C290" i="2"/>
  <c r="P289" i="2"/>
  <c r="J289" i="2"/>
  <c r="C289" i="2"/>
  <c r="P288" i="2"/>
  <c r="J288" i="2"/>
  <c r="C288" i="2"/>
  <c r="P287" i="2"/>
  <c r="J287" i="2"/>
  <c r="C287" i="2"/>
  <c r="P286" i="2"/>
  <c r="J286" i="2"/>
  <c r="C286" i="2"/>
  <c r="P285" i="2"/>
  <c r="J285" i="2"/>
  <c r="C285" i="2"/>
  <c r="P284" i="2"/>
  <c r="J284" i="2"/>
  <c r="C284" i="2"/>
  <c r="P283" i="2"/>
  <c r="J283" i="2"/>
  <c r="C283" i="2"/>
  <c r="P282" i="2"/>
  <c r="J282" i="2"/>
  <c r="C282" i="2"/>
  <c r="P281" i="2"/>
  <c r="J281" i="2"/>
  <c r="C281" i="2"/>
  <c r="P280" i="2"/>
  <c r="J280" i="2"/>
  <c r="C280" i="2"/>
  <c r="P279" i="2"/>
  <c r="J279" i="2"/>
  <c r="C279" i="2"/>
  <c r="P278" i="2"/>
  <c r="J278" i="2"/>
  <c r="C278" i="2"/>
  <c r="P277" i="2"/>
  <c r="J277" i="2"/>
  <c r="C277" i="2"/>
  <c r="P276" i="2"/>
  <c r="J276" i="2"/>
  <c r="C276" i="2"/>
  <c r="P275" i="2"/>
  <c r="J275" i="2"/>
  <c r="C275" i="2"/>
  <c r="P274" i="2"/>
  <c r="J274" i="2"/>
  <c r="C274" i="2"/>
  <c r="P273" i="2"/>
  <c r="J273" i="2"/>
  <c r="C273" i="2"/>
  <c r="P272" i="2"/>
  <c r="J272" i="2"/>
  <c r="C272" i="2"/>
  <c r="P271" i="2"/>
  <c r="J271" i="2"/>
  <c r="C271" i="2"/>
  <c r="P270" i="2"/>
  <c r="J270" i="2"/>
  <c r="C270" i="2"/>
  <c r="P269" i="2"/>
  <c r="J269" i="2"/>
  <c r="C269" i="2"/>
  <c r="P268" i="2"/>
  <c r="J268" i="2"/>
  <c r="C268" i="2"/>
  <c r="P267" i="2"/>
  <c r="J267" i="2"/>
  <c r="C267" i="2"/>
  <c r="P266" i="2"/>
  <c r="J266" i="2"/>
  <c r="C266" i="2"/>
  <c r="P265" i="2"/>
  <c r="J265" i="2"/>
  <c r="C265" i="2"/>
  <c r="P264" i="2"/>
  <c r="J264" i="2"/>
  <c r="C264" i="2"/>
  <c r="P263" i="2"/>
  <c r="J263" i="2"/>
  <c r="C263" i="2"/>
  <c r="P262" i="2"/>
  <c r="J262" i="2"/>
  <c r="C262" i="2"/>
  <c r="P261" i="2"/>
  <c r="J261" i="2"/>
  <c r="C261" i="2"/>
  <c r="P260" i="2"/>
  <c r="J260" i="2"/>
  <c r="C260" i="2"/>
  <c r="P259" i="2"/>
  <c r="J259" i="2"/>
  <c r="C259" i="2"/>
  <c r="P258" i="2"/>
  <c r="J258" i="2"/>
  <c r="C258" i="2"/>
  <c r="P257" i="2"/>
  <c r="J257" i="2"/>
  <c r="C257" i="2"/>
  <c r="P256" i="2"/>
  <c r="J256" i="2"/>
  <c r="C256" i="2"/>
  <c r="P255" i="2"/>
  <c r="J255" i="2"/>
  <c r="C255" i="2"/>
  <c r="P254" i="2"/>
  <c r="J254" i="2"/>
  <c r="C254" i="2"/>
  <c r="P253" i="2"/>
  <c r="J253" i="2"/>
  <c r="C253" i="2"/>
  <c r="P252" i="2"/>
  <c r="J252" i="2"/>
  <c r="C252" i="2"/>
  <c r="P251" i="2"/>
  <c r="J251" i="2"/>
  <c r="C251" i="2"/>
  <c r="P250" i="2"/>
  <c r="J250" i="2"/>
  <c r="C250" i="2"/>
  <c r="P249" i="2"/>
  <c r="J249" i="2"/>
  <c r="C249" i="2"/>
  <c r="P248" i="2"/>
  <c r="J248" i="2"/>
  <c r="C248" i="2"/>
  <c r="P247" i="2"/>
  <c r="J247" i="2"/>
  <c r="C247" i="2"/>
  <c r="P246" i="2"/>
  <c r="J246" i="2"/>
  <c r="C246" i="2"/>
  <c r="P245" i="2"/>
  <c r="J245" i="2"/>
  <c r="C245" i="2"/>
  <c r="P244" i="2"/>
  <c r="J244" i="2"/>
  <c r="C244" i="2"/>
  <c r="P243" i="2"/>
  <c r="J243" i="2"/>
  <c r="C243" i="2"/>
  <c r="P242" i="2"/>
  <c r="J242" i="2"/>
  <c r="C242" i="2"/>
  <c r="P241" i="2"/>
  <c r="J241" i="2"/>
  <c r="C241" i="2"/>
  <c r="P240" i="2"/>
  <c r="J240" i="2"/>
  <c r="C240" i="2"/>
  <c r="P239" i="2"/>
  <c r="J239" i="2"/>
  <c r="C239" i="2"/>
  <c r="P238" i="2"/>
  <c r="J238" i="2"/>
  <c r="C238" i="2"/>
  <c r="P237" i="2"/>
  <c r="J237" i="2"/>
  <c r="C237" i="2"/>
  <c r="P236" i="2"/>
  <c r="J236" i="2"/>
  <c r="C236" i="2"/>
  <c r="P235" i="2"/>
  <c r="J235" i="2"/>
  <c r="C235" i="2"/>
  <c r="P234" i="2"/>
  <c r="J234" i="2"/>
  <c r="C234" i="2"/>
  <c r="P233" i="2"/>
  <c r="J233" i="2"/>
  <c r="C233" i="2"/>
  <c r="P232" i="2"/>
  <c r="J232" i="2"/>
  <c r="C232" i="2"/>
  <c r="P231" i="2"/>
  <c r="J231" i="2"/>
  <c r="C231" i="2"/>
  <c r="P230" i="2"/>
  <c r="J230" i="2"/>
  <c r="C230" i="2"/>
  <c r="P229" i="2"/>
  <c r="J229" i="2"/>
  <c r="C229" i="2"/>
  <c r="P228" i="2"/>
  <c r="J228" i="2"/>
  <c r="C228" i="2"/>
  <c r="P227" i="2"/>
  <c r="J227" i="2"/>
  <c r="C227" i="2"/>
  <c r="P226" i="2"/>
  <c r="J226" i="2"/>
  <c r="C226" i="2"/>
  <c r="P225" i="2"/>
  <c r="J225" i="2"/>
  <c r="C225" i="2"/>
  <c r="P224" i="2"/>
  <c r="J224" i="2"/>
  <c r="C224" i="2"/>
  <c r="P223" i="2"/>
  <c r="J223" i="2"/>
  <c r="C223" i="2"/>
  <c r="P222" i="2"/>
  <c r="J222" i="2"/>
  <c r="C222" i="2"/>
  <c r="P221" i="2"/>
  <c r="J221" i="2"/>
  <c r="C221" i="2"/>
  <c r="P220" i="2"/>
  <c r="J220" i="2"/>
  <c r="C220" i="2"/>
  <c r="P219" i="2"/>
  <c r="J219" i="2"/>
  <c r="C219" i="2"/>
  <c r="P218" i="2"/>
  <c r="J218" i="2"/>
  <c r="C218" i="2"/>
  <c r="P217" i="2"/>
  <c r="J217" i="2"/>
  <c r="C217" i="2"/>
  <c r="P216" i="2"/>
  <c r="J216" i="2"/>
  <c r="C216" i="2"/>
  <c r="P215" i="2"/>
  <c r="J215" i="2"/>
  <c r="C215" i="2"/>
  <c r="P214" i="2"/>
  <c r="J214" i="2"/>
  <c r="C214" i="2"/>
  <c r="P213" i="2"/>
  <c r="J213" i="2"/>
  <c r="C213" i="2"/>
  <c r="P212" i="2"/>
  <c r="J212" i="2"/>
  <c r="C212" i="2"/>
  <c r="P211" i="2"/>
  <c r="J211" i="2"/>
  <c r="C211" i="2"/>
  <c r="P210" i="2"/>
  <c r="J210" i="2"/>
  <c r="C210" i="2"/>
  <c r="P209" i="2"/>
  <c r="J209" i="2"/>
  <c r="C209" i="2"/>
  <c r="P208" i="2"/>
  <c r="J208" i="2"/>
  <c r="C208" i="2"/>
  <c r="P207" i="2"/>
  <c r="J207" i="2"/>
  <c r="C207" i="2"/>
  <c r="P206" i="2"/>
  <c r="J206" i="2"/>
  <c r="C206" i="2"/>
  <c r="P205" i="2"/>
  <c r="J205" i="2"/>
  <c r="C205" i="2"/>
  <c r="P204" i="2"/>
  <c r="J204" i="2"/>
  <c r="C204" i="2"/>
  <c r="P203" i="2"/>
  <c r="J203" i="2"/>
  <c r="C203" i="2"/>
  <c r="P202" i="2"/>
  <c r="J202" i="2"/>
  <c r="C202" i="2"/>
  <c r="P201" i="2"/>
  <c r="J201" i="2"/>
  <c r="C201" i="2"/>
  <c r="P200" i="2"/>
  <c r="J200" i="2"/>
  <c r="C200" i="2"/>
  <c r="P199" i="2"/>
  <c r="J199" i="2"/>
  <c r="C199" i="2"/>
  <c r="P198" i="2"/>
  <c r="J198" i="2"/>
  <c r="C198" i="2"/>
  <c r="P197" i="2"/>
  <c r="J197" i="2"/>
  <c r="C197" i="2"/>
  <c r="P196" i="2"/>
  <c r="J196" i="2"/>
  <c r="C196" i="2"/>
  <c r="P195" i="2"/>
  <c r="J195" i="2"/>
  <c r="C195" i="2"/>
  <c r="P194" i="2"/>
  <c r="J194" i="2"/>
  <c r="C194" i="2"/>
  <c r="P193" i="2"/>
  <c r="J193" i="2"/>
  <c r="C193" i="2"/>
  <c r="P192" i="2"/>
  <c r="J192" i="2"/>
  <c r="C192" i="2"/>
  <c r="P191" i="2"/>
  <c r="J191" i="2"/>
  <c r="C191" i="2"/>
  <c r="P190" i="2"/>
  <c r="J190" i="2"/>
  <c r="C190" i="2"/>
  <c r="P189" i="2"/>
  <c r="J189" i="2"/>
  <c r="C189" i="2"/>
  <c r="P188" i="2"/>
  <c r="J188" i="2"/>
  <c r="C188" i="2"/>
  <c r="P187" i="2"/>
  <c r="J187" i="2"/>
  <c r="C187" i="2"/>
  <c r="P186" i="2"/>
  <c r="J186" i="2"/>
  <c r="C186" i="2"/>
  <c r="P185" i="2"/>
  <c r="J185" i="2"/>
  <c r="C185" i="2"/>
  <c r="P184" i="2"/>
  <c r="J184" i="2"/>
  <c r="C184" i="2"/>
  <c r="P183" i="2"/>
  <c r="J183" i="2"/>
  <c r="C183" i="2"/>
  <c r="P182" i="2"/>
  <c r="J182" i="2"/>
  <c r="C182" i="2"/>
  <c r="P181" i="2"/>
  <c r="J181" i="2"/>
  <c r="C181" i="2"/>
  <c r="P180" i="2"/>
  <c r="J180" i="2"/>
  <c r="C180" i="2"/>
  <c r="P179" i="2"/>
  <c r="J179" i="2"/>
  <c r="C179" i="2"/>
  <c r="P178" i="2"/>
  <c r="J178" i="2"/>
  <c r="C178" i="2"/>
  <c r="P177" i="2"/>
  <c r="J177" i="2"/>
  <c r="C177" i="2"/>
  <c r="P176" i="2"/>
  <c r="J176" i="2"/>
  <c r="C176" i="2"/>
  <c r="P175" i="2"/>
  <c r="J175" i="2"/>
  <c r="C175" i="2"/>
  <c r="P174" i="2"/>
  <c r="J174" i="2"/>
  <c r="C174" i="2"/>
  <c r="P173" i="2"/>
  <c r="J173" i="2"/>
  <c r="C173" i="2"/>
  <c r="P172" i="2"/>
  <c r="J172" i="2"/>
  <c r="C172" i="2"/>
  <c r="P171" i="2"/>
  <c r="J171" i="2"/>
  <c r="C171" i="2"/>
  <c r="P170" i="2"/>
  <c r="J170" i="2"/>
  <c r="C170" i="2"/>
  <c r="P169" i="2"/>
  <c r="J169" i="2"/>
  <c r="C169" i="2"/>
  <c r="P168" i="2"/>
  <c r="J168" i="2"/>
  <c r="C168" i="2"/>
  <c r="P167" i="2"/>
  <c r="J167" i="2"/>
  <c r="C167" i="2"/>
  <c r="P166" i="2"/>
  <c r="J166" i="2"/>
  <c r="C166" i="2"/>
  <c r="P165" i="2"/>
  <c r="J165" i="2"/>
  <c r="C165" i="2"/>
  <c r="P164" i="2"/>
  <c r="J164" i="2"/>
  <c r="C164" i="2"/>
  <c r="P163" i="2"/>
  <c r="J163" i="2"/>
  <c r="C163" i="2"/>
  <c r="P162" i="2"/>
  <c r="J162" i="2"/>
  <c r="C162" i="2"/>
  <c r="P161" i="2"/>
  <c r="J161" i="2"/>
  <c r="C161" i="2"/>
  <c r="P160" i="2"/>
  <c r="J160" i="2"/>
  <c r="C160" i="2"/>
  <c r="P159" i="2"/>
  <c r="J159" i="2"/>
  <c r="C159" i="2"/>
  <c r="P158" i="2"/>
  <c r="J158" i="2"/>
  <c r="C158" i="2"/>
  <c r="P157" i="2"/>
  <c r="J157" i="2"/>
  <c r="C157" i="2"/>
  <c r="P156" i="2"/>
  <c r="J156" i="2"/>
  <c r="C156" i="2"/>
  <c r="P155" i="2"/>
  <c r="J155" i="2"/>
  <c r="C155" i="2"/>
  <c r="P154" i="2"/>
  <c r="J154" i="2"/>
  <c r="C154" i="2"/>
  <c r="P153" i="2"/>
  <c r="J153" i="2"/>
  <c r="C153" i="2"/>
  <c r="P152" i="2"/>
  <c r="J152" i="2"/>
  <c r="C152" i="2"/>
  <c r="P151" i="2"/>
  <c r="J151" i="2"/>
  <c r="C151" i="2"/>
  <c r="P150" i="2"/>
  <c r="J150" i="2"/>
  <c r="C150" i="2"/>
  <c r="P149" i="2"/>
  <c r="J149" i="2"/>
  <c r="C149" i="2"/>
  <c r="P148" i="2"/>
  <c r="J148" i="2"/>
  <c r="C148" i="2"/>
  <c r="P147" i="2"/>
  <c r="J147" i="2"/>
  <c r="C147" i="2"/>
  <c r="P146" i="2"/>
  <c r="J146" i="2"/>
  <c r="C146" i="2"/>
  <c r="P145" i="2"/>
  <c r="J145" i="2"/>
  <c r="C145" i="2"/>
  <c r="P144" i="2"/>
  <c r="J144" i="2"/>
  <c r="C144" i="2"/>
  <c r="P143" i="2"/>
  <c r="J143" i="2"/>
  <c r="C143" i="2"/>
  <c r="P142" i="2"/>
  <c r="J142" i="2"/>
  <c r="C142" i="2"/>
  <c r="P141" i="2"/>
  <c r="J141" i="2"/>
  <c r="C141" i="2"/>
  <c r="P140" i="2"/>
  <c r="J140" i="2"/>
  <c r="C140" i="2"/>
  <c r="P139" i="2"/>
  <c r="J139" i="2"/>
  <c r="C139" i="2"/>
  <c r="P138" i="2"/>
  <c r="J138" i="2"/>
  <c r="C138" i="2"/>
  <c r="P137" i="2"/>
  <c r="J137" i="2"/>
  <c r="C137" i="2"/>
  <c r="P136" i="2"/>
  <c r="J136" i="2"/>
  <c r="C136" i="2"/>
  <c r="P135" i="2"/>
  <c r="J135" i="2"/>
  <c r="C135" i="2"/>
  <c r="P134" i="2"/>
  <c r="J134" i="2"/>
  <c r="C134" i="2"/>
  <c r="P133" i="2"/>
  <c r="J133" i="2"/>
  <c r="C133" i="2"/>
  <c r="P132" i="2"/>
  <c r="J132" i="2"/>
  <c r="C132" i="2"/>
  <c r="P131" i="2"/>
  <c r="J131" i="2"/>
  <c r="C131" i="2"/>
  <c r="P130" i="2"/>
  <c r="J130" i="2"/>
  <c r="C130" i="2"/>
  <c r="P129" i="2"/>
  <c r="J129" i="2"/>
  <c r="C129" i="2"/>
  <c r="P128" i="2"/>
  <c r="J128" i="2"/>
  <c r="C128" i="2"/>
  <c r="P127" i="2"/>
  <c r="J127" i="2"/>
  <c r="C127" i="2"/>
  <c r="P126" i="2"/>
  <c r="J126" i="2"/>
  <c r="C126" i="2"/>
  <c r="P125" i="2"/>
  <c r="J125" i="2"/>
  <c r="C125" i="2"/>
  <c r="P124" i="2"/>
  <c r="J124" i="2"/>
  <c r="C124" i="2"/>
  <c r="P123" i="2"/>
  <c r="J123" i="2"/>
  <c r="C123" i="2"/>
  <c r="P122" i="2"/>
  <c r="J122" i="2"/>
  <c r="C122" i="2"/>
  <c r="P121" i="2"/>
  <c r="J121" i="2"/>
  <c r="C121" i="2"/>
  <c r="P120" i="2"/>
  <c r="J120" i="2"/>
  <c r="C120" i="2"/>
  <c r="P119" i="2"/>
  <c r="J119" i="2"/>
  <c r="C119" i="2"/>
  <c r="P118" i="2"/>
  <c r="J118" i="2"/>
  <c r="C118" i="2"/>
  <c r="P117" i="2"/>
  <c r="J117" i="2"/>
  <c r="C117" i="2"/>
  <c r="P116" i="2"/>
  <c r="J116" i="2"/>
  <c r="C116" i="2"/>
  <c r="P115" i="2"/>
  <c r="J115" i="2"/>
  <c r="C115" i="2"/>
  <c r="P114" i="2"/>
  <c r="J114" i="2"/>
  <c r="C114" i="2"/>
  <c r="P113" i="2"/>
  <c r="J113" i="2"/>
  <c r="C113" i="2"/>
  <c r="P112" i="2"/>
  <c r="J112" i="2"/>
  <c r="C112" i="2"/>
  <c r="P111" i="2"/>
  <c r="J111" i="2"/>
  <c r="C111" i="2"/>
  <c r="P110" i="2"/>
  <c r="J110" i="2"/>
  <c r="C110" i="2"/>
  <c r="P109" i="2"/>
  <c r="J109" i="2"/>
  <c r="C109" i="2"/>
  <c r="P108" i="2"/>
  <c r="J108" i="2"/>
  <c r="C108" i="2"/>
  <c r="P107" i="2"/>
  <c r="J107" i="2"/>
  <c r="C107" i="2"/>
  <c r="P106" i="2"/>
  <c r="J106" i="2"/>
  <c r="C106" i="2"/>
  <c r="P105" i="2"/>
  <c r="J105" i="2"/>
  <c r="C105" i="2"/>
  <c r="P104" i="2"/>
  <c r="J104" i="2"/>
  <c r="C104" i="2"/>
  <c r="P103" i="2"/>
  <c r="J103" i="2"/>
  <c r="C103" i="2"/>
  <c r="P102" i="2"/>
  <c r="J102" i="2"/>
  <c r="C102" i="2"/>
  <c r="P101" i="2"/>
  <c r="J101" i="2"/>
  <c r="C101" i="2"/>
  <c r="P100" i="2"/>
  <c r="J100" i="2"/>
  <c r="C100" i="2"/>
  <c r="P99" i="2"/>
  <c r="J99" i="2"/>
  <c r="C99" i="2"/>
  <c r="P98" i="2"/>
  <c r="J98" i="2"/>
  <c r="C98" i="2"/>
  <c r="P97" i="2"/>
  <c r="J97" i="2"/>
  <c r="C97" i="2"/>
  <c r="P96" i="2"/>
  <c r="J96" i="2"/>
  <c r="C96" i="2"/>
  <c r="P95" i="2"/>
  <c r="J95" i="2"/>
  <c r="C95" i="2"/>
  <c r="P94" i="2"/>
  <c r="J94" i="2"/>
  <c r="C94" i="2"/>
  <c r="P93" i="2"/>
  <c r="J93" i="2"/>
  <c r="C93" i="2"/>
  <c r="P92" i="2"/>
  <c r="J92" i="2"/>
  <c r="C92" i="2"/>
  <c r="P91" i="2"/>
  <c r="J91" i="2"/>
  <c r="C91" i="2"/>
  <c r="P90" i="2"/>
  <c r="J90" i="2"/>
  <c r="C90" i="2"/>
  <c r="P89" i="2"/>
  <c r="J89" i="2"/>
  <c r="C89" i="2"/>
  <c r="P88" i="2"/>
  <c r="J88" i="2"/>
  <c r="C88" i="2"/>
  <c r="P87" i="2"/>
  <c r="J87" i="2"/>
  <c r="C87" i="2"/>
  <c r="P86" i="2"/>
  <c r="J86" i="2"/>
  <c r="C86" i="2"/>
  <c r="P85" i="2"/>
  <c r="J85" i="2"/>
  <c r="C85" i="2"/>
  <c r="P84" i="2"/>
  <c r="J84" i="2"/>
  <c r="C84" i="2"/>
  <c r="P83" i="2"/>
  <c r="J83" i="2"/>
  <c r="C83" i="2"/>
  <c r="P82" i="2"/>
  <c r="J82" i="2"/>
  <c r="C82" i="2"/>
  <c r="P81" i="2"/>
  <c r="J81" i="2"/>
  <c r="C81" i="2"/>
  <c r="P80" i="2"/>
  <c r="J80" i="2"/>
  <c r="C80" i="2"/>
  <c r="P79" i="2"/>
  <c r="J79" i="2"/>
  <c r="C79" i="2"/>
  <c r="P78" i="2"/>
  <c r="J78" i="2"/>
  <c r="C78" i="2"/>
  <c r="P77" i="2"/>
  <c r="J77" i="2"/>
  <c r="C77" i="2"/>
  <c r="P76" i="2"/>
  <c r="J76" i="2"/>
  <c r="C76" i="2"/>
  <c r="P75" i="2"/>
  <c r="J75" i="2"/>
  <c r="C75" i="2"/>
  <c r="P74" i="2"/>
  <c r="J74" i="2"/>
  <c r="C74" i="2"/>
  <c r="P73" i="2"/>
  <c r="J73" i="2"/>
  <c r="C73" i="2"/>
  <c r="P72" i="2"/>
  <c r="J72" i="2"/>
  <c r="C72" i="2"/>
  <c r="P71" i="2"/>
  <c r="J71" i="2"/>
  <c r="C71" i="2"/>
  <c r="P70" i="2"/>
  <c r="J70" i="2"/>
  <c r="C70" i="2"/>
  <c r="P69" i="2"/>
  <c r="J69" i="2"/>
  <c r="C69" i="2"/>
  <c r="P68" i="2"/>
  <c r="J68" i="2"/>
  <c r="C68" i="2"/>
  <c r="P67" i="2"/>
  <c r="J67" i="2"/>
  <c r="C67" i="2"/>
  <c r="P66" i="2"/>
  <c r="J66" i="2"/>
  <c r="C66" i="2"/>
  <c r="P65" i="2"/>
  <c r="J65" i="2"/>
  <c r="C65" i="2"/>
  <c r="P64" i="2"/>
  <c r="J64" i="2"/>
  <c r="C64" i="2"/>
  <c r="P63" i="2"/>
  <c r="J63" i="2"/>
  <c r="C63" i="2"/>
  <c r="P62" i="2"/>
  <c r="J62" i="2"/>
  <c r="C62" i="2"/>
  <c r="P61" i="2"/>
  <c r="J61" i="2"/>
  <c r="C61" i="2"/>
  <c r="P60" i="2"/>
  <c r="J60" i="2"/>
  <c r="C60" i="2"/>
  <c r="P59" i="2"/>
  <c r="J59" i="2"/>
  <c r="C59" i="2"/>
  <c r="P58" i="2"/>
  <c r="J58" i="2"/>
  <c r="C58" i="2"/>
  <c r="P57" i="2"/>
  <c r="J57" i="2"/>
  <c r="C57" i="2"/>
  <c r="P56" i="2"/>
  <c r="J56" i="2"/>
  <c r="C56" i="2"/>
  <c r="P55" i="2"/>
  <c r="J55" i="2"/>
  <c r="C55" i="2"/>
  <c r="P54" i="2"/>
  <c r="J54" i="2"/>
  <c r="C54" i="2"/>
  <c r="P53" i="2"/>
  <c r="J53" i="2"/>
  <c r="C53" i="2"/>
  <c r="P52" i="2"/>
  <c r="J52" i="2"/>
  <c r="C52" i="2"/>
  <c r="P51" i="2"/>
  <c r="J51" i="2"/>
  <c r="C51" i="2"/>
  <c r="P50" i="2"/>
  <c r="J50" i="2"/>
  <c r="C50" i="2"/>
  <c r="P49" i="2"/>
  <c r="J49" i="2"/>
  <c r="C49" i="2"/>
  <c r="P48" i="2"/>
  <c r="J48" i="2"/>
  <c r="C48" i="2"/>
  <c r="P47" i="2"/>
  <c r="J47" i="2"/>
  <c r="C47" i="2"/>
  <c r="P46" i="2"/>
  <c r="J46" i="2"/>
  <c r="C46" i="2"/>
  <c r="P45" i="2"/>
  <c r="J45" i="2"/>
  <c r="C45" i="2"/>
  <c r="P44" i="2"/>
  <c r="J44" i="2"/>
  <c r="C44" i="2"/>
  <c r="P43" i="2"/>
  <c r="J43" i="2"/>
  <c r="C43" i="2"/>
  <c r="P42" i="2"/>
  <c r="J42" i="2"/>
  <c r="C42" i="2"/>
  <c r="P41" i="2"/>
  <c r="J41" i="2"/>
  <c r="C41" i="2"/>
  <c r="P40" i="2"/>
  <c r="J40" i="2"/>
  <c r="C40" i="2"/>
  <c r="P39" i="2"/>
  <c r="J39" i="2"/>
  <c r="C39" i="2"/>
  <c r="P38" i="2"/>
  <c r="J38" i="2"/>
  <c r="C38" i="2"/>
  <c r="P37" i="2"/>
  <c r="J37" i="2"/>
  <c r="C37" i="2"/>
  <c r="P36" i="2"/>
  <c r="J36" i="2"/>
  <c r="C36" i="2"/>
  <c r="P35" i="2"/>
  <c r="J35" i="2"/>
  <c r="C35" i="2"/>
  <c r="P34" i="2"/>
  <c r="J34" i="2"/>
  <c r="C34" i="2"/>
  <c r="P33" i="2"/>
  <c r="J33" i="2"/>
  <c r="C33" i="2"/>
  <c r="P32" i="2"/>
  <c r="J32" i="2"/>
  <c r="C32" i="2"/>
  <c r="P31" i="2"/>
  <c r="J31" i="2"/>
  <c r="C31" i="2"/>
  <c r="P30" i="2"/>
  <c r="J30" i="2"/>
  <c r="C30" i="2"/>
  <c r="P29" i="2"/>
  <c r="J29" i="2"/>
  <c r="C29" i="2"/>
  <c r="P28" i="2"/>
  <c r="J28" i="2"/>
  <c r="C28" i="2"/>
  <c r="P27" i="2"/>
  <c r="J27" i="2"/>
  <c r="C27" i="2"/>
  <c r="P26" i="2"/>
  <c r="J26" i="2"/>
  <c r="C26" i="2"/>
  <c r="P25" i="2"/>
  <c r="J25" i="2"/>
  <c r="C25" i="2"/>
  <c r="P24" i="2"/>
  <c r="J24" i="2"/>
  <c r="C24" i="2"/>
  <c r="P23" i="2"/>
  <c r="J23" i="2"/>
  <c r="C23" i="2"/>
  <c r="P22" i="2"/>
  <c r="J22" i="2"/>
  <c r="C22" i="2"/>
  <c r="P21" i="2"/>
  <c r="J21" i="2"/>
  <c r="C21" i="2"/>
  <c r="P20" i="2"/>
  <c r="J20" i="2"/>
  <c r="C20" i="2"/>
  <c r="P19" i="2"/>
  <c r="J19" i="2"/>
  <c r="C19" i="2"/>
  <c r="P18" i="2"/>
  <c r="J18" i="2"/>
  <c r="C18" i="2"/>
  <c r="P17" i="2"/>
  <c r="J17" i="2"/>
  <c r="C17" i="2"/>
  <c r="P16" i="2"/>
  <c r="J16" i="2"/>
  <c r="C16" i="2"/>
  <c r="P15" i="2"/>
  <c r="J15" i="2"/>
  <c r="C15" i="2"/>
  <c r="P14" i="2"/>
  <c r="J14" i="2"/>
  <c r="C14" i="2"/>
  <c r="P13" i="2"/>
  <c r="J13" i="2"/>
  <c r="C13" i="2"/>
  <c r="P12" i="2"/>
  <c r="J12" i="2"/>
  <c r="C12" i="2"/>
  <c r="P11" i="2"/>
  <c r="J11" i="2"/>
  <c r="C11" i="2"/>
  <c r="P10" i="2"/>
  <c r="J10" i="2"/>
  <c r="C10" i="2"/>
  <c r="P9" i="2"/>
  <c r="J9" i="2"/>
  <c r="C9" i="2"/>
  <c r="P8" i="2"/>
  <c r="J8" i="2"/>
  <c r="C8" i="2"/>
  <c r="P7" i="2"/>
  <c r="J7" i="2"/>
  <c r="C7" i="2"/>
  <c r="P6" i="2"/>
  <c r="J6" i="2"/>
  <c r="C6" i="2"/>
  <c r="P5" i="2"/>
  <c r="J5" i="2"/>
  <c r="C5" i="2"/>
  <c r="P4" i="2"/>
  <c r="J4" i="2"/>
  <c r="C4" i="2"/>
  <c r="P3" i="2"/>
  <c r="J3" i="2"/>
  <c r="C3" i="2"/>
  <c r="P2" i="2"/>
  <c r="J2" i="2"/>
  <c r="C2" i="2"/>
</calcChain>
</file>

<file path=xl/sharedStrings.xml><?xml version="1.0" encoding="utf-8"?>
<sst xmlns="http://schemas.openxmlformats.org/spreadsheetml/2006/main" count="40280" uniqueCount="14725">
  <si>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</si>
  <si>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</si>
  <si>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</si>
  <si>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</si>
  <si>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</si>
  <si>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</si>
  <si>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</si>
  <si>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</si>
  <si>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</si>
  <si>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</si>
  <si>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</si>
  <si>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</si>
  <si>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</si>
  <si>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</si>
  <si>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</si>
  <si>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</si>
  <si>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</si>
  <si>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</si>
  <si>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</si>
  <si>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</si>
  <si>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</si>
  <si>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</si>
  <si>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</si>
  <si>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</si>
  <si>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</si>
  <si>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</si>
  <si>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</si>
  <si>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</si>
  <si>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</si>
  <si>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</si>
  <si>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</si>
  <si>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</si>
  <si>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</si>
  <si>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</si>
  <si>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</si>
  <si>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</si>
  <si>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</si>
  <si>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</si>
  <si>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</si>
  <si>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</si>
  <si>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</si>
  <si>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</si>
  <si>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</si>
  <si>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</si>
  <si>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</si>
  <si>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</si>
  <si>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</si>
  <si>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</si>
  <si>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</si>
  <si>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</si>
  <si>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</si>
  <si>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</si>
  <si>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</si>
  <si>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</si>
  <si>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</si>
  <si>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</si>
  <si>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</si>
  <si>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</si>
  <si>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</si>
  <si>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</si>
  <si>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</si>
  <si>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</si>
  <si>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</si>
  <si>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</si>
  <si>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</si>
  <si>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</si>
  <si>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</si>
  <si>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</si>
  <si>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</si>
  <si>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</si>
  <si>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</si>
  <si>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</si>
  <si>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</si>
  <si>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</si>
  <si>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</si>
  <si>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</si>
  <si>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</si>
  <si>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</si>
  <si>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</si>
  <si>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</si>
  <si>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</si>
  <si>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</si>
  <si>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</si>
  <si>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</si>
  <si>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</si>
  <si>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</si>
  <si>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</si>
  <si>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</si>
  <si>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</si>
  <si>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</si>
  <si>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</si>
  <si>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</si>
  <si>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</si>
  <si>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</si>
  <si>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</si>
  <si>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</si>
  <si>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</si>
  <si>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</si>
  <si>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</si>
  <si>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</si>
  <si>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</si>
  <si>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</si>
  <si>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</si>
  <si>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</si>
  <si>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</si>
  <si>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</si>
  <si>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</si>
  <si>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</si>
  <si>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</si>
  <si>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</si>
  <si>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</si>
  <si>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</si>
  <si>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</si>
  <si>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</si>
  <si>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</si>
  <si>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</si>
  <si>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</si>
  <si>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</si>
  <si>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</si>
  <si>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</si>
  <si>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</si>
  <si>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</si>
  <si>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</si>
  <si>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</si>
  <si>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</si>
  <si>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</si>
  <si>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</si>
  <si>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</si>
  <si>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</si>
  <si>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</si>
  <si>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</si>
  <si>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</si>
  <si>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</si>
  <si>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</si>
  <si>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</si>
  <si>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</si>
  <si>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</si>
  <si>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</si>
  <si>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</si>
  <si>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</si>
  <si>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</si>
  <si>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</si>
  <si>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</si>
  <si>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</si>
  <si>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</si>
  <si>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</si>
  <si>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</si>
  <si>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</si>
  <si>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</si>
  <si>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</si>
  <si>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</si>
  <si>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</si>
  <si>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</si>
  <si>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</si>
  <si>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</si>
  <si>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</si>
  <si>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</si>
  <si>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</si>
  <si>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</si>
  <si>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</si>
  <si>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</si>
  <si>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</si>
  <si>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</si>
  <si>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</si>
  <si>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</si>
  <si>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</si>
  <si>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</si>
  <si>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</si>
  <si>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</si>
  <si>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</si>
  <si>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</si>
  <si>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</si>
  <si>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</si>
  <si>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</si>
  <si>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</si>
  <si>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</si>
  <si>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</si>
  <si>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</si>
  <si>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</si>
  <si>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</si>
  <si>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</si>
  <si>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</si>
  <si>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</si>
  <si>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</si>
  <si>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</si>
  <si>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</si>
  <si>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</si>
  <si>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</si>
  <si>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</si>
  <si>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</si>
  <si>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</si>
  <si>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</si>
  <si>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</si>
  <si>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</si>
  <si>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</si>
  <si>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</si>
  <si>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</si>
  <si>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</si>
  <si>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</si>
  <si>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</si>
  <si>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</si>
  <si>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</si>
  <si>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</si>
  <si>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</si>
  <si>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</si>
  <si>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</si>
  <si>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</si>
  <si>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</si>
  <si>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</si>
  <si>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</si>
  <si>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</si>
  <si>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</si>
  <si>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</si>
  <si>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</si>
  <si>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</si>
  <si>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</si>
  <si>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</si>
  <si>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</si>
  <si>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</si>
  <si>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</si>
  <si>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</si>
  <si>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</si>
  <si>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</si>
  <si>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</si>
  <si>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</si>
  <si>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</si>
  <si>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</si>
  <si>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</si>
  <si>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</si>
  <si>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</si>
  <si>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</si>
  <si>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</si>
  <si>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</si>
  <si>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</si>
  <si>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</si>
  <si>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</si>
  <si>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</si>
  <si>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</si>
  <si>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</si>
  <si>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</si>
  <si>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</si>
  <si>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</si>
  <si>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</si>
  <si>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</si>
  <si>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</si>
  <si>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</si>
  <si>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</si>
  <si>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</si>
  <si>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</si>
  <si>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</si>
  <si>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</si>
  <si>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</si>
  <si>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</si>
  <si>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</si>
  <si>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</si>
  <si>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</si>
  <si>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</si>
  <si>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</si>
  <si>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</si>
  <si>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</si>
  <si>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</si>
  <si>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</si>
  <si>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</si>
  <si>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</si>
  <si>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</si>
  <si>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</si>
  <si>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</si>
  <si>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</si>
  <si>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</si>
  <si>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</si>
  <si>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</si>
  <si>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</si>
  <si>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</si>
  <si>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</si>
  <si>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</si>
  <si>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</si>
  <si>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</si>
  <si>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</si>
  <si>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</si>
  <si>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</si>
  <si>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</si>
  <si>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</si>
  <si>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</si>
  <si>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</si>
  <si>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</si>
  <si>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</si>
  <si>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</si>
  <si>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</si>
  <si>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</si>
  <si>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</si>
  <si>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</si>
  <si>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</si>
  <si>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</si>
  <si>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</si>
  <si>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</si>
  <si>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</si>
  <si>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</si>
  <si>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</si>
  <si>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</si>
  <si>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</si>
  <si>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</si>
  <si>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</si>
  <si>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</si>
  <si>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</si>
  <si>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</si>
  <si>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</si>
  <si>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</si>
  <si>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</si>
  <si>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</si>
  <si>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</si>
  <si>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</si>
  <si>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</si>
  <si>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</si>
  <si>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</si>
  <si>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</si>
  <si>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</si>
  <si>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</si>
  <si>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</si>
  <si>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</si>
  <si>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</si>
  <si>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</si>
  <si>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</si>
  <si>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</si>
  <si>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</si>
  <si>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</si>
  <si>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</si>
  <si>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</si>
  <si>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</si>
  <si>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</si>
  <si>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</si>
  <si>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</si>
  <si>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</si>
  <si>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</si>
  <si>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</si>
  <si>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</si>
  <si>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</si>
  <si>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</si>
  <si>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</si>
  <si>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</si>
  <si>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</si>
  <si>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</si>
  <si>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</si>
  <si>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</si>
  <si>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</si>
  <si>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</si>
  <si>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</si>
  <si>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</si>
  <si>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</si>
  <si>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</si>
  <si>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</si>
  <si>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</si>
  <si>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</si>
  <si>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</si>
  <si>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</si>
  <si>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</si>
  <si>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</si>
  <si>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</si>
  <si>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</si>
  <si>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</si>
  <si>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</si>
  <si>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</si>
  <si>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</si>
  <si>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</si>
  <si>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</si>
  <si>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</si>
  <si>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</si>
  <si>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</si>
  <si>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</si>
  <si>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</si>
  <si>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</si>
  <si>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</si>
  <si>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</si>
  <si>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</si>
  <si>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</si>
  <si>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</si>
  <si>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</si>
  <si>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</si>
  <si>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</si>
  <si>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</si>
  <si>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</si>
  <si>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</si>
  <si>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</si>
  <si>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</si>
  <si>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</si>
  <si>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</si>
  <si>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</si>
  <si>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</si>
  <si>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</si>
  <si>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</si>
  <si>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</si>
  <si>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</si>
  <si>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</si>
  <si>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</si>
  <si>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</si>
  <si>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</si>
  <si>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</si>
  <si>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</si>
  <si>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</si>
  <si>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</si>
  <si>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</si>
  <si>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</si>
  <si>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</si>
  <si>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</si>
  <si>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</si>
  <si>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</si>
  <si>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</si>
  <si>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</si>
  <si>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</si>
  <si>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</si>
  <si>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</si>
  <si>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</si>
  <si>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</si>
  <si>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</si>
  <si>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</si>
  <si>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</si>
  <si>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</si>
  <si>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</si>
  <si>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</si>
  <si>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</si>
  <si>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</si>
  <si>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</si>
  <si>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</si>
  <si>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</si>
  <si>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</si>
  <si>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</si>
  <si>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</si>
  <si>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</si>
  <si>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</si>
  <si>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</si>
  <si>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</si>
  <si>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</si>
  <si>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</si>
  <si>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</si>
  <si>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</si>
  <si>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</si>
  <si>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</si>
  <si>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</si>
  <si>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</si>
  <si>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</si>
  <si>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</si>
  <si>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</si>
  <si>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</si>
  <si>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</si>
  <si>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</si>
  <si>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</si>
  <si>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</si>
  <si>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</si>
  <si>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</si>
  <si>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</si>
  <si>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</si>
  <si>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</si>
  <si>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</si>
  <si>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</si>
  <si>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</si>
  <si>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</si>
  <si>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</si>
  <si>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</si>
  <si>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</si>
  <si>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</si>
  <si>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</si>
  <si>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</si>
  <si>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</si>
  <si>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</si>
  <si>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</si>
  <si>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</si>
  <si>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</si>
  <si>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</si>
  <si>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</si>
  <si>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</si>
  <si>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</si>
  <si>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</si>
  <si>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</si>
  <si>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</si>
  <si>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</si>
  <si>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</si>
  <si>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</si>
  <si>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</si>
  <si>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</si>
  <si>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</si>
  <si>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</si>
  <si>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</si>
  <si>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</si>
  <si>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</si>
  <si>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</si>
  <si>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</si>
  <si>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</si>
  <si>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</si>
  <si>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</si>
  <si>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</si>
  <si>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</si>
  <si>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</si>
  <si>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</si>
  <si>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</si>
  <si>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</si>
  <si>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</si>
  <si>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</si>
  <si>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</si>
  <si>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</si>
  <si>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</si>
  <si>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</si>
  <si>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</si>
  <si>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</si>
  <si>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</si>
  <si>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</si>
  <si>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</si>
  <si>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</si>
  <si>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</si>
  <si>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</si>
  <si>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</si>
  <si>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</si>
  <si>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</si>
  <si>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</si>
  <si>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</si>
  <si>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</si>
  <si>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</si>
  <si>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</si>
  <si>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</si>
  <si>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</si>
  <si>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</si>
  <si>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</si>
  <si>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</si>
  <si>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</si>
  <si>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</si>
  <si>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</si>
  <si>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</si>
  <si>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</si>
  <si>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</si>
  <si>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</si>
  <si>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</si>
  <si>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</si>
  <si>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</si>
  <si>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</si>
  <si>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</si>
  <si>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</si>
  <si>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</si>
  <si>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</si>
  <si>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</si>
  <si>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</si>
  <si>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</si>
  <si>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</si>
  <si>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</si>
  <si>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</si>
  <si>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</si>
  <si>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</si>
  <si>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</si>
  <si>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</si>
  <si>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</si>
  <si>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</si>
  <si>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</si>
  <si>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</si>
  <si>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</si>
  <si>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</si>
  <si>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</si>
  <si>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</si>
  <si>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</si>
  <si>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</si>
  <si>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</si>
  <si>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</si>
  <si>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</si>
  <si>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</si>
  <si>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</si>
  <si>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</si>
  <si>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</si>
  <si>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</si>
  <si>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</si>
  <si>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</si>
  <si>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</si>
  <si>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</si>
  <si>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</si>
  <si>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</si>
  <si>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</si>
  <si>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</si>
  <si>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</si>
  <si>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</si>
  <si>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</si>
  <si>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</si>
  <si>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</si>
  <si>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</si>
  <si>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</si>
  <si>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</si>
  <si>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</si>
  <si>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</si>
  <si>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</si>
  <si>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</si>
  <si>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</si>
  <si>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</si>
  <si>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</si>
  <si>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</si>
  <si>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</si>
  <si>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</si>
  <si>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</si>
  <si>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</si>
  <si>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</si>
  <si>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</si>
  <si>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</si>
  <si>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</si>
  <si>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</si>
  <si>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</si>
  <si>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</si>
  <si>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</si>
  <si>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</si>
  <si>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</si>
  <si>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</si>
  <si>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</si>
  <si>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</si>
  <si>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</si>
  <si>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</si>
  <si>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</si>
  <si>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</si>
  <si>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</si>
  <si>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</si>
  <si>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</si>
  <si>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</si>
  <si>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</si>
  <si>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</si>
  <si>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</si>
  <si>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</si>
  <si>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</si>
  <si>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</si>
  <si>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</si>
  <si>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</si>
  <si>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</si>
  <si>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</si>
  <si>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</si>
  <si>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</si>
  <si>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</si>
  <si>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</si>
  <si>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</si>
  <si>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</si>
  <si>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</si>
  <si>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</si>
  <si>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</si>
  <si>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</si>
  <si>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</si>
  <si>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</si>
  <si>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</si>
  <si>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</si>
  <si>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</si>
  <si>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</si>
  <si>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</si>
  <si>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</si>
  <si>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</si>
  <si>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</si>
  <si>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</si>
  <si>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</si>
  <si>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</si>
  <si>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</si>
  <si>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</si>
  <si>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</si>
  <si>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</si>
  <si>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</si>
  <si>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</si>
  <si>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</si>
  <si>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</si>
  <si>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</si>
  <si>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</si>
  <si>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</si>
  <si>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</si>
  <si>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</si>
  <si>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</si>
  <si>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</si>
  <si>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</si>
  <si>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</si>
  <si>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</si>
  <si>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</si>
  <si>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</si>
  <si>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</si>
  <si>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</si>
  <si>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</si>
  <si>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</si>
  <si>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</si>
  <si>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</si>
  <si>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</si>
  <si>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</si>
  <si>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</si>
  <si>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</si>
  <si>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</si>
  <si>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</si>
  <si>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</si>
  <si>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</si>
  <si>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</si>
  <si>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</si>
  <si>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</si>
  <si>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</si>
  <si>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</si>
  <si>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</si>
  <si>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</si>
  <si>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</si>
  <si>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</si>
  <si>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</si>
  <si>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</si>
  <si>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</si>
  <si>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</si>
  <si>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</si>
  <si>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</si>
  <si>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</si>
  <si>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</si>
  <si>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</si>
  <si>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</si>
  <si>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</si>
  <si>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</si>
  <si>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</si>
  <si>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</si>
  <si>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</si>
  <si>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</si>
  <si>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</si>
  <si>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</si>
  <si>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</si>
  <si>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</si>
  <si>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</si>
  <si>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</si>
  <si>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</si>
  <si>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</si>
  <si>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</si>
  <si>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</si>
  <si>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</si>
  <si>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</si>
  <si>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</si>
  <si>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</si>
  <si>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</si>
  <si>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</si>
  <si>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</si>
  <si>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</si>
  <si>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</si>
  <si>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</si>
  <si>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</si>
  <si>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</si>
  <si>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</si>
  <si>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</si>
  <si>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</si>
  <si>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</si>
  <si>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</si>
  <si>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</si>
  <si>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</si>
  <si>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</si>
  <si>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</si>
  <si>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</si>
  <si>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</si>
  <si>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</si>
  <si>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</si>
  <si>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</si>
  <si>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</si>
  <si>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</si>
  <si>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</si>
  <si>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</si>
  <si>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</si>
  <si>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</si>
  <si>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</si>
  <si>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</si>
  <si>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</si>
  <si>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</si>
  <si>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</si>
  <si>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</si>
  <si>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</si>
  <si>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</si>
  <si>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</si>
  <si>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</si>
  <si>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</si>
  <si>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</si>
  <si>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</si>
  <si>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</si>
  <si>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</si>
  <si>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</si>
  <si>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</si>
  <si>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</si>
  <si>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</si>
  <si>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</si>
  <si>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</si>
  <si>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</si>
  <si>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</si>
  <si>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</si>
  <si>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</si>
  <si>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</si>
  <si>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</si>
  <si>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</si>
  <si>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</si>
  <si>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</si>
  <si>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</si>
  <si>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</si>
  <si>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</si>
  <si>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</si>
  <si>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</si>
  <si>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</si>
  <si>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</si>
  <si>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</si>
  <si>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</si>
  <si>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</si>
  <si>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</si>
  <si>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</si>
  <si>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</si>
  <si>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</si>
  <si>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</si>
  <si>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</si>
  <si>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</si>
  <si>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</si>
  <si>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</si>
  <si>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</si>
  <si>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</si>
  <si>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</si>
  <si>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</si>
  <si>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</si>
  <si>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</si>
  <si>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</si>
  <si>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</si>
  <si>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</si>
  <si>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</si>
  <si>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</si>
  <si>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</si>
  <si>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</si>
  <si>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</si>
  <si>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</si>
  <si>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</si>
  <si>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</si>
  <si>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</si>
  <si>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</si>
  <si>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</si>
  <si>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</si>
  <si>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</si>
  <si>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</si>
  <si>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</si>
  <si>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</si>
  <si>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</si>
  <si>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</si>
  <si>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</si>
  <si>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</si>
  <si>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</si>
  <si>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</si>
  <si>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</si>
  <si>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</si>
  <si>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</si>
  <si>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</si>
  <si>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</si>
  <si>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</si>
  <si>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</si>
  <si>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</si>
  <si>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</si>
  <si>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</si>
  <si>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</si>
  <si>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</si>
  <si>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</si>
  <si>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</si>
  <si>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</si>
  <si>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</si>
  <si>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</si>
  <si>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</si>
  <si>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</si>
  <si>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</si>
  <si>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</si>
  <si>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</si>
  <si>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</si>
  <si>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</si>
  <si>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</si>
  <si>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</si>
  <si>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</si>
  <si>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</si>
  <si>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</si>
  <si>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</si>
  <si>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</si>
  <si>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</si>
  <si>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</si>
  <si>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</si>
  <si>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</si>
  <si>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</si>
  <si>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</si>
  <si>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</si>
  <si>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</si>
  <si>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</si>
  <si>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</si>
  <si>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</si>
  <si>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</si>
  <si>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</si>
  <si>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</si>
  <si>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</si>
  <si>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</si>
  <si>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</si>
  <si>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</si>
  <si>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</si>
  <si>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</si>
  <si>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</si>
  <si>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</si>
  <si>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</si>
  <si>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</si>
  <si>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</si>
  <si>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</si>
  <si>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</si>
  <si>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</si>
  <si>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</si>
  <si>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</si>
  <si>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</si>
  <si>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</si>
  <si>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</si>
  <si>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</si>
  <si>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</si>
  <si>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</si>
  <si>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</si>
  <si>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</si>
  <si>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</si>
  <si>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</si>
  <si>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</si>
  <si>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</si>
  <si>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</si>
  <si>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</si>
  <si>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</si>
  <si>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</si>
  <si>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</si>
  <si>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</si>
  <si>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</si>
  <si>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</si>
  <si>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</si>
  <si>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</si>
  <si>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</si>
  <si>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</si>
  <si>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</si>
  <si>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</si>
  <si>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</si>
  <si>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</si>
  <si>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</si>
  <si>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</si>
  <si>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</si>
  <si>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</si>
  <si>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</si>
  <si>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</si>
  <si>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</si>
  <si>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</si>
  <si>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</si>
  <si>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</si>
  <si>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</si>
  <si>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</si>
  <si>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</si>
  <si>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</si>
  <si>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</si>
  <si>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</si>
  <si>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</si>
  <si>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</si>
  <si>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</si>
  <si>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</si>
  <si>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</si>
  <si>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</si>
  <si>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</si>
  <si>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</si>
  <si>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</si>
  <si>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</si>
  <si>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</si>
  <si>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</si>
  <si>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</si>
  <si>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</si>
  <si>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</si>
  <si>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</si>
  <si>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</si>
  <si>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</si>
  <si>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</si>
  <si>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</si>
  <si>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</si>
  <si>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</si>
  <si>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</si>
  <si>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</si>
  <si>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</si>
  <si>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</si>
  <si>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</si>
  <si>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</si>
  <si>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</si>
  <si>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</si>
  <si>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</si>
  <si>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</si>
  <si>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</si>
  <si>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</si>
  <si>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</si>
  <si>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</si>
  <si>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</si>
  <si>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</si>
  <si>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</si>
  <si>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</si>
  <si>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</si>
  <si>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</si>
  <si>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</si>
  <si>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</si>
  <si>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</si>
  <si>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</si>
  <si>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</si>
  <si>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</si>
  <si>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</si>
  <si>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</si>
  <si>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</si>
  <si>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</si>
  <si>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</si>
  <si>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</si>
  <si>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</si>
  <si>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</si>
  <si>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</si>
  <si>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</si>
  <si>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</si>
  <si>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</si>
  <si>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</si>
  <si>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</si>
  <si>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</si>
  <si>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</si>
  <si>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</si>
  <si>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</si>
  <si>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</si>
  <si>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</si>
  <si>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</si>
  <si>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</si>
  <si>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</si>
  <si>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</si>
  <si>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</si>
  <si>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</si>
  <si>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</si>
  <si>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</si>
  <si>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</si>
  <si>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</si>
  <si>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</si>
  <si>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</si>
  <si>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</si>
  <si>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</si>
  <si>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</si>
  <si>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</si>
  <si>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</si>
  <si>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</si>
  <si>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</si>
  <si>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</si>
  <si>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</si>
  <si>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</si>
  <si>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</si>
  <si>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</si>
  <si>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</si>
  <si>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</si>
  <si>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</si>
  <si>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</si>
  <si>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</si>
  <si>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</si>
  <si>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</si>
  <si>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</si>
  <si>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</si>
  <si>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</si>
  <si>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</si>
  <si>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</si>
  <si>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</si>
  <si>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</si>
  <si>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</si>
  <si>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</si>
  <si>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</si>
  <si>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</si>
  <si>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</si>
  <si>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</si>
  <si>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</si>
  <si>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</si>
  <si>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</si>
  <si>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</si>
  <si>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</si>
  <si>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</si>
  <si>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</si>
  <si>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</si>
  <si>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</si>
  <si>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</si>
  <si>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</si>
  <si>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</si>
  <si>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</si>
  <si>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</si>
  <si>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</si>
  <si>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</si>
  <si>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</si>
  <si>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</si>
  <si>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</si>
  <si>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</si>
  <si>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</si>
  <si>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</si>
  <si>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</si>
  <si>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</si>
  <si>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</si>
  <si>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</si>
  <si>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</si>
  <si>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</si>
  <si>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</si>
  <si>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</si>
  <si>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</si>
  <si>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</si>
  <si>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</si>
  <si>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</si>
  <si>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</si>
  <si>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</si>
  <si>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</si>
  <si>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</si>
  <si>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</si>
  <si>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</si>
  <si>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</si>
  <si>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</si>
  <si>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</si>
  <si>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</si>
  <si>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</si>
  <si>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</si>
  <si>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</si>
  <si>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</si>
  <si>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</si>
  <si>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</si>
  <si>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</si>
  <si>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</si>
  <si>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</si>
  <si>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</si>
  <si>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</si>
  <si>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</si>
  <si>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</si>
  <si>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</si>
  <si>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</si>
  <si>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</si>
  <si>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</si>
  <si>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</si>
  <si>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</si>
  <si>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</si>
  <si>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</si>
  <si>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</si>
  <si>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</si>
  <si>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</si>
  <si>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</si>
  <si>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</si>
  <si>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</si>
  <si>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</si>
  <si>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</si>
  <si>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</si>
  <si>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</si>
  <si>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</si>
  <si>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</si>
  <si>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</si>
  <si>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</si>
  <si>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</si>
  <si>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</si>
  <si>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</si>
  <si>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</si>
  <si>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</si>
  <si>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</si>
  <si>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</si>
  <si>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</si>
  <si>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</si>
  <si>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</si>
  <si>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</si>
  <si>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</si>
  <si>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</si>
  <si>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</si>
  <si>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</si>
  <si>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</si>
  <si>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</si>
  <si>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</si>
  <si>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</si>
  <si>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</si>
  <si>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</si>
  <si>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</si>
  <si>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</si>
  <si>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</si>
  <si>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</si>
  <si>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</si>
  <si>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</si>
  <si>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</si>
  <si>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</si>
  <si>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</si>
  <si>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</si>
  <si>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</si>
  <si>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</si>
  <si>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</si>
  <si>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</si>
  <si>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</si>
  <si>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</si>
  <si>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</si>
  <si>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</si>
  <si>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</si>
  <si>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</si>
  <si>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</si>
  <si>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</si>
  <si>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</si>
  <si>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</si>
  <si>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</si>
  <si>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</si>
  <si>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</si>
  <si>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</si>
  <si>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</si>
  <si>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</si>
  <si>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</si>
  <si>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</si>
  <si>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</si>
  <si>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</si>
  <si>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</si>
  <si>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</si>
  <si>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</si>
  <si>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</si>
  <si>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</si>
  <si>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</si>
  <si>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</si>
  <si>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</si>
  <si>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</si>
  <si>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</si>
  <si>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</si>
  <si>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</si>
  <si>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</si>
  <si>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</si>
  <si>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</si>
  <si>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</si>
  <si>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</si>
  <si>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</si>
  <si>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</si>
  <si>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</si>
  <si>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</si>
  <si>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</si>
  <si>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</si>
  <si>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</si>
  <si>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</si>
  <si>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</si>
  <si>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</si>
  <si>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</si>
  <si>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</si>
  <si>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</si>
  <si>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</si>
  <si>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</si>
  <si>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</si>
  <si>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</si>
  <si>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</si>
  <si>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</si>
  <si>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</si>
  <si>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</si>
  <si>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</si>
  <si>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</si>
  <si>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</si>
  <si>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</si>
  <si>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</si>
  <si>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</si>
  <si>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</si>
  <si>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</si>
  <si>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</si>
  <si>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</si>
  <si>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</si>
  <si>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</si>
  <si>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</si>
  <si>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</si>
  <si>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</si>
  <si>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</si>
  <si>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</si>
  <si>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</si>
  <si>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</si>
  <si>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</si>
  <si>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</si>
  <si>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</si>
  <si>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</si>
  <si>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</si>
  <si>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</si>
  <si>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</si>
  <si>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</si>
  <si>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</si>
  <si>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</si>
  <si>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</si>
  <si>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</si>
  <si>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</si>
  <si>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</si>
  <si>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</si>
  <si>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</si>
  <si>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</si>
  <si>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</si>
  <si>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</si>
  <si>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</si>
  <si>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</si>
  <si>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</si>
  <si>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</si>
  <si>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</si>
  <si>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</si>
  <si>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</si>
  <si>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</si>
  <si>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</si>
  <si>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</si>
  <si>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</si>
  <si>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</si>
  <si>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</si>
  <si>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</si>
  <si>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</si>
  <si>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</si>
  <si>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</si>
  <si>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</si>
  <si>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</si>
  <si>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</si>
  <si>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</si>
  <si>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</si>
  <si>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</si>
  <si>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</si>
  <si>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</si>
  <si>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</si>
  <si>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</si>
  <si>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</si>
  <si>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</si>
  <si>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</si>
  <si>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</si>
  <si>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</si>
  <si>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</si>
  <si>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</si>
  <si>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</si>
  <si>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</si>
  <si>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</si>
  <si>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</si>
  <si>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</si>
  <si>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</si>
  <si>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</si>
  <si>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</si>
  <si>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</si>
  <si>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</si>
  <si>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</si>
  <si>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</si>
  <si>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</si>
  <si>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</si>
  <si>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</si>
  <si>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</si>
  <si>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</si>
  <si>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</si>
  <si>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</si>
  <si>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</si>
  <si>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</si>
  <si>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</si>
  <si>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</si>
  <si>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</si>
  <si>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</si>
  <si>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</si>
  <si>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</si>
  <si>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</si>
  <si>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</si>
  <si>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</si>
  <si>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</si>
  <si>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</si>
  <si>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</si>
  <si>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</si>
  <si>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</si>
  <si>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</si>
  <si>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</si>
  <si>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</si>
  <si>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</si>
  <si>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</si>
  <si>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</si>
  <si>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</si>
  <si>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</si>
  <si>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</si>
  <si>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</si>
  <si>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</si>
  <si>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</si>
  <si>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</si>
  <si>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</si>
  <si>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</si>
  <si>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</si>
  <si>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</si>
  <si>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</si>
  <si>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</si>
  <si>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</si>
  <si>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</si>
  <si>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</si>
  <si>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</si>
  <si>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</si>
  <si>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</si>
  <si>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</si>
  <si>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</si>
  <si>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</si>
  <si>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</si>
  <si>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</si>
  <si>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</si>
  <si>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</si>
  <si>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</si>
  <si>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</si>
  <si>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</si>
  <si>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</si>
  <si>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</si>
  <si>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</si>
  <si>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</si>
  <si>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</si>
  <si>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</si>
  <si>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</si>
  <si>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</si>
  <si>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</si>
  <si>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</si>
  <si>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</si>
  <si>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</si>
  <si>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</si>
  <si>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</si>
  <si>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</si>
  <si>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</si>
  <si>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</si>
  <si>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</si>
  <si>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</si>
  <si>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</si>
  <si>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</si>
  <si>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</si>
  <si>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</si>
  <si>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</si>
  <si>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</si>
  <si>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</si>
  <si>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</si>
  <si>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</si>
  <si>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</si>
  <si>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</si>
  <si>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</si>
  <si>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</si>
  <si>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</si>
  <si>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</si>
  <si>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</si>
  <si>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</si>
  <si>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</si>
  <si>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</si>
  <si>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</si>
  <si>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</si>
  <si>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</si>
  <si>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</si>
  <si>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</si>
  <si>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</si>
  <si>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</si>
  <si>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</si>
  <si>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</si>
  <si>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</si>
  <si>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</si>
  <si>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</si>
  <si>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</si>
  <si>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</si>
  <si>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</si>
  <si>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</si>
  <si>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</si>
  <si>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</si>
  <si>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</si>
  <si>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</si>
  <si>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</si>
  <si>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</si>
  <si>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</si>
  <si>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</si>
  <si>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</si>
  <si>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</si>
  <si>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</si>
  <si>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</si>
  <si>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</si>
  <si>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</si>
  <si>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</si>
  <si>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</si>
  <si>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</si>
  <si>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</si>
  <si>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</si>
  <si>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</si>
  <si>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</si>
  <si>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</si>
  <si>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</si>
  <si>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</si>
  <si>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</si>
  <si>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</si>
  <si>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</si>
  <si>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</si>
  <si>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</si>
  <si>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</si>
  <si>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</si>
  <si>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</si>
  <si>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</si>
  <si>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</si>
  <si>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</si>
  <si>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</si>
  <si>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</si>
  <si>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</si>
  <si>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</si>
  <si>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</si>
  <si>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</si>
  <si>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</si>
  <si>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</si>
  <si>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</si>
  <si>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</si>
  <si>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</si>
  <si>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</si>
  <si>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</si>
  <si>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</si>
  <si>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</si>
  <si>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</si>
  <si>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</si>
  <si>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</si>
  <si>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</si>
  <si>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</si>
  <si>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</si>
  <si>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</si>
  <si>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</si>
  <si>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</si>
  <si>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</si>
  <si>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</si>
  <si>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</si>
  <si>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</si>
  <si>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</si>
  <si>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</si>
  <si>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</si>
  <si>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</si>
  <si>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</si>
  <si>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</si>
  <si>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</si>
  <si>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</si>
  <si>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</si>
  <si>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</si>
  <si>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</si>
  <si>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</si>
  <si>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</si>
  <si>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</si>
  <si>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</si>
  <si>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</si>
  <si>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</si>
  <si>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</si>
  <si>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</si>
  <si>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</si>
  <si>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</si>
  <si>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</si>
  <si>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</si>
  <si>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</si>
  <si>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</si>
  <si>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</si>
  <si>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</si>
  <si>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</si>
  <si>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</si>
  <si>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</si>
  <si>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</si>
  <si>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</si>
  <si>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</si>
  <si>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</si>
  <si>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</si>
  <si>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</si>
  <si>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</si>
  <si>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</si>
  <si>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</si>
  <si>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</si>
  <si>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</si>
  <si>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</si>
  <si>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</si>
  <si>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</si>
  <si>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</si>
  <si>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</si>
  <si>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</si>
  <si>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</si>
  <si>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</si>
  <si>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</si>
  <si>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</si>
  <si>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</si>
  <si>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</si>
  <si>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</si>
  <si>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</si>
  <si>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</si>
  <si>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</si>
  <si>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</si>
  <si>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</si>
  <si>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</si>
  <si>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</si>
  <si>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</si>
  <si>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</si>
  <si>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</si>
  <si>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</si>
  <si>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</si>
  <si>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</si>
  <si>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</si>
  <si>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</si>
  <si>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</si>
  <si>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</si>
  <si>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</si>
  <si>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</si>
  <si>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</si>
  <si>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</si>
  <si>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</si>
  <si>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</si>
  <si>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</si>
  <si>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</si>
  <si>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</si>
  <si>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</si>
  <si>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</si>
  <si>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</si>
  <si>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</si>
  <si>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</si>
  <si>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</si>
  <si>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</si>
  <si>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</si>
  <si>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</si>
  <si>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</si>
  <si>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</si>
  <si>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</si>
  <si>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</si>
  <si>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</si>
  <si>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</si>
  <si>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</si>
  <si>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</si>
  <si>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</si>
  <si>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</si>
  <si>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</si>
  <si>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</si>
  <si>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</si>
  <si>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</si>
  <si>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</si>
  <si>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</si>
  <si>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</si>
  <si>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</si>
  <si>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</si>
  <si>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</si>
  <si>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</si>
  <si>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</si>
  <si>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</si>
  <si>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</si>
  <si>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</si>
  <si>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</si>
  <si>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</si>
  <si>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</si>
  <si>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</si>
  <si>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</si>
  <si>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</si>
  <si>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</si>
  <si>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</si>
  <si>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</si>
  <si>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</si>
  <si>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</si>
  <si>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</si>
  <si>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</si>
  <si>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</si>
  <si>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</si>
  <si>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</si>
  <si>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</si>
  <si>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</si>
  <si>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</si>
  <si>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</si>
  <si>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</si>
  <si>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</si>
  <si>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</si>
  <si>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</si>
  <si>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</si>
  <si>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</si>
  <si>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</si>
  <si>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</si>
  <si>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</si>
  <si>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</si>
  <si>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</si>
  <si>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</si>
  <si>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</si>
  <si>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</si>
  <si>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</si>
  <si>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</si>
  <si>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</si>
  <si>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</si>
  <si>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</si>
  <si>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</si>
  <si>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</si>
  <si>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</si>
  <si>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</si>
  <si>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</si>
  <si>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</si>
  <si>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</si>
  <si>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</si>
  <si>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</si>
  <si>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</si>
  <si>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</si>
  <si>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</si>
  <si>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</si>
  <si>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</si>
  <si>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</si>
  <si>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</si>
  <si>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</si>
  <si>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</si>
  <si>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</si>
  <si>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</si>
  <si>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</si>
  <si>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</si>
  <si>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</si>
  <si>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</si>
  <si>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</si>
  <si>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</si>
  <si>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</si>
  <si>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</si>
  <si>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</si>
  <si>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</si>
  <si>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</si>
  <si>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</si>
  <si>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</si>
  <si>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</si>
  <si>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</si>
  <si>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</si>
  <si>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</si>
  <si>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</si>
  <si>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</si>
  <si>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</si>
  <si>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</si>
  <si>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</si>
  <si>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</si>
  <si>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</si>
  <si>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</si>
  <si>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</si>
  <si>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</si>
  <si>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</si>
  <si>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</si>
  <si>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</si>
  <si>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</si>
  <si>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</si>
  <si>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</si>
  <si>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</si>
  <si>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</si>
  <si>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</si>
  <si>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</si>
  <si>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</si>
  <si>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</si>
  <si>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</si>
  <si>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</si>
  <si>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</si>
  <si>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</si>
  <si>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</si>
  <si>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</si>
  <si>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</si>
  <si>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</si>
  <si>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</si>
  <si>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</si>
  <si>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</si>
  <si>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</si>
  <si>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</si>
  <si>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</si>
  <si>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</si>
  <si>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</si>
  <si>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</si>
  <si>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</si>
  <si>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</si>
  <si>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</si>
  <si>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</si>
  <si>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</si>
  <si>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</si>
  <si>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</si>
  <si>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</si>
  <si>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</si>
  <si>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</si>
  <si>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</si>
  <si>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</si>
  <si>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</si>
  <si>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</si>
  <si>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</si>
  <si>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</si>
  <si>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</si>
  <si>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</si>
  <si>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</si>
  <si>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</si>
  <si>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</si>
  <si>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</si>
  <si>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</si>
  <si>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</si>
  <si>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</si>
  <si>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</si>
  <si>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</si>
  <si>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</si>
  <si>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</si>
  <si>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</si>
  <si>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</si>
  <si>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</si>
  <si>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</si>
  <si>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</si>
  <si>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</si>
  <si>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</si>
  <si>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</si>
  <si>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</si>
  <si>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</si>
  <si>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</si>
  <si>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</si>
  <si>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</si>
  <si>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</si>
  <si>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</si>
  <si>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</si>
  <si>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</si>
  <si>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</si>
  <si>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</si>
  <si>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</si>
  <si>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</si>
  <si>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</si>
  <si>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</si>
  <si>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</si>
  <si>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</si>
  <si>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</si>
  <si>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</si>
  <si>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</si>
  <si>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</si>
  <si>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</si>
  <si>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</si>
  <si>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</si>
  <si>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</si>
  <si>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</si>
  <si>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</si>
  <si>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</si>
  <si>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</si>
  <si>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</si>
  <si>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</si>
  <si>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</si>
  <si>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</si>
  <si>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</si>
  <si>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</si>
  <si>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</si>
  <si>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</si>
  <si>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</si>
  <si>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</si>
  <si>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</si>
  <si>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</si>
  <si>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</si>
  <si>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</si>
  <si>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</si>
  <si>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</si>
  <si>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</si>
  <si>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</si>
  <si>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</si>
  <si>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</si>
  <si>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</si>
  <si>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</si>
  <si>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</si>
  <si>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</si>
  <si>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</si>
  <si>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</si>
  <si>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</si>
  <si>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</si>
  <si>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</si>
  <si>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</si>
  <si>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</si>
  <si>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</si>
  <si>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</si>
  <si>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</si>
  <si>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</si>
  <si>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</si>
  <si>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</si>
  <si>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</si>
  <si>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</si>
  <si>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</si>
  <si>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</si>
  <si>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</si>
  <si>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</si>
  <si>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</si>
  <si>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</si>
  <si>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</si>
  <si>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</si>
  <si>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</si>
  <si>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</si>
  <si>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</si>
  <si>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</si>
  <si>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</si>
  <si>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</si>
  <si>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</si>
  <si>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</si>
  <si>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</si>
  <si>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</si>
  <si>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</si>
  <si>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</si>
  <si>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</si>
  <si>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</si>
  <si>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</si>
  <si>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</si>
  <si>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</si>
  <si>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</si>
  <si>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</si>
  <si>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</si>
  <si>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</si>
  <si>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</si>
  <si>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</si>
  <si>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</si>
  <si>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</si>
  <si>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</si>
  <si>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</si>
  <si>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</si>
  <si>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</si>
  <si>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</si>
  <si>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</si>
  <si>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</si>
  <si>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</si>
  <si>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</si>
  <si>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</si>
  <si>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</si>
  <si>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</si>
  <si>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</si>
  <si>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</si>
  <si>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</si>
  <si>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</si>
  <si>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</si>
  <si>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</si>
  <si>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</si>
  <si>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</si>
  <si>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</si>
  <si>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</si>
  <si>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</si>
  <si>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</si>
  <si>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</si>
  <si>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</si>
  <si>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</si>
  <si>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</si>
  <si>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</si>
  <si>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</si>
  <si>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</si>
  <si>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</si>
  <si>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</si>
  <si>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</si>
  <si>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</si>
  <si>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</si>
  <si>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</si>
  <si>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</si>
  <si>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</si>
  <si>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</si>
  <si>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</si>
  <si>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</si>
  <si>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</si>
  <si>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</si>
  <si>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</si>
  <si>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</si>
  <si>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</si>
  <si>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</si>
  <si>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</si>
  <si>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</si>
  <si>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</si>
  <si>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</si>
  <si>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</si>
  <si>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</si>
  <si>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</si>
  <si>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</si>
  <si>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</si>
  <si>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</si>
  <si>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</si>
  <si>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</si>
  <si>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</si>
  <si>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</si>
  <si>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</si>
  <si>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</si>
  <si>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</si>
  <si>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</si>
  <si>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</si>
  <si>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</si>
  <si>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</si>
  <si>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</si>
  <si>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</si>
  <si>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</si>
  <si>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</si>
  <si>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</si>
  <si>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</si>
  <si>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</si>
  <si>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</si>
  <si>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</si>
  <si>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</si>
  <si>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</si>
  <si>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</si>
  <si>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</si>
  <si>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</si>
  <si>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</si>
  <si>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</si>
  <si>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</si>
  <si>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</si>
  <si>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</si>
  <si>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</si>
  <si>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</si>
  <si>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</si>
  <si>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</si>
  <si>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</si>
  <si>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</si>
  <si>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</si>
  <si>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</si>
  <si>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</si>
  <si>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</si>
  <si>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</si>
  <si>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</si>
  <si>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</si>
  <si>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</si>
  <si>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</si>
  <si>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</si>
  <si>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</si>
  <si>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</si>
  <si>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</si>
  <si>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</si>
  <si>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</si>
  <si>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</si>
  <si>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</si>
  <si>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</si>
  <si>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</si>
  <si>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</si>
  <si>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</si>
  <si>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</si>
  <si>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</si>
  <si>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</si>
  <si>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</si>
  <si>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</si>
  <si>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</si>
  <si>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</si>
  <si>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</si>
  <si>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</si>
  <si>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</si>
  <si>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</si>
  <si>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</si>
  <si>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</si>
  <si>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</si>
  <si>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</si>
  <si>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</si>
  <si>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</si>
  <si>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</si>
  <si>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</si>
  <si>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</si>
  <si>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</si>
  <si>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</si>
  <si>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</si>
  <si>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</si>
  <si>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</si>
  <si>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</si>
  <si>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</si>
  <si>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</si>
  <si>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</si>
  <si>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</si>
  <si>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</si>
  <si>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</si>
  <si>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</si>
  <si>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</si>
  <si>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</si>
  <si>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</si>
  <si>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</si>
  <si>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</si>
  <si>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</si>
  <si>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</si>
  <si>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</si>
  <si>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</si>
  <si>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</si>
  <si>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</si>
  <si>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</si>
  <si>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</si>
  <si>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</si>
  <si>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</si>
  <si>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</si>
  <si>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</si>
  <si>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</si>
  <si>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</si>
  <si>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</si>
  <si>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</si>
  <si>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</si>
  <si>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</si>
  <si>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</si>
  <si>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</si>
  <si>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</si>
  <si>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</si>
  <si>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</si>
  <si>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</si>
  <si>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</si>
  <si>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</si>
  <si>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</si>
  <si>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</si>
  <si>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</si>
  <si>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</si>
  <si>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</si>
  <si>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</si>
  <si>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</si>
  <si>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</si>
  <si>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</si>
  <si>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</si>
  <si>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</si>
  <si>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</si>
  <si>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</si>
  <si>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</si>
  <si>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</si>
  <si>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</si>
  <si>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</si>
  <si>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</si>
  <si>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</si>
  <si>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</si>
  <si>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</si>
  <si>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</si>
  <si>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</si>
  <si>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</si>
  <si>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</si>
  <si>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</si>
  <si>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</si>
  <si>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</si>
  <si>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</si>
  <si>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</si>
  <si>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</si>
  <si>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</si>
  <si>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</si>
  <si>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</si>
  <si>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</si>
  <si>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</si>
  <si>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</si>
  <si>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</si>
  <si>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</si>
  <si>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</si>
  <si>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</si>
  <si>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</si>
  <si>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</si>
  <si>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</si>
  <si>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</si>
  <si>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</si>
  <si>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</si>
  <si>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</si>
  <si>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</si>
  <si>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</si>
  <si>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</si>
  <si>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</si>
  <si>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</si>
  <si>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</si>
  <si>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</si>
  <si>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</si>
  <si>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</si>
  <si>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</si>
  <si>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</si>
  <si>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</si>
  <si>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</si>
  <si>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</si>
  <si>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</si>
  <si>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</si>
  <si>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</si>
  <si>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</si>
  <si>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</si>
  <si>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</si>
  <si>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</si>
  <si>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</si>
  <si>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</si>
  <si>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</si>
  <si>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</si>
  <si>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</si>
  <si>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</si>
  <si>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</si>
  <si>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</si>
  <si>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</si>
  <si>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</si>
  <si>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</si>
  <si>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</si>
  <si>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</si>
  <si>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</si>
  <si>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</si>
  <si>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</si>
  <si>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</si>
  <si>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</si>
  <si>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</si>
  <si>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</si>
  <si>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</si>
  <si>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</si>
  <si>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</si>
  <si>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</si>
  <si>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</si>
  <si>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</si>
  <si>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</si>
  <si>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</si>
  <si>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</si>
  <si>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</si>
  <si>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</si>
  <si>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</si>
  <si>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</si>
  <si>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</si>
  <si>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</si>
  <si>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</si>
  <si>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</si>
  <si>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</si>
  <si>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</si>
  <si>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</si>
  <si>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</si>
  <si>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</si>
  <si>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</si>
  <si>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</si>
  <si>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</si>
  <si>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</si>
  <si>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</si>
  <si>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</si>
  <si>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</si>
  <si>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</si>
  <si>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</si>
  <si>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</si>
  <si>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</si>
  <si>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</si>
  <si>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</si>
  <si>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</si>
  <si>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</si>
  <si>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</si>
  <si>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</si>
  <si>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</si>
  <si>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</si>
  <si>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</si>
  <si>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</si>
  <si>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</si>
  <si>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</si>
  <si>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</si>
  <si>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</si>
  <si>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</si>
  <si>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</si>
  <si>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</si>
  <si>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</si>
  <si>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</si>
  <si>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</si>
  <si>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</si>
  <si>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</si>
  <si>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</si>
  <si>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</si>
  <si>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</si>
  <si>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</si>
  <si>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</si>
  <si>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</si>
  <si>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</si>
  <si>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</si>
  <si>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</si>
  <si>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</si>
  <si>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</si>
  <si>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</si>
  <si>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</si>
  <si>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</si>
  <si>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</si>
  <si>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</si>
  <si>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</si>
  <si>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</si>
  <si>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</si>
  <si>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</si>
  <si>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</si>
  <si>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</si>
  <si>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</si>
  <si>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</si>
  <si>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</si>
  <si>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</si>
  <si>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</si>
  <si>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</si>
  <si>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</si>
  <si>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</si>
  <si>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</si>
  <si>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</si>
  <si>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</si>
  <si>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</si>
  <si>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</si>
  <si>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</si>
  <si>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</si>
  <si>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</si>
  <si>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</si>
  <si>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</si>
  <si>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</si>
  <si>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</si>
  <si>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</si>
  <si>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</si>
  <si>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</si>
  <si>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</si>
  <si>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</si>
  <si>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</si>
  <si>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</si>
  <si>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</si>
  <si>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</si>
  <si>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</si>
  <si>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</si>
  <si>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</si>
  <si>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</si>
  <si>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</si>
  <si>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</si>
  <si>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</si>
  <si>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</si>
  <si>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</si>
  <si>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</si>
  <si>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</si>
  <si>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</si>
  <si>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</si>
  <si>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</si>
  <si>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</si>
  <si>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</si>
  <si>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</si>
  <si>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</si>
  <si>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</si>
  <si>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</si>
  <si>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</si>
  <si>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</si>
  <si>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</si>
  <si>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</si>
  <si>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</si>
  <si>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</si>
  <si>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</si>
  <si>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</si>
  <si>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</si>
  <si>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</si>
  <si>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</si>
  <si>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</si>
  <si>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</si>
  <si>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</si>
  <si>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</si>
  <si>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</si>
  <si>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</si>
  <si>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</si>
  <si>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</si>
  <si>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</si>
  <si>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</si>
  <si>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</si>
  <si>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</si>
  <si>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</si>
  <si>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</si>
  <si>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</si>
  <si>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</si>
  <si>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</si>
  <si>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</si>
  <si>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</si>
  <si>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</si>
  <si>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</si>
  <si>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</si>
  <si>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</si>
  <si>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</si>
  <si>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</si>
  <si>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</si>
  <si>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</si>
  <si>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</si>
  <si>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</si>
  <si>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</si>
  <si>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</si>
  <si>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</si>
  <si>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</si>
  <si>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</si>
  <si>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</si>
  <si>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</si>
  <si>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</si>
  <si>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</si>
  <si>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</si>
  <si>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</si>
  <si>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</si>
  <si>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</si>
  <si>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</si>
  <si>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</si>
  <si>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</si>
  <si>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</si>
  <si>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</si>
  <si>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</si>
  <si>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</si>
  <si>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</si>
  <si>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</si>
  <si>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</si>
  <si>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</si>
  <si>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</si>
  <si>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</si>
  <si>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</si>
  <si>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</si>
  <si>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</si>
  <si>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</si>
  <si>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</si>
  <si>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</si>
  <si>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</si>
  <si>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</si>
  <si>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</si>
  <si>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</si>
  <si>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</si>
  <si>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</si>
  <si>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</si>
  <si>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</si>
  <si>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</si>
  <si>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</si>
  <si>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</si>
  <si>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</si>
  <si>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</si>
  <si>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</si>
  <si>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</si>
  <si>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</si>
  <si>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</si>
  <si>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</si>
  <si>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</si>
  <si>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</si>
  <si>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</si>
  <si>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</si>
  <si>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</si>
  <si>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</si>
  <si>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</si>
  <si>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</si>
  <si>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</si>
  <si>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</si>
  <si>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</si>
  <si>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</si>
  <si>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</si>
  <si>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</si>
  <si>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</si>
  <si>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</si>
  <si>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</si>
  <si>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</si>
  <si>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</si>
  <si>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</si>
  <si>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</si>
  <si>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</si>
  <si>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</si>
  <si>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</si>
  <si>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</si>
  <si>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</si>
  <si>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</si>
  <si>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</si>
  <si>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</si>
  <si>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</si>
  <si>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</si>
  <si>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</si>
  <si>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</si>
  <si>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</si>
  <si>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</si>
  <si>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</si>
  <si>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</si>
  <si>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</si>
  <si>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</si>
  <si>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</si>
  <si>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</si>
  <si>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</si>
  <si>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</si>
  <si>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</si>
  <si>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</si>
  <si>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</si>
  <si>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</si>
  <si>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</si>
  <si>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</si>
  <si>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</si>
  <si>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</si>
  <si>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</si>
  <si>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</si>
  <si>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</si>
  <si>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</si>
  <si>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</si>
  <si>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</si>
  <si>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</si>
  <si>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</si>
  <si>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</si>
  <si>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</si>
  <si>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</si>
  <si>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</si>
  <si>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</si>
  <si>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</si>
  <si>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</si>
  <si>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</si>
  <si>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</si>
  <si>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</si>
  <si>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</si>
  <si>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</si>
  <si>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</si>
  <si>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</si>
  <si>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</si>
  <si>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</si>
  <si>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</si>
  <si>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</si>
  <si>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</si>
  <si>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</si>
  <si>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</si>
  <si>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</si>
  <si>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</si>
  <si>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</si>
  <si>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</si>
  <si>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</si>
  <si>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</si>
  <si>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</si>
  <si>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</si>
  <si>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</si>
  <si>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</si>
  <si>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</si>
  <si>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</si>
  <si>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</si>
  <si>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</si>
  <si>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</si>
  <si>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</si>
  <si>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</si>
  <si>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</si>
  <si>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</si>
  <si>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</si>
  <si>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</si>
  <si>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</si>
  <si>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</si>
  <si>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</si>
  <si>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</si>
  <si>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</si>
  <si>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</si>
  <si>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</si>
  <si>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</si>
  <si>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</si>
  <si>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</si>
  <si>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</si>
  <si>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</si>
  <si>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</si>
  <si>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</si>
  <si>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</si>
  <si>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</si>
  <si>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</si>
  <si>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</si>
  <si>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</si>
  <si>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</si>
  <si>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</si>
  <si>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</si>
  <si>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</si>
  <si>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</si>
  <si>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</si>
  <si>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</si>
  <si>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</si>
  <si>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</si>
  <si>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</si>
  <si>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</si>
  <si>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</si>
  <si>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</si>
  <si>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</si>
  <si>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</si>
  <si>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</si>
  <si>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</si>
  <si>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</si>
  <si>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</si>
  <si>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</si>
  <si>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</si>
  <si>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</si>
  <si>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</si>
  <si>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</si>
  <si>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</si>
  <si>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</si>
  <si>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</si>
  <si>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</si>
  <si>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</si>
  <si>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</si>
  <si>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</si>
  <si>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</si>
  <si>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</si>
  <si>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</si>
  <si>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</si>
  <si>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</si>
  <si>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</si>
  <si>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</si>
  <si>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</si>
  <si>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</si>
  <si>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</si>
  <si>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</si>
  <si>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</si>
  <si>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</si>
  <si>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</si>
  <si>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</si>
  <si>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</si>
  <si>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</si>
  <si>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</si>
  <si>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</si>
  <si>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</si>
  <si>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</si>
  <si>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</si>
  <si>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</si>
  <si>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</si>
  <si>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</si>
  <si>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</si>
  <si>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</si>
  <si>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</si>
  <si>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</si>
  <si>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</si>
  <si>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</si>
  <si>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</si>
  <si>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</si>
  <si>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</si>
  <si>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</si>
  <si>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</si>
  <si>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</si>
  <si>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</si>
  <si>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</si>
  <si>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</si>
  <si>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</si>
  <si>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</si>
  <si>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</si>
  <si>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</si>
  <si>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</si>
  <si>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</si>
  <si>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</si>
  <si>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</si>
  <si>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</si>
  <si>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</si>
  <si>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</si>
  <si>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</si>
  <si>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</si>
  <si>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</si>
  <si>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</si>
  <si>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</si>
  <si>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</si>
  <si>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</si>
  <si>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</si>
  <si>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</si>
  <si>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</si>
  <si>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</si>
  <si>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</si>
  <si>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</si>
  <si>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</si>
  <si>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</si>
  <si>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</si>
  <si>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</si>
  <si>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</si>
  <si>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</si>
  <si>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</si>
  <si>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</si>
  <si>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</si>
  <si>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</si>
  <si>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</si>
  <si>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</si>
  <si>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</si>
  <si>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</si>
  <si>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</si>
  <si>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</si>
  <si>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</si>
  <si>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</si>
  <si>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</si>
  <si>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</si>
  <si>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</si>
  <si>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</si>
  <si>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</si>
  <si>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</si>
  <si>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</si>
  <si>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</si>
  <si>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</si>
  <si>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</si>
  <si>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</si>
  <si>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</si>
  <si>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</si>
  <si>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</si>
  <si>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</si>
  <si>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</si>
  <si>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</si>
  <si>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</si>
  <si>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</si>
  <si>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</si>
  <si>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</si>
  <si>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</si>
  <si>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</si>
  <si>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</si>
  <si>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</si>
  <si>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</si>
  <si>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</si>
  <si>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</si>
  <si>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</si>
  <si>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</si>
  <si>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</si>
  <si>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</si>
  <si>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</si>
  <si>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</si>
  <si>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</si>
  <si>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</si>
  <si>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</si>
  <si>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</si>
  <si>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</si>
  <si>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</si>
  <si>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</si>
  <si>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</si>
  <si>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</si>
  <si>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</si>
  <si>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</si>
  <si>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</si>
  <si>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</si>
  <si>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</si>
  <si>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</si>
  <si>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</si>
  <si>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</si>
  <si>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</si>
  <si>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</si>
  <si>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</si>
  <si>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</si>
  <si>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</si>
  <si>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</si>
  <si>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</si>
  <si>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</si>
  <si>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</si>
  <si>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</si>
  <si>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</si>
  <si>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</si>
  <si>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</si>
  <si>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</si>
  <si>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</si>
  <si>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</si>
  <si>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</si>
  <si>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</si>
  <si>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</si>
  <si>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</si>
  <si>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</si>
  <si>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</si>
  <si>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</si>
  <si>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</si>
  <si>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</si>
  <si>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</si>
  <si>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</si>
  <si>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</si>
  <si>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</si>
  <si>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</si>
  <si>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</si>
  <si>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</si>
  <si>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</si>
  <si>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</si>
  <si>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</si>
  <si>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</si>
  <si>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</si>
  <si>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</si>
  <si>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</si>
  <si>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</si>
  <si>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</si>
  <si>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</si>
  <si>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</si>
  <si>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</si>
  <si>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</si>
  <si>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</si>
  <si>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</si>
  <si>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</si>
  <si>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</si>
  <si>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</si>
  <si>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</si>
  <si>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</si>
  <si>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</si>
  <si>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</si>
  <si>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</si>
  <si>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</si>
  <si>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</si>
  <si>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</si>
  <si>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</si>
  <si>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</si>
  <si>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</si>
  <si>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</si>
  <si>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</si>
  <si>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</si>
  <si>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</si>
  <si>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</si>
  <si>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</si>
  <si>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</si>
  <si>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</si>
  <si>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</si>
  <si>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</si>
  <si>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</si>
  <si>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</si>
  <si>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</si>
  <si>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</si>
  <si>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</si>
  <si>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</si>
  <si>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</si>
  <si>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</si>
  <si>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</si>
  <si>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</si>
  <si>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</si>
  <si>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</si>
  <si>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</si>
  <si>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</si>
  <si>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</si>
  <si>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</si>
  <si>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</si>
  <si>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</si>
  <si>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</si>
  <si>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</si>
  <si>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</si>
  <si>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</si>
  <si>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</si>
  <si>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</si>
  <si>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</si>
  <si>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</si>
  <si>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</si>
  <si>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</si>
  <si>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</si>
  <si>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</si>
  <si>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</si>
  <si>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</si>
  <si>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</si>
  <si>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</si>
  <si>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</si>
  <si>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</si>
  <si>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</si>
  <si>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</si>
  <si>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</si>
  <si>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</si>
  <si>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</si>
  <si>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</si>
  <si>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</si>
  <si>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</si>
  <si>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</si>
  <si>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</si>
  <si>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</si>
  <si>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</si>
  <si>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</si>
  <si>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</si>
  <si>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</si>
  <si>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</si>
  <si>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</si>
  <si>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</si>
  <si>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</si>
  <si>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</si>
  <si>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</si>
  <si>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</si>
  <si>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</si>
  <si>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</si>
  <si>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</si>
  <si>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</si>
  <si>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</si>
  <si>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</si>
  <si>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</si>
  <si>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</si>
  <si>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</si>
  <si>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</si>
  <si>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</si>
  <si>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</si>
  <si>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</si>
  <si>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</si>
  <si>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</si>
  <si>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</si>
  <si>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</si>
  <si>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</si>
  <si>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</si>
  <si>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</si>
  <si>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</si>
  <si>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</si>
  <si>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</si>
  <si>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</si>
  <si>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</si>
  <si>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</si>
  <si>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</si>
  <si>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</si>
  <si>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</si>
  <si>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</si>
  <si>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</si>
  <si>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</si>
  <si>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</si>
  <si>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</si>
  <si>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</si>
  <si>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</si>
  <si>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</si>
  <si>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</si>
  <si>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</si>
  <si>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</si>
  <si>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</si>
  <si>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</si>
  <si>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</si>
  <si>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</si>
  <si>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</si>
  <si>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</si>
  <si>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</si>
  <si>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</si>
  <si>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</si>
  <si>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</si>
  <si>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</si>
  <si>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</si>
  <si>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</si>
  <si>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</si>
  <si>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</si>
  <si>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</si>
  <si>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</si>
  <si>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</si>
  <si>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</si>
  <si>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</si>
  <si>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</si>
  <si>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</si>
  <si>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</si>
  <si>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</si>
  <si>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</si>
  <si>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</si>
  <si>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</si>
  <si>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</si>
  <si>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</si>
  <si>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</si>
  <si>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</si>
  <si>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</si>
  <si>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</si>
  <si>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</si>
  <si>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</si>
  <si>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</si>
  <si>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</si>
  <si>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</si>
  <si>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</si>
  <si>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</si>
  <si>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</si>
  <si>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</si>
  <si>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</si>
  <si>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</si>
  <si>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</si>
  <si>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</si>
  <si>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</si>
  <si>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</si>
  <si>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</si>
  <si>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</si>
  <si>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</si>
  <si>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</si>
  <si>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</si>
  <si>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</si>
  <si>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</si>
  <si>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</si>
  <si>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</si>
  <si>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</si>
  <si>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</si>
  <si>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</si>
  <si>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</si>
  <si>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</si>
  <si>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</si>
  <si>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</si>
  <si>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</si>
  <si>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</si>
  <si>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</si>
  <si>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</si>
  <si>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</si>
  <si>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</si>
  <si>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</si>
  <si>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</si>
  <si>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</si>
  <si>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</si>
  <si>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</si>
  <si>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</si>
  <si>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</si>
  <si>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</si>
  <si>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</si>
  <si>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</si>
  <si>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</si>
  <si>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</si>
  <si>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</si>
  <si>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</si>
  <si>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</si>
  <si>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</si>
  <si>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</si>
  <si>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</si>
  <si>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</si>
  <si>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</si>
  <si>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</si>
  <si>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</si>
  <si>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</si>
  <si>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</si>
  <si>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</si>
  <si>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</si>
  <si>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</si>
  <si>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</si>
  <si>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</si>
  <si>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</si>
  <si>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</si>
  <si>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</si>
  <si>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</si>
  <si>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</si>
  <si>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</si>
  <si>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</si>
  <si>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</si>
  <si>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</si>
  <si>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</si>
  <si>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</si>
  <si>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</si>
  <si>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</si>
  <si>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</si>
  <si>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</si>
  <si>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</si>
  <si>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</si>
  <si>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</si>
  <si>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</si>
  <si>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</si>
  <si>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</si>
  <si>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</si>
  <si>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</si>
  <si>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</si>
  <si>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</si>
  <si>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</si>
  <si>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</si>
  <si>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</si>
  <si>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</si>
  <si>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</si>
  <si>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</si>
  <si>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</si>
  <si>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</si>
  <si>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</si>
  <si>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</si>
  <si>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</si>
  <si>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</si>
  <si>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</si>
  <si>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</si>
  <si>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</si>
  <si>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</si>
  <si>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</si>
  <si>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</si>
  <si>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</si>
  <si>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</si>
  <si>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</si>
  <si>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</si>
  <si>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</si>
  <si>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</si>
  <si>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</si>
  <si>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</si>
  <si>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</si>
  <si>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</si>
  <si>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</si>
  <si>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</si>
  <si>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</si>
  <si>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</si>
  <si>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</si>
  <si>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</si>
  <si>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</si>
  <si>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</si>
  <si>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</si>
  <si>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</si>
  <si>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</si>
  <si>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</si>
  <si>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</si>
  <si>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</si>
  <si>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</si>
  <si>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</si>
  <si>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</si>
  <si>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</si>
  <si>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</si>
  <si>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</si>
  <si>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</si>
  <si>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</si>
  <si>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</si>
  <si>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</si>
  <si>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</si>
  <si>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</si>
  <si>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</si>
  <si>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</si>
  <si>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</si>
  <si>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</si>
  <si>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</si>
  <si>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</si>
  <si>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</si>
  <si>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</si>
  <si>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</si>
  <si>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</si>
  <si>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</si>
  <si>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</si>
  <si>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</si>
  <si>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</si>
  <si>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</si>
  <si>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</si>
  <si>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</si>
  <si>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</si>
  <si>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</si>
  <si>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</si>
  <si>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</si>
  <si>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</si>
  <si>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</si>
  <si>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</si>
  <si>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</si>
  <si>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</si>
  <si>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</si>
  <si>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</si>
  <si>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</si>
  <si>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</si>
  <si>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</si>
  <si>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</si>
  <si>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</si>
  <si>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</si>
  <si>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</si>
  <si>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</si>
  <si>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</si>
  <si>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</si>
  <si>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</si>
  <si>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</si>
  <si>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</si>
  <si>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</si>
  <si>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</si>
  <si>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</si>
  <si>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</si>
  <si>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</si>
  <si>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</si>
  <si>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</si>
  <si>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</si>
  <si>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</si>
  <si>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</si>
  <si>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</si>
  <si>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</si>
  <si>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</si>
  <si>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</si>
  <si>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</si>
  <si>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</si>
  <si>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</si>
  <si>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</si>
  <si>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</si>
  <si>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</si>
  <si>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</si>
  <si>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</si>
  <si>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</si>
  <si>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</si>
  <si>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</si>
  <si>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</si>
  <si>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</si>
  <si>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</si>
  <si>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</si>
  <si>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</si>
  <si>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</si>
  <si>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</si>
  <si>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</si>
  <si>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</si>
  <si>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</si>
  <si>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</si>
  <si>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</si>
  <si>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</si>
  <si>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</si>
  <si>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</si>
  <si>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</si>
  <si>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</si>
  <si>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</si>
  <si>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</si>
  <si>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</si>
  <si>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</si>
  <si>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</si>
  <si>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</si>
  <si>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</si>
  <si>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</si>
  <si>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</si>
  <si>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</si>
  <si>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</si>
  <si>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</si>
  <si>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</si>
  <si>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</si>
  <si>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</si>
  <si>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</si>
  <si>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</si>
  <si>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</si>
  <si>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</si>
  <si>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</si>
  <si>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</si>
  <si>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</si>
  <si>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</si>
  <si>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</si>
  <si>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</si>
  <si>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</si>
  <si>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</si>
  <si>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</si>
  <si>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</si>
  <si>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</si>
  <si>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</si>
  <si>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</si>
  <si>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</si>
  <si>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</si>
  <si>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</si>
  <si>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</si>
  <si>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</si>
  <si>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</si>
  <si>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</si>
  <si>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</si>
  <si>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</si>
  <si>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</si>
  <si>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</si>
  <si>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</si>
  <si>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</si>
  <si>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</si>
  <si>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</si>
  <si>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</si>
  <si>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</si>
  <si>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</si>
  <si>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</si>
  <si>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</si>
  <si>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</si>
  <si>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</si>
  <si>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</si>
  <si>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</si>
  <si>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</si>
  <si>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</si>
  <si>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</si>
  <si>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</si>
  <si>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</si>
  <si>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</si>
  <si>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</si>
  <si>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</si>
  <si>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</si>
  <si>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</si>
  <si>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</si>
  <si>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</si>
  <si>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</si>
  <si>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</si>
  <si>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</si>
  <si>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</si>
  <si>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</si>
  <si>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</si>
  <si>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</si>
  <si>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</si>
  <si>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</si>
  <si>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</si>
  <si>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</si>
  <si>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</si>
  <si>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</si>
  <si>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</si>
  <si>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</si>
  <si>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</si>
  <si>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</si>
  <si>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</si>
  <si>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</si>
  <si>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</si>
  <si>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</si>
  <si>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</si>
  <si>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</si>
  <si>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</si>
  <si>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</si>
  <si>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</si>
  <si>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</si>
  <si>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</si>
  <si>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</si>
  <si>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</si>
  <si>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</si>
  <si>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</si>
  <si>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</si>
  <si>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</si>
  <si>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</si>
  <si>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</si>
  <si>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</si>
  <si>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</si>
  <si>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</si>
  <si>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</si>
  <si>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</si>
  <si>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</si>
  <si>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</si>
  <si>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</si>
  <si>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</si>
  <si>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</si>
  <si>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</si>
  <si>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</si>
  <si>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</si>
  <si>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</si>
  <si>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</si>
  <si>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</si>
  <si>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</si>
  <si>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</si>
  <si>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</si>
  <si>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</si>
  <si>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</si>
  <si>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</si>
  <si>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</si>
  <si>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</si>
  <si>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</si>
  <si>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</si>
  <si>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</si>
  <si>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</si>
  <si>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</si>
  <si>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</si>
  <si>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</si>
  <si>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</si>
  <si>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</si>
  <si>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</si>
  <si>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</si>
  <si>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</si>
  <si>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</si>
  <si>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</si>
  <si>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</si>
  <si>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</si>
  <si>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</si>
  <si>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</si>
  <si>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</si>
  <si>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</si>
  <si>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</si>
  <si>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</si>
  <si>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</si>
  <si>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</si>
  <si>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</si>
  <si>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</si>
  <si>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</si>
  <si>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</si>
  <si>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</si>
  <si>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</si>
  <si>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</si>
  <si>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</si>
  <si>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</si>
  <si>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</si>
  <si>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</si>
  <si>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</si>
  <si>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</si>
  <si>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</si>
  <si>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</si>
  <si>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</si>
  <si>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</si>
  <si>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</si>
  <si>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</si>
  <si>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</si>
  <si>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</si>
  <si>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</si>
  <si>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</si>
  <si>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</si>
  <si>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</si>
  <si>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</si>
  <si>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</si>
  <si>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</si>
  <si>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</si>
  <si>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</si>
  <si>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</si>
  <si>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</si>
  <si>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</si>
  <si>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</si>
  <si>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</si>
  <si>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</si>
  <si>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</si>
  <si>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</si>
  <si>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</si>
  <si>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</si>
  <si>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</si>
  <si>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</si>
  <si>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</si>
  <si>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</si>
  <si>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</si>
  <si>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</si>
  <si>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</si>
  <si>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</si>
  <si>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</si>
  <si>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</si>
  <si>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</si>
  <si>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</si>
  <si>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</si>
  <si>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</si>
  <si>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</si>
  <si>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</si>
  <si>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</si>
  <si>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</si>
  <si>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</si>
  <si>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</si>
  <si>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</si>
  <si>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</si>
  <si>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</si>
  <si>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</si>
  <si>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</si>
  <si>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</si>
  <si>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</si>
  <si>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</si>
  <si>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</si>
  <si>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</si>
  <si>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</si>
  <si>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</si>
  <si>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</si>
  <si>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</si>
  <si>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</si>
  <si>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</si>
  <si>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</si>
  <si>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</si>
  <si>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</si>
  <si>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</si>
  <si>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</si>
  <si>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</si>
  <si>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</si>
  <si>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</si>
  <si>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</si>
  <si>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</si>
  <si>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</si>
  <si>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</si>
  <si>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</si>
  <si>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</si>
  <si>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</si>
  <si>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</si>
  <si>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</si>
  <si>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</si>
  <si>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</si>
  <si>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</si>
  <si>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</si>
  <si>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</si>
  <si>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</si>
  <si>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</si>
  <si>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</si>
  <si>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</si>
  <si>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</si>
  <si>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</si>
  <si>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</si>
  <si>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</si>
  <si>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</si>
  <si>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</si>
  <si>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</si>
  <si>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</si>
  <si>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</si>
  <si>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</si>
  <si>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</si>
  <si>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</si>
  <si>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</si>
  <si>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</si>
  <si>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</si>
  <si>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</si>
  <si>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</si>
  <si>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</si>
  <si>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</si>
  <si>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</si>
  <si>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</si>
  <si>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</si>
  <si>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</si>
  <si>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</si>
  <si>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</si>
  <si>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</si>
  <si>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</si>
  <si>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</si>
  <si>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</si>
  <si>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</si>
  <si>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</si>
  <si>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</si>
  <si>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</si>
  <si>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</si>
  <si>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</si>
  <si>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</si>
  <si>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</si>
  <si>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</si>
  <si>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</si>
  <si>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</si>
  <si>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</si>
  <si>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</si>
  <si>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</si>
  <si>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</si>
  <si>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</si>
  <si>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</si>
  <si>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</si>
  <si>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</si>
  <si>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</si>
  <si>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</si>
  <si>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</si>
  <si>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</si>
  <si>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</si>
  <si>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</si>
  <si>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</si>
  <si>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</si>
  <si>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</si>
  <si>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</si>
  <si>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</si>
  <si>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</si>
  <si>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</si>
  <si>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</si>
  <si>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</si>
  <si>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</si>
  <si>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</si>
  <si>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</si>
  <si>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</si>
  <si>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</si>
  <si>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</si>
  <si>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</si>
  <si>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</si>
  <si>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</si>
  <si>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</si>
  <si>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</si>
  <si>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</si>
  <si>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</si>
  <si>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</si>
  <si>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</si>
  <si>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</si>
  <si>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</si>
  <si>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</si>
  <si>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</si>
  <si>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</si>
  <si>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</si>
  <si>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</si>
  <si>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</si>
  <si>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</si>
  <si>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</si>
  <si>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</si>
  <si>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</si>
  <si>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</si>
  <si>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</si>
  <si>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</si>
  <si>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</si>
  <si>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</si>
  <si>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</si>
  <si>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</si>
  <si>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</si>
  <si>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</si>
  <si>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</si>
  <si>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</si>
  <si>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</si>
  <si>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</si>
  <si>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</si>
  <si>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</si>
  <si>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</si>
  <si>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</si>
  <si>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</si>
  <si>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</si>
  <si>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</si>
  <si>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</si>
  <si>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</si>
  <si>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</si>
  <si>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</si>
  <si>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</si>
  <si>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</si>
  <si>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</si>
  <si>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</si>
  <si>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</si>
  <si>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</si>
  <si>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</si>
  <si>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</si>
  <si>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</si>
  <si>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</si>
  <si>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</si>
  <si>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</si>
  <si>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</si>
  <si>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</si>
  <si>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</si>
  <si>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</si>
  <si>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</si>
  <si>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</si>
  <si>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</si>
  <si>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</si>
  <si>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</si>
  <si>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</si>
  <si>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</si>
  <si>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</si>
  <si>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</si>
  <si>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</si>
  <si>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</si>
  <si>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</si>
  <si>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</si>
  <si>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</si>
  <si>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</si>
  <si>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</si>
  <si>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</si>
  <si>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</si>
  <si>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</si>
  <si>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</si>
  <si>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</si>
  <si>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</si>
  <si>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</si>
  <si>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</si>
  <si>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</si>
  <si>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</si>
  <si>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</si>
  <si>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</si>
  <si>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</si>
  <si>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</si>
  <si>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</si>
  <si>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</si>
  <si>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</si>
  <si>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</si>
  <si>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</si>
  <si>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</si>
  <si>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</si>
  <si>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</si>
  <si>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</si>
  <si>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</si>
  <si>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</si>
  <si>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</si>
  <si>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</si>
  <si>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</si>
  <si>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</si>
  <si>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</si>
  <si>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</si>
  <si>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</si>
  <si>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</si>
  <si>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</si>
  <si>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</si>
  <si>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</si>
  <si>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</si>
  <si>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</si>
  <si>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</si>
  <si>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</si>
  <si>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</si>
  <si>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</si>
  <si>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</si>
  <si>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</si>
  <si>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</si>
  <si>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</si>
  <si>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</si>
  <si>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</si>
  <si>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</si>
  <si>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</si>
  <si>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</si>
  <si>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</si>
  <si>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</si>
  <si>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</si>
  <si>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</si>
  <si>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</si>
  <si>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</si>
  <si>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</si>
  <si>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</si>
  <si>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</si>
  <si>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</si>
  <si>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</si>
  <si>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</si>
  <si>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</si>
  <si>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</si>
  <si>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</si>
  <si>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</si>
  <si>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</si>
  <si>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</si>
  <si>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</si>
  <si>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</si>
  <si>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</si>
  <si>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</si>
  <si>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</si>
  <si>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</si>
  <si>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</si>
  <si>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</si>
  <si>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</si>
  <si>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</si>
  <si>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</si>
  <si>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</si>
  <si>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</si>
  <si>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</si>
  <si>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</si>
  <si>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</si>
  <si>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</si>
  <si>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</si>
  <si>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</si>
  <si>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</si>
  <si>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</si>
  <si>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</si>
  <si>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</si>
  <si>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</si>
  <si>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</si>
  <si>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</si>
  <si>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</si>
  <si>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</si>
  <si>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</si>
  <si>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</si>
  <si>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</si>
  <si>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</si>
  <si>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</si>
  <si>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</si>
  <si>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</si>
  <si>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</si>
  <si>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</si>
  <si>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</si>
  <si>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</si>
  <si>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</si>
  <si>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</si>
  <si>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</si>
  <si>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</si>
  <si>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</si>
  <si>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</si>
  <si>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</si>
  <si>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</si>
  <si>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</si>
  <si>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</si>
  <si>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</si>
  <si>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</si>
  <si>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</si>
  <si>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</si>
  <si>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</si>
  <si>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</si>
  <si>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</si>
  <si>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</si>
  <si>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</si>
  <si>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</si>
  <si>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</si>
  <si>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</si>
  <si>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</si>
  <si>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</si>
  <si>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</si>
  <si>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</si>
  <si>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</si>
  <si>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</si>
  <si>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</si>
  <si>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</si>
  <si>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</si>
  <si>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</si>
  <si>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</si>
  <si>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</si>
  <si>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</si>
  <si>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</si>
  <si>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</si>
  <si>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</si>
  <si>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</si>
  <si>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</si>
  <si>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</si>
  <si>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</si>
  <si>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</si>
  <si>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</si>
  <si>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</si>
  <si>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</si>
  <si>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</si>
  <si>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</si>
  <si>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</si>
  <si>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</si>
  <si>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</si>
  <si>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</si>
  <si>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</si>
  <si>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</si>
  <si>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</si>
  <si>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</si>
  <si>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</si>
  <si>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</si>
  <si>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</si>
  <si>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</si>
  <si>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</si>
  <si>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</si>
  <si>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</si>
  <si>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</si>
  <si>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</si>
  <si>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</si>
  <si>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</si>
  <si>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</si>
  <si>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</si>
  <si>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</si>
  <si>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</si>
  <si>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</si>
  <si>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</si>
  <si>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</si>
  <si>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</si>
  <si>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</si>
  <si>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</si>
  <si>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</si>
  <si>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</si>
  <si>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</si>
  <si>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</si>
  <si>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</si>
  <si>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</si>
  <si>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</si>
  <si>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</si>
  <si>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</si>
  <si>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</si>
  <si>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</si>
  <si>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</si>
  <si>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</si>
  <si>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</si>
  <si>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</si>
  <si>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</si>
  <si>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</si>
  <si>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</si>
  <si>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</si>
  <si>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</si>
  <si>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</si>
  <si>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</si>
  <si>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</si>
  <si>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</si>
  <si>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</si>
  <si>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</si>
  <si>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</si>
  <si>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</si>
  <si>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</si>
  <si>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</si>
  <si>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</si>
  <si>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</si>
  <si>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</si>
  <si>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</si>
  <si>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</si>
  <si>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</si>
  <si>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</si>
  <si>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</si>
  <si>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</si>
  <si>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</si>
  <si>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</si>
  <si>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</si>
  <si>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</si>
  <si>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</si>
  <si>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</si>
  <si>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</si>
  <si>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</si>
  <si>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</si>
  <si>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</si>
  <si>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</si>
  <si>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</si>
  <si>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</si>
  <si>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</si>
  <si>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</si>
  <si>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</si>
  <si>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</si>
  <si>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</si>
  <si>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</si>
  <si>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</si>
  <si>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</si>
  <si>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</si>
  <si>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</si>
  <si>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</si>
  <si>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</si>
  <si>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</si>
  <si>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</si>
  <si>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</si>
  <si>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</si>
  <si>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</si>
  <si>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</si>
  <si>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</si>
  <si>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</si>
  <si>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</si>
  <si>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</si>
  <si>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</si>
  <si>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</si>
  <si>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</si>
  <si>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</si>
  <si>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</si>
  <si>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</si>
  <si>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</si>
  <si>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</si>
  <si>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</si>
  <si>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</si>
  <si>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</si>
  <si>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</si>
  <si>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</si>
  <si>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</si>
  <si>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</si>
  <si>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</si>
  <si>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</si>
  <si>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</si>
  <si>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</si>
  <si>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</si>
  <si>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</si>
  <si>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</si>
  <si>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</si>
  <si>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</si>
  <si>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</si>
  <si>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</si>
  <si>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</si>
  <si>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</si>
  <si>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</si>
  <si>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</si>
  <si>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</si>
  <si>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</si>
  <si>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</si>
  <si>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</si>
  <si>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</si>
  <si>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</si>
  <si>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</si>
  <si>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</si>
  <si>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</si>
  <si>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</si>
  <si>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</si>
  <si>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</si>
  <si>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</si>
  <si>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</si>
  <si>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</si>
  <si>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</si>
  <si>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</si>
  <si>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</si>
  <si>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</si>
  <si>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</si>
  <si>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</si>
  <si>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</si>
  <si>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</si>
  <si>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</si>
  <si>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</si>
  <si>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</si>
  <si>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</si>
  <si>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</si>
  <si>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</si>
  <si>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</si>
  <si>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</si>
  <si>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</si>
  <si>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</si>
  <si>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</si>
  <si>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</si>
  <si>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</si>
  <si>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</si>
  <si>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</si>
  <si>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</si>
  <si>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</si>
  <si>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</si>
  <si>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</si>
  <si>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</si>
  <si>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</si>
  <si>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</si>
  <si>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</si>
  <si>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</si>
  <si>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</si>
  <si>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</si>
  <si>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</si>
  <si>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</si>
  <si>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</si>
  <si>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</si>
  <si>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</si>
  <si>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</si>
  <si>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</si>
  <si>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</si>
  <si>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</si>
  <si>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</si>
  <si>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</si>
  <si>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</si>
  <si>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</si>
  <si>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</si>
  <si>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</si>
  <si>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</si>
  <si>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</si>
  <si>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</si>
  <si>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</si>
  <si>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</si>
  <si>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</si>
  <si>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</si>
  <si>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</si>
  <si>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</si>
  <si>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</si>
  <si>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</si>
  <si>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</si>
  <si>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</si>
  <si>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</si>
  <si>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</si>
  <si>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</si>
  <si>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</si>
  <si>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</si>
  <si>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</si>
  <si>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</si>
  <si>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</si>
  <si>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</si>
  <si>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</si>
  <si>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</si>
  <si>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</si>
  <si>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</si>
  <si>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</si>
  <si>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</si>
  <si>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</si>
  <si>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</si>
  <si>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</si>
  <si>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</si>
  <si>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</si>
  <si>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</si>
  <si>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</si>
  <si>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</si>
  <si>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</si>
  <si>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</si>
  <si>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</si>
  <si>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</si>
  <si>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</si>
  <si>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</si>
  <si>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</si>
  <si>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</si>
  <si>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</si>
  <si>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</si>
  <si>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</si>
  <si>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</si>
  <si>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</si>
  <si>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</si>
  <si>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</si>
  <si>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</si>
  <si>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</si>
  <si>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</si>
  <si>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</si>
  <si>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</si>
  <si>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</si>
  <si>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</si>
  <si>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</si>
  <si>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</si>
  <si>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</si>
  <si>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</si>
  <si>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</si>
  <si>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</si>
  <si>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</si>
  <si>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</si>
  <si>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</si>
  <si>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</si>
  <si>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</si>
  <si>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</si>
  <si>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</si>
  <si>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</si>
  <si>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</si>
  <si>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</si>
  <si>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</si>
  <si>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</si>
  <si>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</si>
  <si>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</si>
  <si>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</si>
  <si>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</si>
  <si>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</si>
  <si>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</si>
  <si>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</si>
  <si>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</si>
  <si>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</si>
  <si>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</si>
  <si>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</si>
  <si>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</si>
  <si>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</si>
  <si>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</si>
  <si>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</si>
  <si>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</si>
  <si>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</si>
  <si>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</si>
  <si>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</si>
  <si>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</si>
  <si>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</si>
  <si>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</si>
  <si>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</si>
  <si>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</si>
  <si>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</si>
  <si>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</si>
  <si>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</si>
  <si>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</si>
  <si>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</si>
  <si>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</si>
  <si>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</si>
  <si>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</si>
  <si>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</si>
  <si>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</si>
  <si>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</si>
  <si>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</si>
  <si>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</si>
  <si>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</si>
  <si>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</si>
  <si>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</si>
  <si>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</si>
  <si>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</si>
  <si>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</si>
  <si>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</si>
  <si>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</si>
  <si>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</si>
  <si>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</si>
  <si>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</si>
  <si>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</si>
  <si>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</si>
  <si>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</si>
  <si>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</si>
  <si>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</si>
  <si>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</si>
  <si>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</si>
  <si>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</si>
  <si>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</si>
  <si>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</si>
  <si>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</si>
  <si>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</si>
  <si>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</si>
  <si>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</si>
  <si>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</si>
  <si>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</si>
  <si>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</si>
  <si>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</si>
  <si>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</si>
  <si>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</si>
  <si>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</si>
  <si>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</si>
  <si>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</si>
  <si>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</si>
  <si>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</si>
  <si>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</si>
  <si>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</si>
  <si>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</si>
  <si>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</si>
  <si>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</si>
  <si>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</si>
  <si>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</si>
  <si>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</si>
  <si>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</si>
  <si>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</si>
  <si>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</si>
  <si>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</si>
  <si>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</si>
  <si>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</si>
  <si>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</si>
  <si>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</si>
  <si>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</si>
  <si>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</si>
  <si>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</si>
  <si>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</si>
  <si>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</si>
  <si>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</si>
  <si>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</si>
  <si>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</si>
  <si>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</si>
  <si>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</si>
  <si>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</si>
  <si>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</si>
  <si>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</si>
  <si>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</si>
  <si>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</si>
  <si>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</si>
  <si>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</si>
  <si>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</si>
  <si>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</si>
  <si>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</si>
  <si>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</si>
  <si>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</si>
  <si>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</si>
  <si>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</si>
  <si>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</si>
  <si>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</si>
  <si>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</si>
  <si>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</si>
  <si>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</si>
  <si>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</si>
  <si>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</si>
  <si>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</si>
  <si>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</si>
  <si>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</si>
  <si>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</si>
  <si>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</si>
  <si>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</si>
  <si>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</si>
  <si>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</si>
  <si>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</si>
  <si>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</si>
  <si>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</si>
  <si>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</si>
  <si>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</si>
  <si>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</si>
  <si>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</si>
  <si>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</si>
  <si>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</si>
  <si>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</si>
  <si>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</si>
  <si>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</si>
  <si>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</si>
  <si>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</si>
  <si>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</si>
  <si>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</si>
  <si>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</si>
  <si>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</si>
  <si>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</si>
  <si>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</si>
  <si>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</si>
  <si>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</si>
  <si>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</si>
  <si>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</si>
  <si>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</si>
  <si>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</si>
  <si>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</si>
  <si>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</si>
  <si>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</si>
  <si>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</si>
  <si>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</si>
  <si>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</si>
  <si>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</si>
  <si>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</si>
  <si>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</si>
  <si>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</si>
  <si>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</si>
  <si>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</si>
  <si>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</si>
  <si>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</si>
  <si>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</si>
  <si>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</si>
  <si>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</si>
  <si>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</si>
  <si>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</si>
  <si>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</si>
  <si>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</si>
  <si>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</si>
  <si>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</si>
  <si>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</si>
  <si>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</si>
  <si>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</si>
  <si>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</si>
  <si>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</si>
  <si>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</si>
  <si>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</si>
  <si>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</si>
  <si>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</si>
  <si>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</si>
  <si>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</si>
  <si>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</si>
  <si>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</si>
  <si>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</si>
  <si>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</si>
  <si>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</si>
  <si>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</si>
  <si>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</si>
  <si>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</si>
  <si>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</si>
  <si>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</si>
  <si>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</si>
  <si>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</si>
  <si>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</si>
  <si>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</si>
  <si>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</si>
  <si>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</si>
  <si>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</si>
  <si>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</si>
  <si>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</si>
  <si>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</si>
  <si>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</si>
  <si>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</si>
  <si>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</si>
  <si>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</si>
  <si>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</si>
  <si>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</si>
  <si>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</si>
  <si>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</si>
  <si>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</si>
  <si>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</si>
  <si>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</si>
  <si>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</si>
  <si>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</si>
  <si>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</si>
  <si>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</si>
  <si>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</si>
  <si>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</si>
  <si>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</si>
  <si>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</si>
  <si>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</si>
  <si>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</si>
  <si>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</si>
  <si>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</si>
  <si>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</si>
  <si>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</si>
  <si>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</si>
  <si>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</si>
  <si>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</si>
  <si>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</si>
  <si>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</si>
  <si>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</si>
  <si>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</si>
  <si>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</si>
  <si>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</si>
  <si>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</si>
  <si>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</si>
  <si>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</si>
  <si>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</si>
  <si>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</si>
  <si>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</si>
  <si>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</si>
  <si>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</si>
  <si>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</si>
  <si>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</si>
  <si>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</si>
  <si>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</si>
  <si>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</si>
  <si>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</si>
  <si>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</si>
  <si>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</si>
  <si>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</si>
  <si>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</si>
  <si>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</si>
  <si>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</si>
  <si>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</si>
  <si>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</si>
  <si>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</si>
  <si>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</si>
  <si>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</si>
  <si>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</si>
  <si>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</si>
  <si>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</si>
  <si>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</si>
  <si>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</si>
  <si>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</si>
  <si>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</si>
  <si>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</si>
  <si>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</si>
  <si>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</si>
  <si>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</si>
  <si>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</si>
  <si>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</si>
  <si>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</si>
  <si>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</si>
  <si>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</si>
  <si>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</si>
  <si>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</si>
  <si>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</si>
  <si>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</si>
  <si>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</si>
  <si>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</si>
  <si>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</si>
  <si>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</si>
  <si>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</si>
  <si>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</si>
  <si>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</si>
  <si>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</si>
  <si>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</si>
  <si>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</si>
  <si>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</si>
  <si>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</si>
  <si>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</si>
  <si>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</si>
  <si>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</si>
  <si>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</si>
  <si>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</si>
  <si>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</si>
  <si>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</si>
  <si>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</si>
  <si>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</si>
  <si>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</si>
  <si>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</si>
  <si>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</si>
  <si>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</si>
  <si>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</si>
  <si>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</si>
  <si>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</si>
  <si>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</si>
  <si>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</si>
  <si>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</si>
  <si>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</si>
  <si>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</si>
  <si>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</si>
  <si>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</si>
  <si>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</si>
  <si>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</si>
  <si>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</si>
  <si>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</si>
  <si>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</si>
  <si>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</si>
  <si>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</si>
  <si>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</si>
  <si>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</si>
  <si>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</si>
  <si>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</si>
  <si>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</si>
  <si>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</si>
  <si>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</si>
  <si>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</si>
  <si>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</si>
  <si>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</si>
  <si>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</si>
  <si>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</si>
  <si>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</si>
  <si>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</si>
  <si>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</si>
  <si>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</si>
  <si>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</si>
  <si>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</si>
  <si>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</si>
  <si>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</si>
  <si>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</si>
  <si>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</si>
  <si>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</si>
  <si>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</si>
  <si>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</si>
  <si>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</si>
  <si>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</si>
  <si>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</si>
  <si>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</si>
  <si>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</si>
  <si>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</si>
  <si>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</si>
  <si>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</si>
  <si>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</si>
  <si>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</si>
  <si>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</si>
  <si>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</si>
  <si>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</si>
  <si>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</si>
  <si>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</si>
  <si>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</si>
  <si>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</si>
  <si>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</si>
  <si>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</si>
  <si>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</si>
  <si>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</si>
  <si>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</si>
  <si>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</si>
  <si>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</si>
  <si>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</si>
  <si>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</si>
  <si>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</si>
  <si>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</si>
  <si>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</si>
  <si>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</si>
  <si>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</si>
  <si>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</si>
  <si>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</si>
  <si>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</si>
  <si>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</si>
  <si>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</si>
  <si>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</si>
  <si>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</si>
  <si>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</si>
  <si>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</si>
  <si>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</si>
  <si>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</si>
  <si>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</si>
  <si>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</si>
  <si>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</si>
  <si>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</si>
  <si>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</si>
  <si>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</si>
  <si>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</si>
  <si>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</si>
  <si>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</si>
  <si>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</si>
  <si>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</si>
  <si>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</si>
  <si>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</si>
  <si>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</si>
  <si>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</si>
  <si>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</si>
  <si>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</si>
  <si>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</si>
  <si>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</si>
  <si>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</si>
  <si>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</si>
  <si>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</si>
  <si>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</si>
  <si>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</si>
  <si>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</si>
  <si>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</si>
  <si>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</si>
  <si>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</si>
  <si>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</si>
  <si>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</si>
  <si>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</si>
  <si>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</si>
  <si>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</si>
  <si>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</si>
  <si>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</si>
  <si>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</si>
  <si>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</si>
  <si>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</si>
  <si>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</si>
  <si>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</si>
  <si>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</si>
  <si>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</si>
  <si>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</si>
  <si>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</si>
  <si>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</si>
  <si>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</si>
  <si>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</si>
  <si>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</si>
  <si>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</si>
  <si>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</si>
  <si>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</si>
  <si>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</si>
  <si>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</si>
  <si>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</si>
  <si>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</si>
  <si>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</si>
  <si>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</si>
  <si>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</si>
  <si>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</si>
  <si>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</si>
  <si>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</si>
  <si>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</si>
  <si>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</si>
  <si>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</si>
  <si>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</si>
  <si>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</si>
  <si>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</si>
  <si>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</si>
  <si>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</si>
  <si>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</si>
  <si>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</si>
  <si>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</si>
  <si>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</si>
  <si>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</si>
  <si>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</si>
  <si>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</si>
  <si>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</si>
  <si>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</si>
  <si>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</si>
  <si>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</si>
  <si>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</si>
  <si>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</si>
  <si>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</si>
  <si>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</si>
  <si>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</si>
  <si>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</si>
  <si>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</si>
  <si>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</si>
  <si>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</si>
  <si>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</si>
  <si>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</si>
  <si>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</si>
  <si>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</si>
  <si>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</si>
  <si>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</si>
  <si>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</si>
  <si>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</si>
  <si>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</si>
  <si>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</si>
  <si>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</si>
  <si>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</si>
  <si>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</si>
  <si>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</si>
  <si>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</si>
  <si>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</si>
  <si>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</si>
  <si>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</si>
  <si>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</si>
  <si>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</si>
  <si>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</si>
  <si>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</si>
  <si>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</si>
  <si>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</si>
  <si>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</si>
  <si>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</si>
  <si>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</si>
  <si>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</si>
  <si>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</si>
  <si>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</si>
  <si>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</si>
  <si>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</si>
  <si>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</si>
  <si>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</si>
  <si>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</si>
  <si>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</si>
  <si>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</si>
  <si>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</si>
  <si>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</si>
  <si>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</si>
  <si>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</si>
  <si>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</si>
  <si>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</si>
  <si>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</si>
  <si>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</si>
  <si>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</si>
  <si>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</si>
  <si>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</si>
  <si>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</si>
  <si>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</si>
  <si>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</si>
  <si>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</si>
  <si>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</si>
  <si>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</si>
  <si>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</si>
  <si>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</si>
  <si>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</si>
  <si>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</si>
  <si>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</si>
  <si>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</si>
  <si>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</si>
  <si>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</si>
  <si>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</si>
  <si>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</si>
  <si>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</si>
  <si>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</si>
  <si>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</si>
  <si>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</si>
  <si>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</si>
  <si>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</si>
  <si>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</si>
  <si>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</si>
  <si>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</si>
  <si>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</si>
  <si>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</si>
  <si>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</si>
  <si>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</si>
  <si>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</si>
  <si>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</si>
  <si>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</si>
  <si>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</si>
  <si>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</si>
  <si>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</si>
  <si>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</si>
  <si>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</si>
  <si>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</si>
  <si>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</si>
  <si>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</si>
  <si>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</si>
  <si>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</si>
  <si>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</si>
  <si>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</si>
  <si>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</si>
  <si>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</si>
  <si>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</si>
  <si>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</si>
  <si>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</si>
  <si>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</si>
  <si>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</si>
  <si>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</si>
  <si>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</si>
  <si>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</si>
  <si>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</si>
  <si>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</si>
  <si>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</si>
  <si>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</si>
  <si>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</si>
  <si>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</si>
  <si>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</si>
  <si>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</si>
  <si>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</si>
  <si>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</si>
  <si>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</si>
  <si>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</si>
  <si>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</si>
  <si>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</si>
  <si>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</si>
  <si>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</si>
  <si>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</si>
  <si>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</si>
  <si>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</si>
  <si>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</si>
  <si>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</si>
  <si>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</si>
  <si>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</si>
  <si>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</si>
  <si>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</si>
  <si>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</si>
  <si>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</si>
  <si>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</si>
  <si>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</si>
  <si>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</si>
  <si>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</si>
  <si>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</si>
  <si>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</si>
  <si>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</si>
  <si>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</si>
  <si>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</si>
  <si>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</si>
  <si>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</si>
  <si>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</si>
  <si>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</si>
  <si>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</si>
  <si>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</si>
  <si>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</si>
  <si>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</si>
  <si>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</si>
  <si>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</si>
  <si>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</si>
  <si>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</si>
  <si>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</si>
  <si>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</si>
  <si>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</si>
  <si>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</si>
  <si>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</si>
  <si>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</si>
  <si>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</si>
  <si>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</si>
  <si>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</si>
  <si>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</si>
  <si>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</si>
  <si>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</si>
  <si>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</si>
  <si>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</si>
  <si>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</si>
  <si>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</si>
  <si>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</si>
  <si>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</si>
  <si>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</si>
  <si>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</si>
  <si>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</si>
  <si>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</si>
  <si>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</si>
  <si>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</si>
  <si>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</si>
  <si>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</si>
  <si>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</si>
  <si>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</si>
  <si>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</si>
  <si>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</si>
  <si>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</si>
  <si>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</si>
  <si>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</si>
  <si>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</si>
  <si>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</si>
  <si>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</si>
  <si>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</si>
  <si>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</si>
  <si>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</si>
  <si>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</si>
  <si>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</si>
  <si>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</si>
  <si>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</si>
  <si>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</si>
  <si>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</si>
  <si>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</si>
  <si>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</si>
  <si>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</si>
  <si>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</si>
  <si>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</si>
  <si>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</si>
  <si>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</si>
  <si>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</si>
  <si>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</si>
  <si>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</si>
  <si>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</si>
  <si>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</si>
  <si>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</si>
  <si>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</si>
  <si>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</si>
  <si>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</si>
  <si>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</si>
  <si>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</si>
  <si>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</si>
  <si>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</si>
  <si>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</si>
  <si>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</si>
  <si>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</si>
  <si>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</si>
  <si>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</si>
  <si>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</si>
  <si>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</si>
  <si>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</si>
  <si>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</si>
  <si>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</si>
  <si>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</si>
  <si>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</si>
  <si>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</si>
  <si>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</si>
  <si>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</si>
  <si>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</si>
  <si>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</si>
  <si>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</si>
  <si>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</si>
  <si>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</si>
  <si>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</si>
  <si>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</si>
  <si>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</si>
  <si>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</si>
  <si>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</si>
  <si>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</si>
  <si>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</si>
  <si>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</si>
  <si>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</si>
  <si>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</si>
  <si>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</si>
  <si>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</si>
  <si>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</si>
  <si>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</si>
  <si>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</si>
  <si>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</si>
  <si>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</si>
  <si>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</si>
  <si>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</si>
  <si>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</si>
  <si>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</si>
  <si>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</si>
  <si>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</si>
  <si>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</si>
  <si>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</si>
  <si>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</si>
  <si>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</si>
  <si>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</si>
  <si>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</si>
  <si>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</si>
  <si>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</si>
  <si>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</si>
  <si>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</si>
  <si>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</si>
  <si>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</si>
  <si>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</si>
  <si>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</si>
  <si>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</si>
  <si>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</si>
  <si>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</si>
  <si>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</si>
  <si>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</si>
  <si>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</si>
  <si>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</si>
  <si>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</si>
  <si>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</si>
  <si>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</si>
  <si>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</si>
  <si>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</si>
  <si>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</si>
  <si>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</si>
  <si>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</si>
  <si>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</si>
  <si>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</si>
  <si>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</si>
  <si>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</si>
  <si>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</si>
  <si>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</si>
  <si>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</si>
  <si>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</si>
  <si>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</si>
  <si>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</si>
  <si>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</si>
  <si>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</si>
  <si>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</si>
  <si>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</si>
  <si>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</si>
  <si>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</si>
  <si>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</si>
  <si>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</si>
  <si>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</si>
  <si>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</si>
  <si>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</si>
  <si>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</si>
  <si>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</si>
  <si>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</si>
  <si>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</si>
  <si>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</si>
  <si>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</si>
  <si>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</si>
  <si>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</si>
  <si>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</si>
  <si>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</si>
  <si>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</si>
  <si>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</si>
  <si>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</si>
  <si>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</si>
  <si>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</si>
  <si>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</si>
  <si>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</si>
  <si>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</si>
  <si>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</si>
  <si>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</si>
  <si>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</si>
  <si>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</si>
  <si>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</si>
  <si>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</si>
  <si>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</si>
  <si>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</si>
  <si>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</si>
  <si>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</si>
  <si>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</si>
  <si>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</si>
  <si>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</si>
  <si>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</si>
  <si>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</si>
  <si>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</si>
  <si>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</si>
  <si>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</si>
  <si>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</si>
  <si>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</si>
  <si>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</si>
  <si>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</si>
  <si>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</si>
  <si>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</si>
  <si>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</si>
  <si>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</si>
  <si>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</si>
  <si>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</si>
  <si>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</si>
  <si>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</si>
  <si>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</si>
  <si>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</si>
  <si>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</si>
  <si>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</si>
  <si>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</si>
  <si>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</si>
  <si>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</si>
  <si>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</si>
  <si>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</si>
  <si>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</si>
  <si>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</si>
  <si>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</si>
  <si>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</si>
  <si>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</si>
  <si>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</si>
  <si>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</si>
  <si>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</si>
  <si>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</si>
  <si>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</si>
  <si>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</si>
  <si>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</si>
  <si>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</si>
  <si>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</si>
  <si>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</si>
  <si>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</si>
  <si>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</si>
  <si>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</si>
  <si>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</si>
  <si>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</si>
  <si>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</si>
  <si>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</si>
  <si>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</si>
  <si>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</si>
  <si>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</si>
  <si>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</si>
  <si>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</si>
  <si>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</si>
  <si>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</si>
  <si>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</si>
  <si>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</si>
  <si>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</si>
  <si>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</si>
  <si>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</si>
  <si>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</si>
  <si>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</si>
  <si>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</si>
  <si>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</si>
  <si>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</si>
  <si>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</si>
  <si>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</si>
  <si>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</si>
  <si>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</si>
  <si>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</si>
  <si>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</si>
  <si>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</si>
  <si>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</si>
  <si>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</si>
  <si>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</si>
  <si>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</si>
  <si>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</si>
  <si>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</si>
  <si>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</si>
  <si>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</si>
  <si>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</si>
  <si>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</si>
  <si>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</si>
  <si>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</si>
  <si>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</si>
  <si>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</si>
  <si>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</si>
  <si>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</si>
  <si>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</si>
  <si>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</si>
  <si>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</si>
  <si>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</si>
  <si>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</si>
  <si>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</si>
  <si>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</si>
  <si>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</si>
  <si>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</si>
  <si>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</si>
  <si>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</si>
  <si>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</si>
  <si>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</si>
  <si>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</si>
  <si>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</si>
  <si>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</si>
  <si>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</si>
  <si>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</si>
  <si>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</si>
  <si>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</si>
  <si>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</si>
  <si>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</si>
  <si>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</si>
  <si>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</si>
  <si>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</si>
  <si>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</si>
  <si>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</si>
  <si>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</si>
  <si>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</si>
  <si>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</si>
  <si>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</si>
  <si>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</si>
  <si>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</si>
  <si>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</si>
  <si>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</si>
  <si>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</si>
  <si>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</si>
  <si>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</si>
  <si>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</si>
  <si>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</si>
  <si>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</si>
  <si>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</si>
  <si>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</si>
  <si>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</si>
  <si>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</si>
  <si>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</si>
  <si>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</si>
  <si>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</si>
  <si>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</si>
  <si>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</si>
  <si>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</si>
  <si>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</si>
  <si>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</si>
  <si>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</si>
  <si>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</si>
  <si>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</si>
  <si>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</si>
  <si>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</si>
  <si>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</si>
  <si>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</si>
  <si>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</si>
  <si>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</si>
  <si>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</si>
  <si>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</si>
  <si>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</si>
  <si>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</si>
  <si>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</si>
  <si>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</si>
  <si>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</si>
  <si>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</si>
  <si>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</si>
  <si>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</si>
  <si>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</si>
  <si>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</si>
  <si>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</si>
  <si>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</si>
  <si>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</si>
  <si>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</si>
  <si>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</si>
  <si>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</si>
  <si>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</si>
  <si>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</si>
  <si>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</si>
  <si>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</si>
  <si>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</si>
  <si>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</si>
  <si>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</si>
  <si>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</si>
  <si>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</si>
  <si>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</si>
  <si>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</si>
  <si>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</si>
  <si>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</si>
  <si>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</si>
  <si>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</si>
  <si>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</si>
  <si>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</si>
  <si>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</si>
  <si>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</si>
  <si>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</si>
  <si>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</si>
  <si>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</si>
  <si>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</si>
  <si>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</si>
  <si>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</si>
  <si>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</si>
  <si>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</si>
  <si>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</si>
  <si>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</si>
  <si>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</si>
  <si>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</si>
  <si>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</si>
  <si>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</si>
  <si>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</si>
  <si>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</si>
  <si>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</si>
  <si>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</si>
  <si>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</si>
  <si>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</si>
  <si>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</si>
  <si>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</si>
  <si>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</si>
  <si>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</si>
  <si>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</si>
  <si>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</si>
  <si>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</si>
  <si>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</si>
  <si>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</si>
  <si>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</si>
  <si>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</si>
  <si>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</si>
  <si>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</si>
  <si>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</si>
  <si>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</si>
  <si>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</si>
  <si>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</si>
  <si>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</si>
  <si>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</si>
  <si>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</si>
  <si>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</si>
  <si>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</si>
  <si>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</si>
  <si>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</si>
  <si>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</si>
  <si>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</si>
  <si>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</si>
  <si>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</si>
  <si>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</si>
  <si>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</si>
  <si>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</si>
  <si>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</si>
  <si>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</si>
  <si>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</si>
  <si>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</si>
  <si>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</si>
  <si>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</si>
  <si>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</si>
  <si>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</si>
  <si>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</si>
  <si>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</si>
  <si>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</si>
  <si>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</si>
  <si>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</si>
  <si>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</si>
  <si>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</si>
  <si>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</si>
  <si>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</si>
  <si>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</si>
  <si>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</si>
  <si>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</si>
  <si>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</si>
  <si>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</si>
  <si>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</si>
  <si>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</si>
  <si>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</si>
  <si>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</si>
  <si>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</si>
  <si>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</si>
  <si>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</si>
  <si>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</si>
  <si>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</si>
  <si>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</si>
  <si>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</si>
  <si>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</si>
  <si>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</si>
  <si>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</si>
  <si>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</si>
  <si>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</si>
  <si>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</si>
  <si>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</si>
  <si>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</si>
  <si>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</si>
  <si>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</si>
  <si>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</si>
  <si>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</si>
  <si>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</si>
  <si>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</si>
  <si>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</si>
  <si>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</si>
  <si>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</si>
  <si>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</si>
  <si>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</si>
  <si>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</si>
  <si>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</si>
  <si>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</si>
  <si>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</si>
  <si>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</si>
  <si>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</si>
  <si>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</si>
  <si>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</si>
  <si>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</si>
  <si>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</si>
  <si>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</si>
  <si>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</si>
  <si>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</si>
  <si>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</si>
  <si>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</si>
  <si>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</si>
  <si>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</si>
  <si>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</si>
  <si>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</si>
  <si>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</si>
  <si>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</si>
  <si>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</si>
  <si>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</si>
  <si>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</si>
  <si>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</si>
  <si>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</si>
  <si>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</si>
  <si>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</si>
  <si>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</si>
  <si>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</si>
  <si>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</si>
  <si>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</si>
  <si>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</si>
  <si>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</si>
  <si>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</si>
  <si>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</si>
  <si>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</si>
  <si>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</si>
  <si>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</si>
  <si>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</si>
  <si>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</si>
  <si>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</si>
  <si>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</si>
  <si>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</si>
  <si>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</si>
  <si>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</si>
  <si>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</si>
  <si>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</si>
  <si>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</si>
  <si>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</si>
  <si>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</si>
  <si>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</si>
  <si>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</si>
  <si>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</si>
  <si>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</si>
  <si>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</si>
  <si>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</si>
  <si>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</si>
  <si>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</si>
  <si>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</si>
  <si>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</si>
  <si>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</si>
  <si>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</si>
  <si>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</si>
  <si>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</si>
  <si>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</si>
  <si>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</si>
  <si>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</si>
  <si>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</si>
  <si>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</si>
  <si>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</si>
  <si>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</si>
  <si>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</si>
  <si>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</si>
  <si>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</si>
  <si>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</si>
  <si>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</si>
  <si>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</si>
  <si>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</si>
  <si>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</si>
  <si>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</si>
  <si>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</si>
  <si>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</si>
  <si>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</si>
  <si>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</si>
  <si>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</si>
  <si>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</si>
  <si>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</si>
  <si>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</si>
  <si>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</si>
  <si>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</si>
  <si>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</si>
  <si>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</si>
  <si>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</si>
  <si>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</si>
  <si>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</si>
  <si>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</si>
  <si>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</si>
  <si>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</si>
  <si>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</si>
  <si>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</si>
  <si>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</si>
  <si>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</si>
  <si>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</si>
  <si>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</si>
  <si>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</si>
  <si>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</si>
  <si>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</si>
  <si>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</si>
  <si>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</si>
  <si>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</si>
  <si>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</si>
  <si>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</si>
  <si>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</si>
  <si>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</si>
  <si>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</si>
  <si>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</si>
  <si>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</si>
  <si>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</si>
  <si>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</si>
  <si>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</si>
  <si>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</si>
  <si>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</si>
  <si>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</si>
  <si>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</si>
  <si>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</si>
  <si>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</si>
  <si>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</si>
  <si>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</si>
  <si>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</si>
  <si>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</si>
  <si>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</si>
  <si>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</si>
  <si>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</si>
  <si>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</si>
  <si>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</si>
  <si>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</si>
  <si>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</si>
  <si>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</si>
  <si>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</si>
  <si>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</si>
  <si>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</si>
  <si>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</si>
  <si>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</si>
  <si>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</si>
  <si>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</si>
  <si>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</si>
  <si>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</si>
  <si>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</si>
  <si>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</si>
  <si>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</si>
  <si>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</si>
  <si>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</si>
  <si>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</si>
  <si>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</si>
  <si>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</si>
  <si>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</si>
  <si>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</si>
  <si>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</si>
  <si>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</si>
  <si>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</si>
  <si>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</si>
  <si>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</si>
  <si>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</si>
  <si>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</si>
  <si>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</si>
  <si>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</si>
  <si>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</si>
  <si>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</si>
  <si>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</si>
  <si>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</si>
  <si>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</si>
  <si>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</si>
  <si>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</si>
  <si>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</si>
  <si>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</si>
  <si>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</si>
  <si>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</si>
  <si>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</si>
  <si>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</si>
  <si>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</si>
  <si>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</si>
  <si>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</si>
  <si>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</si>
  <si>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</si>
  <si>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</si>
  <si>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</si>
  <si>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</si>
  <si>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</si>
  <si>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</si>
  <si>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</si>
  <si>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</si>
  <si>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</si>
  <si>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</si>
  <si>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</si>
  <si>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</si>
  <si>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</si>
  <si>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</si>
  <si>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</si>
  <si>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</si>
  <si>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</si>
  <si>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</si>
  <si>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</si>
  <si>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</si>
  <si>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</si>
  <si>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</si>
  <si>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</si>
  <si>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</si>
  <si>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</si>
  <si>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</si>
  <si>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</si>
  <si>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</si>
  <si>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</si>
  <si>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</si>
  <si>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</si>
  <si>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</si>
  <si>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</si>
  <si>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</si>
  <si>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</si>
  <si>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</si>
  <si>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</si>
  <si>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</si>
  <si>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</si>
  <si>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</si>
  <si>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</si>
  <si>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</si>
  <si>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</si>
  <si>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</si>
  <si>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</si>
  <si>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</si>
  <si>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</si>
  <si>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</si>
  <si>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</si>
  <si>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</si>
  <si>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</si>
  <si>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</si>
  <si>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</si>
  <si>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</si>
  <si>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</si>
  <si>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</si>
  <si>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</si>
  <si>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</si>
  <si>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</si>
  <si>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</si>
  <si>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</si>
  <si>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</si>
  <si>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</si>
  <si>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</si>
  <si>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</si>
  <si>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</si>
  <si>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</si>
  <si>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</si>
  <si>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</si>
  <si>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</si>
  <si>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</si>
  <si>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</si>
  <si>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</si>
  <si>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</si>
  <si>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</si>
  <si>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</si>
  <si>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</si>
  <si>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</si>
  <si>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</si>
  <si>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</si>
  <si>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</si>
  <si>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</si>
  <si>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</si>
  <si>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</si>
  <si>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</si>
  <si>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</si>
  <si>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</si>
  <si>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</si>
  <si>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</si>
  <si>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</si>
  <si>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</si>
  <si>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</si>
  <si>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</si>
  <si>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</si>
  <si>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</si>
  <si>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</si>
  <si>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</si>
  <si>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</si>
  <si>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</si>
  <si>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</si>
  <si>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</si>
  <si>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</si>
  <si>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</si>
  <si>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</si>
  <si>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</si>
  <si>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</si>
  <si>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</si>
  <si>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</si>
  <si>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</si>
  <si>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</si>
  <si>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</si>
  <si>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</si>
  <si>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</si>
  <si>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</si>
  <si>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</si>
  <si>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</si>
  <si>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</si>
  <si>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</si>
  <si>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</si>
  <si>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</si>
  <si>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</si>
  <si>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</si>
  <si>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</si>
  <si>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</si>
  <si>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</si>
  <si>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</si>
  <si>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</si>
  <si>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</si>
  <si>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</si>
  <si>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</si>
  <si>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</si>
  <si>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</si>
  <si>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</si>
  <si>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</si>
  <si>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</si>
  <si>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</si>
  <si>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</si>
  <si>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</si>
  <si>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</si>
  <si>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</si>
  <si>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</si>
  <si>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</si>
  <si>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</si>
  <si>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</si>
  <si>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</si>
  <si>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</si>
  <si>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</si>
  <si>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</si>
  <si>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</si>
  <si>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</si>
  <si>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</si>
  <si>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</si>
  <si>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</si>
  <si>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</si>
  <si>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</si>
  <si>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</si>
  <si>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</si>
  <si>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</si>
  <si>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</si>
  <si>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</si>
  <si>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</si>
  <si>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</si>
  <si>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</si>
  <si>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</si>
  <si>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</si>
  <si>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</si>
  <si>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</si>
  <si>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</si>
  <si>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</si>
  <si>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</si>
  <si>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</si>
  <si>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</si>
  <si>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</si>
  <si>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</si>
  <si>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</si>
  <si>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</si>
  <si>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</si>
  <si>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</si>
  <si>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</si>
  <si>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</si>
  <si>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</si>
  <si>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</si>
  <si>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</si>
  <si>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</si>
  <si>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</si>
  <si>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</si>
  <si>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</si>
  <si>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</si>
  <si>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</si>
  <si>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</si>
  <si>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</si>
  <si>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</si>
  <si>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</si>
  <si>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</si>
  <si>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</si>
  <si>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</si>
  <si>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</si>
  <si>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</si>
  <si>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</si>
  <si>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</si>
  <si>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</si>
  <si>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</si>
  <si>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</si>
  <si>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</si>
  <si>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</si>
  <si>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</si>
  <si>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</si>
  <si>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</si>
  <si>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</si>
  <si>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</si>
  <si>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</si>
  <si>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</si>
  <si>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</si>
  <si>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</si>
  <si>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</si>
  <si>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</si>
  <si>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</si>
  <si>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</si>
  <si>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</si>
  <si>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</si>
  <si>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</si>
  <si>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</si>
  <si>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</si>
  <si>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</si>
  <si>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</si>
  <si>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</si>
  <si>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</si>
  <si>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</si>
  <si>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</si>
  <si>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</si>
  <si>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</si>
  <si>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</si>
  <si>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</si>
  <si>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</si>
  <si>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</si>
  <si>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</si>
  <si>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</si>
  <si>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</si>
  <si>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</si>
  <si>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</si>
  <si>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</si>
  <si>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</si>
  <si>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</si>
  <si>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</si>
  <si>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</si>
  <si>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</si>
  <si>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</si>
  <si>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</si>
  <si>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</si>
  <si>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</si>
  <si>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</si>
  <si>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</si>
  <si>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</si>
  <si>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</si>
  <si>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</si>
  <si>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</si>
  <si>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</si>
  <si>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</si>
  <si>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</si>
  <si>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</si>
  <si>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</si>
  <si>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</si>
  <si>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</si>
  <si>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</si>
  <si>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</si>
  <si>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</si>
  <si>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</si>
  <si>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</si>
  <si>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</si>
  <si>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</si>
  <si>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</si>
  <si>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</si>
  <si>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</si>
  <si>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</si>
  <si>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</si>
  <si>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</si>
  <si>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</si>
  <si>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</si>
  <si>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</si>
  <si>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</si>
  <si>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</si>
  <si>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</si>
  <si>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</si>
  <si>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</si>
  <si>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</si>
  <si>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</si>
  <si>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</si>
  <si>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</si>
  <si>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</si>
  <si>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</si>
  <si>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</si>
  <si>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</si>
  <si>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</si>
  <si>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</si>
  <si>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</si>
  <si>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</si>
  <si>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</si>
  <si>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</si>
  <si>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</si>
  <si>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</si>
  <si>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</si>
  <si>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</si>
  <si>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</si>
  <si>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</si>
  <si>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</si>
  <si>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</si>
  <si>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</si>
  <si>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</si>
  <si>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</si>
  <si>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</si>
  <si>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</si>
  <si>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</si>
  <si>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</si>
  <si>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</si>
  <si>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</si>
  <si>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</si>
  <si>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</si>
  <si>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</si>
  <si>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</si>
  <si>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</si>
  <si>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</si>
  <si>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</si>
  <si>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</si>
  <si>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</si>
  <si>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</si>
  <si>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</si>
  <si>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</si>
  <si>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</si>
  <si>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</si>
  <si>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</si>
  <si>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</si>
  <si>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</si>
  <si>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</si>
  <si>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</si>
  <si>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</si>
  <si>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</si>
  <si>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</si>
  <si>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</si>
  <si>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</si>
  <si>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</si>
  <si>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</si>
  <si>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</si>
  <si>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</si>
  <si>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</si>
  <si>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</si>
  <si>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</si>
  <si>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</si>
  <si>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</si>
  <si>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</si>
  <si>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</si>
  <si>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</si>
  <si>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</si>
  <si>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</si>
  <si>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</si>
  <si>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</si>
  <si>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</si>
  <si>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</si>
  <si>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</si>
  <si>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</si>
  <si>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</si>
  <si>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</si>
  <si>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</si>
  <si>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</si>
  <si>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</si>
  <si>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</si>
  <si>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</si>
  <si>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</si>
  <si>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</si>
  <si>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</si>
  <si>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</si>
  <si>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</si>
  <si>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</si>
  <si>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</si>
  <si>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</si>
  <si>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</si>
  <si>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</si>
  <si>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</si>
  <si>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</si>
  <si>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</si>
  <si>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</si>
  <si>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</si>
  <si>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</si>
  <si>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</si>
  <si>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</si>
  <si>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</si>
  <si>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</si>
  <si>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</si>
  <si>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</si>
  <si>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</si>
  <si>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</si>
  <si>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</si>
  <si>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</si>
  <si>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</si>
  <si>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</si>
  <si>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</si>
  <si>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</si>
  <si>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</si>
  <si>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</si>
  <si>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</si>
  <si>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</si>
  <si>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</si>
  <si>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</si>
  <si>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</si>
  <si>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</si>
  <si>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</si>
  <si>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</si>
  <si>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</si>
  <si>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</si>
  <si>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</si>
  <si>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</si>
  <si>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</si>
  <si>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</si>
  <si>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</si>
  <si>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</si>
  <si>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</si>
  <si>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</si>
  <si>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</si>
  <si>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</si>
  <si>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</si>
  <si>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</si>
  <si>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</si>
  <si>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</si>
  <si>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</si>
  <si>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</si>
  <si>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</si>
  <si>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</si>
  <si>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</si>
  <si>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</si>
  <si>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</si>
  <si>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</si>
  <si>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</si>
  <si>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</si>
  <si>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</si>
  <si>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</si>
  <si>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</si>
  <si>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</si>
  <si>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</si>
  <si>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</si>
  <si>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</si>
  <si>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</si>
  <si>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</si>
  <si>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</si>
  <si>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</si>
  <si>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</si>
  <si>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</si>
  <si>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</si>
  <si>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</si>
  <si>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</si>
  <si>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</si>
  <si>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</si>
  <si>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</si>
  <si>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</si>
  <si>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</si>
  <si>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</si>
  <si>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</si>
  <si>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</si>
  <si>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</si>
  <si>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</si>
  <si>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</si>
  <si>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</si>
  <si>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</si>
  <si>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</si>
  <si>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</si>
  <si>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</si>
  <si>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</si>
  <si>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</si>
  <si>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</si>
  <si>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</si>
  <si>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</si>
  <si>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</si>
  <si>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</si>
  <si>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</si>
  <si>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</si>
  <si>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</si>
  <si>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</si>
  <si>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</si>
  <si>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</si>
  <si>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</si>
  <si>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</si>
  <si>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</si>
  <si>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</si>
  <si>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</si>
  <si>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</si>
  <si>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</si>
  <si>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</si>
  <si>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</si>
  <si>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</si>
  <si>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</si>
  <si>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</si>
  <si>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</si>
  <si>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</si>
  <si>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</si>
  <si>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</si>
  <si>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</si>
  <si>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</si>
  <si>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</si>
  <si>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</si>
  <si>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</si>
  <si>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</si>
  <si>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</si>
  <si>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</si>
  <si>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</si>
  <si>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</si>
  <si>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</si>
  <si>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</si>
  <si>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</si>
  <si>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</si>
  <si>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</si>
  <si>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</si>
  <si>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</si>
  <si>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</si>
  <si>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</si>
  <si>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</si>
  <si>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</si>
  <si>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</si>
  <si>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</si>
  <si>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</si>
  <si>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</si>
  <si>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</si>
  <si>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</si>
  <si>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</si>
  <si>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</si>
  <si>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</si>
  <si>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</si>
  <si>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</si>
  <si>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</si>
  <si>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</si>
  <si>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</si>
  <si>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</si>
  <si>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</si>
  <si>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</si>
  <si>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</si>
  <si>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</si>
  <si>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</si>
  <si>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</si>
  <si>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</si>
  <si>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</si>
  <si>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</si>
  <si>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</si>
  <si>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</si>
  <si>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</si>
  <si>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</si>
  <si>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</si>
  <si>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</si>
  <si>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</si>
  <si>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</si>
  <si>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</si>
  <si>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</si>
  <si>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</si>
  <si>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</si>
  <si>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</si>
  <si>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</si>
  <si>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</si>
  <si>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</si>
  <si>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</si>
  <si>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</si>
  <si>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</si>
  <si>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</si>
  <si>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</si>
  <si>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</si>
  <si>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</si>
  <si>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</si>
  <si>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</si>
  <si>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</si>
  <si>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</si>
  <si>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</si>
  <si>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</si>
  <si>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</si>
  <si>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</si>
  <si>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</si>
  <si>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</si>
  <si>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</si>
  <si>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</si>
  <si>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</si>
  <si>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</si>
  <si>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</si>
  <si>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</si>
  <si>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</si>
  <si>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</si>
  <si>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</si>
  <si>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</si>
  <si>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</si>
  <si>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</si>
  <si>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</si>
  <si>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</si>
  <si>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</si>
  <si>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</si>
  <si>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</si>
  <si>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</si>
  <si>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</si>
  <si>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</si>
  <si>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</si>
  <si>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</si>
  <si>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</si>
  <si>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</si>
  <si>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</si>
  <si>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</si>
  <si>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</si>
  <si>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</si>
  <si>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</si>
  <si>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</si>
  <si>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</si>
  <si>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</si>
  <si>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</si>
  <si>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</si>
  <si>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</si>
  <si>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</si>
  <si>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</si>
  <si>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</si>
  <si>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</si>
  <si>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</si>
  <si>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</si>
  <si>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</si>
  <si>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</si>
  <si>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</si>
  <si>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</si>
  <si>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</si>
  <si>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</si>
  <si>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</si>
  <si>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</si>
  <si>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</si>
  <si>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</si>
  <si>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</si>
  <si>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</si>
  <si>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</si>
  <si>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</si>
  <si>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</si>
  <si>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</si>
  <si>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</si>
  <si>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</si>
  <si>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</si>
  <si>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</si>
  <si>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</si>
  <si>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</si>
  <si>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</si>
  <si>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</si>
  <si>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</si>
  <si>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</si>
  <si>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</si>
  <si>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</si>
  <si>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</si>
  <si>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</si>
  <si>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</si>
  <si>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</si>
  <si>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</si>
  <si>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</si>
  <si>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</si>
  <si>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</si>
  <si>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</si>
  <si>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</si>
  <si>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</si>
  <si>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</si>
  <si>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</si>
  <si>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</si>
  <si>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</si>
  <si>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</si>
  <si>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</si>
  <si>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</si>
  <si>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</si>
  <si>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</si>
  <si>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</si>
  <si>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</si>
  <si>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</si>
  <si>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</si>
  <si>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</si>
  <si>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</si>
  <si>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</si>
  <si>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</si>
  <si>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</si>
  <si>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</si>
  <si>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</si>
  <si>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</si>
  <si>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</si>
  <si>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</si>
  <si>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</si>
  <si>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</si>
  <si>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</si>
  <si>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</si>
  <si>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</si>
  <si>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</si>
  <si>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</si>
  <si>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</si>
  <si>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</si>
  <si>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</si>
  <si>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</si>
  <si>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</si>
  <si>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</si>
  <si>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</si>
  <si>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</si>
  <si>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</si>
  <si>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</si>
  <si>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</si>
  <si>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</si>
  <si>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</si>
  <si>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</si>
  <si>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</si>
  <si>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</si>
  <si>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</si>
  <si>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</si>
  <si>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</si>
  <si>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</si>
  <si>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</si>
  <si>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</si>
  <si>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</si>
  <si>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</si>
  <si>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</si>
  <si>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</si>
  <si>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</si>
  <si>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</si>
  <si>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</si>
  <si>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</si>
  <si>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</si>
  <si>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</si>
  <si>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</si>
  <si>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</si>
  <si>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</si>
  <si>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</si>
  <si>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</si>
  <si>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</si>
  <si>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</si>
  <si>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</si>
  <si>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</si>
  <si>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</si>
  <si>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</si>
  <si>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</si>
  <si>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</si>
  <si>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</si>
  <si>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</si>
  <si>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</si>
  <si>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</si>
  <si>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</si>
  <si>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</si>
  <si>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</si>
  <si>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</si>
  <si>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</si>
  <si>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</si>
  <si>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</si>
  <si>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</si>
  <si>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</si>
  <si>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</si>
  <si>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</si>
  <si>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</si>
  <si>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</si>
  <si>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</si>
  <si>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</si>
  <si>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</si>
  <si>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</si>
  <si>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</si>
  <si>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</si>
  <si>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</si>
  <si>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</si>
  <si>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</si>
  <si>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</si>
  <si>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</si>
  <si>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</si>
  <si>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</si>
  <si>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</si>
  <si>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</si>
  <si>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</si>
  <si>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</si>
  <si>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</si>
  <si>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</si>
  <si>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</si>
  <si>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</si>
  <si>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</si>
  <si>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</si>
  <si>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</si>
  <si>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</si>
  <si>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</si>
  <si>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</si>
  <si>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</si>
  <si>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</si>
  <si>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</si>
  <si>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</si>
  <si>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</si>
  <si>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</si>
  <si>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</si>
  <si>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</si>
  <si>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</si>
  <si>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</si>
  <si>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</si>
  <si>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</si>
  <si>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</si>
  <si>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</si>
  <si>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</si>
  <si>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</si>
  <si>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</si>
  <si>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</si>
  <si>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</si>
  <si>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</si>
  <si>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</si>
  <si>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</si>
  <si>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</si>
  <si>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</si>
  <si>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</si>
  <si>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</si>
  <si>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</si>
  <si>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</si>
  <si>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</si>
  <si>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</si>
  <si>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</si>
  <si>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</si>
  <si>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</si>
  <si>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</si>
  <si>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</si>
  <si>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</si>
  <si>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</si>
  <si>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</si>
  <si>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</si>
  <si>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</si>
  <si>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</si>
  <si>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</si>
  <si>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</si>
  <si>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</si>
  <si>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</si>
  <si>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</si>
  <si>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</si>
  <si>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</si>
  <si>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</si>
  <si>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</si>
  <si>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</si>
  <si>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</si>
  <si>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</si>
  <si>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</si>
  <si>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</si>
  <si>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</si>
  <si>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</si>
  <si>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</si>
  <si>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</si>
  <si>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</si>
  <si>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</si>
  <si>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</si>
  <si>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</si>
  <si>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</si>
  <si>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</si>
  <si>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</si>
  <si>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</si>
  <si>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</si>
  <si>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</si>
  <si>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</si>
  <si>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</si>
  <si>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</si>
  <si>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</si>
  <si>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</si>
  <si>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</si>
  <si>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</si>
  <si>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</si>
  <si>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</si>
  <si>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</si>
  <si>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</si>
  <si>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</si>
  <si>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</si>
  <si>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</si>
  <si>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</si>
  <si>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</si>
  <si>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</si>
  <si>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</si>
  <si>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</si>
  <si>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</si>
  <si>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</si>
  <si>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</si>
  <si>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</si>
  <si>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</si>
  <si>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</si>
  <si>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</si>
  <si>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</si>
  <si>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</si>
  <si>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</si>
  <si>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</si>
  <si>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</si>
  <si>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</si>
  <si>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</si>
  <si>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</si>
  <si>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</si>
  <si>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</si>
  <si>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</si>
  <si>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</si>
  <si>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</si>
  <si>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</si>
  <si>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</si>
  <si>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</si>
  <si>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</si>
  <si>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</si>
  <si>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</si>
  <si>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</si>
  <si>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</si>
  <si>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</si>
  <si>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</si>
  <si>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</si>
  <si>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</si>
  <si>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</si>
  <si>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</si>
  <si>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</si>
  <si>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</si>
  <si>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</si>
  <si>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</si>
  <si>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</si>
  <si>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</si>
  <si>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</si>
  <si>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</si>
  <si>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</si>
  <si>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</si>
  <si>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</si>
  <si>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</si>
  <si>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</si>
  <si>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</si>
  <si>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</si>
  <si>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</si>
  <si>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</si>
  <si>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</si>
  <si>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</si>
  <si>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</si>
  <si>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</si>
  <si>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</si>
  <si>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</si>
  <si>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</si>
  <si>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</si>
  <si>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</si>
  <si>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</si>
  <si>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</si>
  <si>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</si>
  <si>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</si>
  <si>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</si>
  <si>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</si>
  <si>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</si>
  <si>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</si>
  <si>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</si>
  <si>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</si>
  <si>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</si>
  <si>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</si>
  <si>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</si>
  <si>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</si>
  <si>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</si>
  <si>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</si>
  <si>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</si>
  <si>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</si>
  <si>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</si>
  <si>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</si>
  <si>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</si>
  <si>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</si>
  <si>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</si>
  <si>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</si>
  <si>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</si>
  <si>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</si>
  <si>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</si>
  <si>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</si>
  <si>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</si>
  <si>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</si>
  <si>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</si>
  <si>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</si>
  <si>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</si>
  <si>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</si>
  <si>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</si>
  <si>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</si>
  <si>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</si>
  <si>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</si>
  <si>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</si>
  <si>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</si>
  <si>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</si>
  <si>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</si>
  <si>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</si>
  <si>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</si>
  <si>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</si>
  <si>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</si>
  <si>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</si>
  <si>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</si>
  <si>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</si>
  <si>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</si>
  <si>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</si>
  <si>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</si>
  <si>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</si>
  <si>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</si>
  <si>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</si>
  <si>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</si>
  <si>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</si>
  <si>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</si>
  <si>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</si>
  <si>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</si>
  <si>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</si>
  <si>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</si>
  <si>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</si>
  <si>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</si>
  <si>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</si>
  <si>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</si>
  <si>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</si>
  <si>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</si>
  <si>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</si>
  <si>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</si>
  <si>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</si>
  <si>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</si>
  <si>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</si>
  <si>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</si>
  <si>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</si>
  <si>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</si>
  <si>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</si>
  <si>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</si>
  <si>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</si>
  <si>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</si>
  <si>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</si>
  <si>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</si>
  <si>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</si>
  <si>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</si>
  <si>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</si>
  <si>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</si>
  <si>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</si>
  <si>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</si>
  <si>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</si>
  <si>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</si>
  <si>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</si>
  <si>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</si>
  <si>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</si>
  <si>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</si>
  <si>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</si>
  <si>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</si>
  <si>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</si>
  <si>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</si>
  <si>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</si>
  <si>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</si>
  <si>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</si>
  <si>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</si>
  <si>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</si>
  <si>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</si>
  <si>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</si>
  <si>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</si>
  <si>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</si>
  <si>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</si>
  <si>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</si>
  <si>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</si>
  <si>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</si>
  <si>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</si>
  <si>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</si>
  <si>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</si>
  <si>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</si>
  <si>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</si>
  <si>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</si>
  <si>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</si>
  <si>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</si>
  <si>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</si>
  <si>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</si>
  <si>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</si>
  <si>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</si>
  <si>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</si>
  <si>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</si>
  <si>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</si>
  <si>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</si>
  <si>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</si>
  <si>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</si>
  <si>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</si>
  <si>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</si>
  <si>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</si>
  <si>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</si>
  <si>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</si>
  <si>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</si>
  <si>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</si>
  <si>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</si>
  <si>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</si>
  <si>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</si>
  <si>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</si>
  <si>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</si>
  <si>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</si>
  <si>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</si>
  <si>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</si>
  <si>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</si>
  <si>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</si>
  <si>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</si>
  <si>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</si>
  <si>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</si>
  <si>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</si>
  <si>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</si>
  <si>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</si>
  <si>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</si>
  <si>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</si>
  <si>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</si>
  <si>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</si>
  <si>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</si>
  <si>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</si>
  <si>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</si>
  <si>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</si>
  <si>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</si>
  <si>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</si>
  <si>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</si>
  <si>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</si>
  <si>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</si>
  <si>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</si>
  <si>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</si>
  <si>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</si>
  <si>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</si>
  <si>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</si>
  <si>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</si>
  <si>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</si>
  <si>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</si>
  <si>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</si>
  <si>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</si>
  <si>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</si>
  <si>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</si>
  <si>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</si>
  <si>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</si>
  <si>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</si>
  <si>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</si>
  <si>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</si>
  <si>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</si>
  <si>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</si>
  <si>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</si>
  <si>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</si>
  <si>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</si>
  <si>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</si>
  <si>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</si>
  <si>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</si>
  <si>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</si>
  <si>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</si>
  <si>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</si>
  <si>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</si>
  <si>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</si>
  <si>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</si>
  <si>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</si>
  <si>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</si>
  <si>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</si>
  <si>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</si>
  <si>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</si>
  <si>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</si>
  <si>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</si>
  <si>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</si>
  <si>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</si>
  <si>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</si>
  <si>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</si>
  <si>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</si>
  <si>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</si>
  <si>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</si>
  <si>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</si>
  <si>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</si>
  <si>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</si>
  <si>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</si>
  <si>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</si>
  <si>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</si>
  <si>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</si>
  <si>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</si>
  <si>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</si>
  <si>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</si>
  <si>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</si>
  <si>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</si>
  <si>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</si>
  <si>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</si>
  <si>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</si>
  <si>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</si>
  <si>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</si>
  <si>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</si>
  <si>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</si>
  <si>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</si>
  <si>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</si>
  <si>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</si>
  <si>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</si>
  <si>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</si>
  <si>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</si>
  <si>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</si>
  <si>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</si>
  <si>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</si>
  <si>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</si>
  <si>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</si>
  <si>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</si>
  <si>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</si>
  <si>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</si>
  <si>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</si>
  <si>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</si>
  <si>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</si>
  <si>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</si>
  <si>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</si>
  <si>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</si>
  <si>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</si>
  <si>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</si>
  <si>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</si>
  <si>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</si>
  <si>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</si>
  <si>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</si>
  <si>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</si>
  <si>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</si>
  <si>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</si>
  <si>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</si>
  <si>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</si>
  <si>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</si>
  <si>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</si>
  <si>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</si>
  <si>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</si>
  <si>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</si>
  <si>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</si>
  <si>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</si>
  <si>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</si>
  <si>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</si>
  <si>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</si>
  <si>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</si>
  <si>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</si>
  <si>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</si>
  <si>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</si>
  <si>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</si>
  <si>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</si>
  <si>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</si>
  <si>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</si>
  <si>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</si>
  <si>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</si>
  <si>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</si>
  <si>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</si>
  <si>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</si>
  <si>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</si>
  <si>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</si>
  <si>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</si>
  <si>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</si>
  <si>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</si>
  <si>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</si>
  <si>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</si>
  <si>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</si>
  <si>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</si>
  <si>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</si>
  <si>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</si>
  <si>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</si>
  <si>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</si>
  <si>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</si>
  <si>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</si>
  <si>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</si>
  <si>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</si>
  <si>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</si>
  <si>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</si>
  <si>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</si>
  <si>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</si>
  <si>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</si>
  <si>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</si>
  <si>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</si>
  <si>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</si>
  <si>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</si>
  <si>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</si>
  <si>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</si>
  <si>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</si>
  <si>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</si>
  <si>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</si>
  <si>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</si>
  <si>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</si>
  <si>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</si>
  <si>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</si>
  <si>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</si>
  <si>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</si>
  <si>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</si>
  <si>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</si>
  <si>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</si>
  <si>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</si>
  <si>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</si>
  <si>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</si>
  <si>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</si>
  <si>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</si>
  <si>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</si>
  <si>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</si>
  <si>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</si>
  <si>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</si>
  <si>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</si>
  <si>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</si>
  <si>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</si>
  <si>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</si>
  <si>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</si>
  <si>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</si>
  <si>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</si>
  <si>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</si>
  <si>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</si>
  <si>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</si>
  <si>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</si>
  <si>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</si>
  <si>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</si>
  <si>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</si>
  <si>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</si>
  <si>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</si>
  <si>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</si>
  <si>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</si>
  <si>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</si>
  <si>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</si>
  <si>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</si>
  <si>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</si>
  <si>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</si>
  <si>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</si>
  <si>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</si>
  <si>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</si>
  <si>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</si>
  <si>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</si>
  <si>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</si>
  <si>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</si>
  <si>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</si>
  <si>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</si>
  <si>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</si>
  <si>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</si>
  <si>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</si>
  <si>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</si>
  <si>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</si>
  <si>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</si>
  <si>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</si>
  <si>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</si>
  <si>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</si>
  <si>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</si>
  <si>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</si>
  <si>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</si>
  <si>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</si>
  <si>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</si>
  <si>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</si>
  <si>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</si>
  <si>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</si>
  <si>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</si>
  <si>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</si>
  <si>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</si>
  <si>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</si>
  <si>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</si>
  <si>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</si>
  <si>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</si>
  <si>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</si>
  <si>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</si>
  <si>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</si>
  <si>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</si>
  <si>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</si>
  <si>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</si>
  <si>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</si>
  <si>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</si>
  <si>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</si>
  <si>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</si>
  <si>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</si>
  <si>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</si>
  <si>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</si>
  <si>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</si>
  <si>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</si>
  <si>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</si>
  <si>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</si>
  <si>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</si>
  <si>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</si>
  <si>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</si>
  <si>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</si>
  <si>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</si>
  <si>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</si>
  <si>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</si>
  <si>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</si>
  <si>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</si>
  <si>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</si>
  <si>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</si>
  <si>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</si>
  <si>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</si>
  <si>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</si>
  <si>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</si>
  <si>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</si>
  <si>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</si>
  <si>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</si>
  <si>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</si>
  <si>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</si>
  <si>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</si>
  <si>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</si>
  <si>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</si>
  <si>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</si>
  <si>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</si>
  <si>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</si>
  <si>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</si>
  <si>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</si>
  <si>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</si>
  <si>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</si>
  <si>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</si>
  <si>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</si>
  <si>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</si>
  <si>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</si>
  <si>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</si>
  <si>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</si>
  <si>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</si>
  <si>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</si>
  <si>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</si>
  <si>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</si>
  <si>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</si>
  <si>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</si>
  <si>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</si>
  <si>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</si>
  <si>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</si>
  <si>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</si>
  <si>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</si>
  <si>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</si>
  <si>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</si>
  <si>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</si>
  <si>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</si>
  <si>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</si>
  <si>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</si>
  <si>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</si>
  <si>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</si>
  <si>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</si>
  <si>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</si>
  <si>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</si>
  <si>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</si>
  <si>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</si>
  <si>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</si>
  <si>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</si>
  <si>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</si>
  <si>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</si>
  <si>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</si>
  <si>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</si>
  <si>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</si>
  <si>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</si>
  <si>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</si>
  <si>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</si>
  <si>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</si>
  <si>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</si>
  <si>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</si>
  <si>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</si>
  <si>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</si>
  <si>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</si>
  <si>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</si>
  <si>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</si>
  <si>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</si>
  <si>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</si>
  <si>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</si>
  <si>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</si>
  <si>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</si>
  <si>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</si>
  <si>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</si>
  <si>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</si>
  <si>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</si>
  <si>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</si>
  <si>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</si>
  <si>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</si>
  <si>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</si>
  <si>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</si>
  <si>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</si>
  <si>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</si>
  <si>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</si>
  <si>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</si>
  <si>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</si>
  <si>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</si>
  <si>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</si>
  <si>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</si>
  <si>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</si>
  <si>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</si>
  <si>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</si>
  <si>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</si>
  <si>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</si>
  <si>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</si>
  <si>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</si>
  <si>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</si>
  <si>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</si>
  <si>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</si>
  <si>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</si>
  <si>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</si>
  <si>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</si>
  <si>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</si>
  <si>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</si>
  <si>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</si>
  <si>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</si>
  <si>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</si>
  <si>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</si>
  <si>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</si>
  <si>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</si>
  <si>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</si>
  <si>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</si>
  <si>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</si>
  <si>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</si>
  <si>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</si>
  <si>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</si>
  <si>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</si>
  <si>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</si>
  <si>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</si>
  <si>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</si>
  <si>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</si>
  <si>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</si>
  <si>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</si>
  <si>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</si>
  <si>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</si>
  <si>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</si>
  <si>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</si>
  <si>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</si>
  <si>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</si>
  <si>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</si>
  <si>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</si>
  <si>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</si>
  <si>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</si>
  <si>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</si>
  <si>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</si>
  <si>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</si>
  <si>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</si>
  <si>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</si>
  <si>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</si>
  <si>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</si>
  <si>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</si>
  <si>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</si>
  <si>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</si>
  <si>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</si>
  <si>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</si>
  <si>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</si>
  <si>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</si>
  <si>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</si>
  <si>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</si>
  <si>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</si>
  <si>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</si>
  <si>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</si>
  <si>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</si>
  <si>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</si>
  <si>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</si>
  <si>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</si>
  <si>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</si>
  <si>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</si>
  <si>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</si>
  <si>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</si>
  <si>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</si>
  <si>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</si>
  <si>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</si>
  <si>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</si>
  <si>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</si>
  <si>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</si>
  <si>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</si>
  <si>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</si>
  <si>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</si>
  <si>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</si>
  <si>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</si>
  <si>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</si>
  <si>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</si>
  <si>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</si>
  <si>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</si>
  <si>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</si>
  <si>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</si>
  <si>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</si>
  <si>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</si>
  <si>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</si>
  <si>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</si>
  <si>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</si>
  <si>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</si>
  <si>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</si>
  <si>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</si>
  <si>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</si>
  <si>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</si>
  <si>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</si>
  <si>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</si>
  <si>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</si>
  <si>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</si>
  <si>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</si>
  <si>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</si>
  <si>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</si>
  <si>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</si>
  <si>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</si>
  <si>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</si>
  <si>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</si>
  <si>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</si>
  <si>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</si>
  <si>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</si>
  <si>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</si>
  <si>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</si>
  <si>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</si>
  <si>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</si>
  <si>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</si>
  <si>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</si>
  <si>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</si>
  <si>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</si>
  <si>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</si>
  <si>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</si>
  <si>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</si>
  <si>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</si>
  <si>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</si>
  <si>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</si>
  <si>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</si>
  <si>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</si>
  <si>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</si>
  <si>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</si>
  <si>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</si>
  <si>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</si>
  <si>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</si>
  <si>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</si>
  <si>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</si>
  <si>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</si>
  <si>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</si>
  <si>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</si>
  <si>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</si>
  <si>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</si>
  <si>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</si>
  <si>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</si>
  <si>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</si>
  <si>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</si>
  <si>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</si>
  <si>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</si>
  <si>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</si>
  <si>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</si>
  <si>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</si>
  <si>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</si>
  <si>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</si>
  <si>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</si>
  <si>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</si>
  <si>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</si>
  <si>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</si>
  <si>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</si>
  <si>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</si>
  <si>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</si>
  <si>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</si>
  <si>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</si>
  <si>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</si>
  <si>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</si>
  <si>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</si>
  <si>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</si>
  <si>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</si>
  <si>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</si>
  <si>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</si>
  <si>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</si>
  <si>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</si>
  <si>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</si>
  <si>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</si>
  <si>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</si>
  <si>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</si>
  <si>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</si>
  <si>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</si>
  <si>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</si>
  <si>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</si>
  <si>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</si>
  <si>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</si>
  <si>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</si>
  <si>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</si>
  <si>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</si>
  <si>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</si>
  <si>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</si>
  <si>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</si>
  <si>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</si>
  <si>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</si>
  <si>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</si>
  <si>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</si>
  <si>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</si>
  <si>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</si>
  <si>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</si>
  <si>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</si>
  <si>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</si>
  <si>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</si>
  <si>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</si>
  <si>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</si>
  <si>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</si>
  <si>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</si>
  <si>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</si>
  <si>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</si>
  <si>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</si>
  <si>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</si>
  <si>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</si>
  <si>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</si>
  <si>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</si>
  <si>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</si>
  <si>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</si>
  <si>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</si>
  <si>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</si>
  <si>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</si>
  <si>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</si>
  <si>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</si>
  <si>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</si>
  <si>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</si>
  <si>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</si>
  <si>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</si>
  <si>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</si>
  <si>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</si>
  <si>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</si>
  <si>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</si>
  <si>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</si>
  <si>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</si>
  <si>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</si>
  <si>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</si>
  <si>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</si>
  <si>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</si>
  <si>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</si>
  <si>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</si>
  <si>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</si>
  <si>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</si>
  <si>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</si>
  <si>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</si>
  <si>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</si>
  <si>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</si>
  <si>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</si>
  <si>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</si>
  <si>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</si>
  <si>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</si>
  <si>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</si>
  <si>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</si>
  <si>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</si>
  <si>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</si>
  <si>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</si>
  <si>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</si>
  <si>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</si>
  <si>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</si>
  <si>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</si>
  <si>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</si>
  <si>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</si>
  <si>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</si>
  <si>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</si>
  <si>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</si>
  <si>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</si>
  <si>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</si>
  <si>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</si>
  <si>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</si>
  <si>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</si>
  <si>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</si>
  <si>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</si>
  <si>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</si>
  <si>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</si>
  <si>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</si>
  <si>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</si>
  <si>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</si>
  <si>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</si>
  <si>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</si>
  <si>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</si>
  <si>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</si>
  <si>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</si>
  <si>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</si>
  <si>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</si>
  <si>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</si>
  <si>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</si>
  <si>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</si>
  <si>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</si>
  <si>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</si>
  <si>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</si>
  <si>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</si>
  <si>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</si>
  <si>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</si>
  <si>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</si>
  <si>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</si>
  <si>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</si>
  <si>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</si>
  <si>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</si>
  <si>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</si>
  <si>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</si>
  <si>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</si>
  <si>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</si>
  <si>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</si>
  <si>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</si>
  <si>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</si>
  <si>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</si>
  <si>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</si>
  <si>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</si>
  <si>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</si>
  <si>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</si>
  <si>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</si>
  <si>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</si>
  <si>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</si>
  <si>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</si>
  <si>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</si>
  <si>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</si>
  <si>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</si>
  <si>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</si>
  <si>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</si>
  <si>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</si>
  <si>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</si>
  <si>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</si>
  <si>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</si>
  <si>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</si>
  <si>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</si>
  <si>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</si>
  <si>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</si>
  <si>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</si>
  <si>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</si>
  <si>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</si>
  <si>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</si>
  <si>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</si>
  <si>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</si>
  <si>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</si>
  <si>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</si>
  <si>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</si>
  <si>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</si>
  <si>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</si>
  <si>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</si>
  <si>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</si>
  <si>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</si>
  <si>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</si>
  <si>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</si>
  <si>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</si>
  <si>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</si>
  <si>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</si>
  <si>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</si>
  <si>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</si>
  <si>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</si>
  <si>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</si>
  <si>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</si>
  <si>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</si>
  <si>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</si>
  <si>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</si>
  <si>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</si>
  <si>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</si>
  <si>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</si>
  <si>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</si>
  <si>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</si>
  <si>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</si>
  <si>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</si>
  <si>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</si>
  <si>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</si>
  <si>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</si>
  <si>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</si>
  <si>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</si>
  <si>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</si>
  <si>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</si>
  <si>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</si>
  <si>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</si>
  <si>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</si>
  <si>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</si>
  <si>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</si>
  <si>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</si>
  <si>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</si>
  <si>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</si>
  <si>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</si>
  <si>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</si>
  <si>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</si>
  <si>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</si>
  <si>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</si>
  <si>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</si>
  <si>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</si>
  <si>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</si>
  <si>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</si>
  <si>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</si>
  <si>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</si>
  <si>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</si>
  <si>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</si>
  <si>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</si>
  <si>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</si>
  <si>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</si>
  <si>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</si>
  <si>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</si>
  <si>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</si>
  <si>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</si>
  <si>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</si>
  <si>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</si>
  <si>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</si>
  <si>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</si>
  <si>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</si>
  <si>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</si>
  <si>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</si>
  <si>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</si>
  <si>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</si>
  <si>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</si>
  <si>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</si>
  <si>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</si>
  <si>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</si>
  <si>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</si>
  <si>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</si>
  <si>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</si>
  <si>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</si>
  <si>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</si>
  <si>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</si>
  <si>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</si>
  <si>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</si>
  <si>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</si>
  <si>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</si>
  <si>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</si>
  <si>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</si>
  <si>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</si>
  <si>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</si>
  <si>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</si>
  <si>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</si>
  <si>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</si>
  <si>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</si>
  <si>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</si>
  <si>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</si>
  <si>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</si>
  <si>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</si>
  <si>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</si>
  <si>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</si>
  <si>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</si>
  <si>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</si>
  <si>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</si>
  <si>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</si>
  <si>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</si>
  <si>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</si>
  <si>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</si>
  <si>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</si>
  <si>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</si>
  <si>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</si>
  <si>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</si>
  <si>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</si>
  <si>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</si>
  <si>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</si>
  <si>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</si>
  <si>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</si>
  <si>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</si>
  <si>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</si>
  <si>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</si>
  <si>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</si>
  <si>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</si>
  <si>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</si>
  <si>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</si>
  <si>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</si>
  <si>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</si>
  <si>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</si>
  <si>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</si>
  <si>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</si>
  <si>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</si>
  <si>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</si>
  <si>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</si>
  <si>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</si>
  <si>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</si>
  <si>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</si>
  <si>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</si>
  <si>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</si>
  <si>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</si>
  <si>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</si>
  <si>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</si>
  <si>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</si>
  <si>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</si>
  <si>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</si>
  <si>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</si>
  <si>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</si>
  <si>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</si>
  <si>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</si>
  <si>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</si>
  <si>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</si>
  <si>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</si>
  <si>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</si>
  <si>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</si>
  <si>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</si>
  <si>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</si>
  <si>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</si>
  <si>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</si>
  <si>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</si>
  <si>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</si>
  <si>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</si>
  <si>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</si>
  <si>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</si>
  <si>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</si>
  <si>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</si>
  <si>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</si>
  <si>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</si>
  <si>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</si>
  <si>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</si>
  <si>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</si>
  <si>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</si>
  <si>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</si>
  <si>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</si>
  <si>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</si>
  <si>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</si>
  <si>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</si>
  <si>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</si>
  <si>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</si>
  <si>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</si>
  <si>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</si>
  <si>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</si>
  <si>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</si>
  <si>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</si>
  <si>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</si>
  <si>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</si>
  <si>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</si>
  <si>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</si>
  <si>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</si>
  <si>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</si>
  <si>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</si>
  <si>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</si>
  <si>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</si>
  <si>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</si>
  <si>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</si>
  <si>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</si>
  <si>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</si>
  <si>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</si>
  <si>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</si>
  <si>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</si>
  <si>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</si>
  <si>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</si>
  <si>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</si>
  <si>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</si>
  <si>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</si>
  <si>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</si>
  <si>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</si>
  <si>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</si>
  <si>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</si>
  <si>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</si>
  <si>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</si>
  <si>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</si>
  <si>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</si>
  <si>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</si>
  <si>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</si>
  <si>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</si>
  <si>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</si>
  <si>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</si>
  <si>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</si>
  <si>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</si>
  <si>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</si>
  <si>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</si>
  <si>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</si>
  <si>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</si>
  <si>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</si>
  <si>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</si>
  <si>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</si>
  <si>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</si>
  <si>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</si>
  <si>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</si>
  <si>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</si>
  <si>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</si>
  <si>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</si>
  <si>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</si>
  <si>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</si>
  <si>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</si>
  <si>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</si>
  <si>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</si>
  <si>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</si>
  <si>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</si>
  <si>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</si>
  <si>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</si>
  <si>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</si>
  <si>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</si>
  <si>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</si>
  <si>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</si>
  <si>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</si>
  <si>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</si>
  <si>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</si>
  <si>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</si>
  <si>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</si>
  <si>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</si>
  <si>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</si>
  <si>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 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</si>
  <si>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</si>
  <si>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</si>
  <si>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</si>
  <si>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</si>
  <si>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</si>
  <si>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</si>
  <si>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</si>
  <si>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</si>
  <si>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</si>
  <si>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</si>
  <si>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</si>
  <si>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</si>
  <si>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</si>
  <si>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</si>
  <si>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</si>
  <si>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</si>
  <si>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</si>
  <si>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</si>
  <si>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</si>
  <si>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</si>
  <si>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</si>
  <si>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</si>
  <si>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</si>
  <si>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</si>
  <si>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</si>
  <si>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</si>
  <si>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</si>
  <si>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</si>
  <si>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</si>
  <si>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</si>
  <si>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</si>
  <si>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</si>
  <si>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</si>
  <si>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</si>
  <si>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</si>
  <si>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</si>
  <si>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</si>
  <si>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</si>
  <si>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</si>
  <si>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</si>
  <si>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</si>
  <si>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</si>
  <si>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</si>
  <si>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</si>
  <si>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</si>
  <si>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</si>
  <si>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</si>
  <si>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</si>
  <si>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</si>
  <si>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</si>
  <si>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</si>
  <si>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</si>
  <si>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</si>
  <si>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</si>
  <si>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</si>
  <si>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</si>
  <si>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</si>
  <si>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</si>
  <si>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</si>
  <si>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</si>
  <si>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</si>
  <si>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</si>
  <si>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</si>
  <si>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</si>
  <si>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</si>
  <si>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</si>
  <si>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</si>
  <si>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</si>
  <si>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</si>
  <si>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</si>
  <si>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</si>
  <si>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</si>
  <si>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</si>
  <si>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</si>
  <si>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</si>
  <si>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</si>
  <si>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</si>
  <si>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</si>
  <si>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</si>
  <si>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</si>
  <si>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</si>
  <si>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</si>
  <si>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</si>
  <si>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</si>
  <si>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</si>
  <si>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</si>
  <si>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</si>
  <si>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</si>
  <si>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</si>
  <si>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</si>
  <si>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</si>
  <si>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</si>
  <si>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</si>
  <si>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</si>
  <si>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</si>
  <si>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</si>
  <si>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</si>
  <si>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</si>
  <si>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</si>
  <si>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</si>
  <si>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</si>
  <si>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</si>
  <si>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</si>
  <si>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</si>
  <si>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</si>
  <si>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</si>
  <si>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</si>
  <si>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</si>
  <si>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</si>
  <si>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</si>
  <si>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</si>
  <si>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</si>
  <si>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</si>
  <si>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</si>
  <si>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</si>
  <si>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</si>
  <si>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</si>
  <si>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</si>
  <si>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</si>
  <si>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</si>
  <si>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</si>
  <si>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</si>
  <si>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</si>
  <si>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</si>
  <si>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</si>
  <si>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</si>
  <si>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</si>
  <si>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</si>
  <si>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</si>
  <si>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</si>
  <si>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</si>
  <si>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</si>
  <si>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</si>
  <si>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</si>
  <si>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</si>
  <si>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</si>
  <si>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</si>
  <si>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</si>
  <si>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</si>
  <si>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</si>
  <si>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</si>
  <si>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</si>
  <si>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</si>
  <si>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</si>
  <si>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</si>
  <si>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</si>
  <si>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</si>
  <si>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</si>
  <si>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</si>
  <si>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</si>
  <si>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</si>
  <si>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</si>
  <si>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</si>
  <si>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</si>
  <si>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</si>
  <si>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</si>
  <si>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</si>
  <si>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</si>
  <si>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</si>
  <si>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</si>
  <si>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</si>
  <si>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</si>
  <si>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</si>
  <si>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</si>
  <si>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</si>
  <si>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</si>
  <si>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</si>
  <si>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</si>
  <si>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</si>
  <si>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</si>
  <si>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</si>
  <si>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</si>
  <si>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</si>
  <si>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</si>
  <si>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</si>
  <si>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</si>
  <si>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</si>
  <si>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</si>
  <si>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</si>
  <si>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</si>
  <si>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</si>
  <si>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</si>
  <si>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</si>
  <si>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</si>
  <si>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</si>
  <si>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</si>
  <si>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</si>
  <si>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</si>
  <si>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</si>
  <si>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</si>
  <si>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</si>
  <si>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</si>
  <si>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</si>
  <si>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</si>
  <si>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</si>
  <si>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</si>
  <si>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</si>
  <si>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</si>
  <si>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</si>
  <si>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</si>
  <si>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</si>
  <si>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</si>
  <si>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</si>
  <si>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</si>
  <si>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</si>
  <si>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</si>
  <si>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</si>
  <si>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</si>
  <si>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</si>
  <si>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</si>
  <si>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</si>
  <si>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</si>
  <si>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</si>
  <si>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</si>
  <si>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</si>
  <si>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</si>
  <si>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</si>
  <si>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</si>
  <si>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</si>
  <si>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</si>
  <si>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</si>
  <si>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</si>
  <si>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</si>
  <si>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</si>
  <si>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</si>
  <si>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</si>
  <si>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</si>
  <si>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</si>
  <si>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</si>
  <si>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</si>
  <si>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</si>
  <si>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</si>
  <si>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</si>
  <si>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</si>
  <si>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</si>
  <si>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</si>
  <si>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</si>
  <si>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</si>
  <si>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</si>
  <si>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</si>
  <si>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</si>
  <si>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</si>
  <si>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</si>
  <si>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</si>
  <si>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</si>
  <si>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</si>
  <si>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</si>
  <si>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</si>
  <si>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</si>
  <si>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</si>
  <si>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</si>
  <si>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</si>
  <si>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</si>
  <si>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</si>
  <si>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</si>
  <si>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</si>
  <si>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</si>
  <si>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</si>
  <si>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</si>
  <si>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</si>
  <si>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</si>
  <si>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</si>
  <si>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</si>
  <si>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</si>
  <si>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</si>
  <si>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</si>
  <si>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</si>
  <si>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</si>
  <si>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</si>
  <si>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</si>
  <si>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</si>
  <si>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</si>
  <si>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</si>
  <si>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</si>
  <si>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</si>
  <si>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</si>
  <si>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</si>
  <si>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</si>
  <si>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</si>
  <si>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</si>
  <si>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</si>
  <si>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</si>
  <si>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</si>
  <si>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</si>
  <si>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</si>
  <si>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</si>
  <si>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</si>
  <si>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</si>
  <si>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</si>
  <si>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</si>
  <si>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</si>
  <si>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</si>
  <si>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</si>
  <si>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</si>
  <si>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</si>
  <si>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</si>
  <si>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</si>
  <si>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</si>
  <si>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</si>
  <si>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</si>
  <si>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</si>
  <si>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</si>
  <si>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</si>
  <si>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</si>
  <si>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</si>
  <si>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</si>
  <si>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</si>
  <si>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</si>
  <si>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</si>
  <si>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</si>
  <si>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</si>
  <si>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</si>
  <si>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</si>
  <si>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</si>
  <si>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</si>
  <si>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</si>
  <si>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</si>
  <si>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</si>
  <si>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</si>
  <si>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</si>
  <si>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</si>
  <si>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</si>
  <si>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</si>
  <si>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</si>
  <si>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</si>
  <si>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</si>
  <si>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</si>
  <si>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</si>
  <si>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</si>
  <si>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</si>
  <si>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</si>
  <si>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</si>
  <si>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</si>
  <si>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</si>
  <si>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</si>
  <si>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</si>
  <si>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</si>
  <si>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</si>
  <si>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</si>
  <si>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</si>
  <si>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</si>
  <si>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</si>
  <si>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</si>
  <si>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</si>
  <si>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</si>
  <si>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</si>
  <si>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</si>
  <si>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</si>
  <si>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</si>
  <si>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</si>
  <si>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</si>
  <si>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</si>
  <si>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</si>
  <si>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</si>
  <si>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</si>
  <si>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</si>
  <si>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</si>
  <si>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</si>
  <si>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</si>
  <si>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</si>
  <si>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</si>
  <si>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</si>
  <si>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</si>
  <si>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</si>
  <si>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</si>
  <si>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</si>
  <si>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</si>
  <si>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</si>
  <si>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</si>
  <si>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</si>
  <si>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</si>
  <si>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</si>
  <si>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</si>
  <si>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</si>
  <si>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</si>
  <si>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</si>
  <si>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</si>
  <si>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</si>
  <si>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</si>
  <si>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</si>
  <si>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</si>
  <si>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</si>
  <si>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</si>
  <si>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</si>
  <si>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</si>
  <si>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</si>
  <si>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</si>
  <si>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</si>
  <si>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</si>
  <si>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</si>
  <si>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</si>
  <si>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</si>
  <si>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</si>
  <si>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</si>
  <si>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</si>
  <si>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</si>
  <si>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</si>
  <si>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</si>
  <si>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</si>
  <si>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</si>
  <si>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</si>
  <si>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</si>
  <si>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</si>
  <si>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</si>
  <si>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</si>
  <si>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</si>
  <si>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</si>
  <si>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</si>
  <si>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</si>
  <si>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</si>
  <si>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</si>
  <si>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</si>
  <si>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</si>
  <si>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</si>
  <si>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</si>
  <si>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</si>
  <si>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</si>
  <si>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</si>
  <si>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</si>
  <si>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</si>
  <si>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</si>
  <si>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</si>
  <si>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</si>
  <si>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</si>
  <si>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</si>
  <si>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</si>
  <si>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</si>
  <si>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</si>
  <si>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</si>
  <si>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</si>
  <si>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</si>
  <si>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</si>
  <si>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</si>
  <si>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</si>
  <si>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</si>
  <si>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</si>
  <si>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</si>
  <si>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</si>
  <si>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</si>
  <si>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</si>
  <si>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</si>
  <si>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</si>
  <si>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</si>
  <si>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</si>
  <si>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</si>
  <si>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</si>
  <si>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</si>
  <si>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</si>
  <si>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</si>
  <si>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</si>
  <si>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</si>
  <si>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</si>
  <si>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</si>
  <si>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</si>
  <si>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</si>
  <si>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</si>
  <si>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</si>
  <si>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</si>
  <si>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</si>
  <si>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</si>
  <si>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</si>
  <si>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</si>
  <si>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</si>
  <si>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</si>
  <si>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</si>
  <si>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</si>
  <si>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</si>
  <si>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</si>
  <si>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</si>
  <si>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</si>
  <si>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</si>
  <si>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</si>
  <si>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</si>
  <si>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</si>
  <si>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</si>
  <si>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</si>
  <si>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</si>
  <si>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</si>
  <si>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</si>
  <si>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</si>
  <si>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</si>
  <si>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</si>
  <si>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</si>
  <si>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</si>
  <si>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</si>
  <si>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</si>
  <si>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</si>
  <si>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</si>
  <si>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</si>
  <si>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</si>
  <si>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</si>
  <si>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</si>
  <si>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</si>
  <si>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</si>
  <si>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</si>
  <si>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</si>
  <si>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</si>
  <si>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</si>
  <si>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</si>
  <si>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</si>
  <si>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</si>
  <si>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</si>
  <si>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</si>
  <si>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</si>
  <si>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</si>
  <si>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</si>
  <si>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</si>
  <si>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</si>
  <si>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</si>
  <si>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</si>
  <si>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</si>
  <si>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</si>
  <si>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</si>
  <si>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</si>
  <si>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</si>
  <si>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</si>
  <si>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</si>
  <si>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</si>
  <si>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</si>
  <si>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</si>
  <si>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</si>
  <si>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</si>
  <si>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</si>
  <si>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</si>
  <si>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</si>
  <si>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</si>
  <si>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</si>
  <si>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</si>
  <si>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</si>
  <si>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</si>
  <si>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</si>
  <si>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</si>
  <si>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</si>
  <si>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</si>
  <si>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</si>
  <si>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</si>
  <si>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</si>
  <si>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</si>
  <si>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</si>
  <si>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</si>
  <si>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</si>
  <si>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</si>
  <si>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</si>
  <si>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</si>
  <si>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</si>
  <si>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</si>
  <si>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</si>
  <si>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</si>
  <si>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</si>
  <si>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</si>
  <si>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</si>
  <si>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</si>
  <si>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</si>
  <si>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</si>
  <si>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</si>
  <si>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</si>
  <si>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</si>
  <si>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</si>
  <si>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</si>
  <si>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</si>
  <si>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</si>
  <si>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</si>
  <si>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</si>
  <si>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</si>
  <si>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</si>
  <si>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</si>
  <si>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</si>
  <si>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</si>
  <si>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</si>
  <si>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</si>
  <si>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</si>
  <si>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</si>
  <si>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</si>
  <si>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</si>
  <si>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</si>
  <si>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</si>
  <si>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</si>
  <si>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</si>
  <si>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</si>
  <si>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</si>
  <si>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</si>
  <si>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</si>
  <si>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</si>
  <si>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</si>
  <si>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</si>
  <si>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</si>
  <si>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</si>
  <si>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</si>
  <si>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</si>
  <si>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</si>
  <si>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</si>
  <si>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</si>
  <si>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</si>
  <si>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</si>
  <si>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</si>
  <si>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</si>
  <si>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</si>
  <si>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</si>
  <si>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</si>
  <si>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</si>
  <si>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</si>
  <si>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</si>
  <si>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</si>
  <si>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</si>
  <si>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</si>
  <si>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</si>
  <si>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</si>
  <si>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</si>
  <si>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</si>
  <si>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</si>
  <si>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</si>
  <si>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</si>
  <si>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</si>
  <si>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</si>
  <si>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</si>
  <si>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</si>
  <si>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</si>
  <si>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</si>
  <si>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</si>
  <si>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</si>
  <si>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</si>
  <si>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</si>
  <si>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</si>
  <si>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</si>
  <si>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</si>
  <si>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</si>
  <si>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</si>
  <si>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</si>
  <si>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</si>
  <si>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</si>
  <si>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</si>
  <si>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</si>
  <si>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</si>
  <si>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</si>
  <si>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</si>
  <si>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</si>
  <si>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</si>
  <si>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</si>
  <si>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</si>
  <si>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</si>
  <si>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</si>
  <si>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</si>
  <si>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</si>
  <si>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</si>
  <si>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</si>
  <si>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</si>
  <si>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</si>
  <si>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</si>
  <si>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</si>
  <si>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</si>
  <si>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</si>
  <si>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</si>
  <si>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</si>
  <si>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</si>
  <si>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</si>
  <si>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</si>
  <si>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</si>
  <si>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</si>
  <si>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</si>
  <si>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</si>
  <si>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</si>
  <si>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</si>
  <si>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</si>
  <si>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</si>
  <si>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</si>
  <si>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</si>
  <si>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</si>
  <si>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</si>
  <si>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</si>
  <si>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</si>
  <si>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</si>
  <si>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</si>
  <si>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</si>
  <si>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</si>
  <si>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</si>
  <si>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</si>
  <si>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</si>
  <si>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</si>
  <si>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</si>
  <si>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</si>
  <si>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</si>
  <si>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</si>
  <si>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</si>
  <si>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</si>
  <si>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</si>
  <si>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</si>
  <si>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</si>
  <si>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</si>
  <si>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</si>
  <si>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</si>
  <si>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</si>
  <si>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</si>
  <si>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</si>
  <si>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</si>
  <si>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</si>
  <si>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</si>
  <si>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</si>
  <si>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</si>
  <si>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</si>
  <si>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</si>
  <si>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</si>
  <si>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</si>
  <si>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</si>
  <si>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</si>
  <si>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</si>
  <si>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</si>
  <si>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</si>
  <si>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</si>
  <si>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</si>
  <si>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</si>
  <si>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</si>
  <si>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</si>
  <si>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</si>
  <si>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</si>
  <si>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</si>
  <si>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</si>
  <si>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</si>
  <si>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</si>
  <si>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</si>
  <si>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</si>
  <si>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</si>
  <si>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</si>
  <si>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</si>
  <si>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</si>
  <si>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</si>
  <si>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</si>
  <si>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</si>
  <si>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</si>
  <si>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</si>
  <si>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</si>
  <si>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</si>
  <si>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</si>
  <si>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</si>
  <si>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</si>
  <si>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</si>
  <si>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</si>
  <si>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</si>
  <si>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</si>
  <si>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</si>
  <si>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</si>
  <si>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</si>
  <si>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</si>
  <si>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</si>
  <si>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</si>
  <si>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</si>
  <si>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</si>
  <si>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</si>
  <si>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</si>
  <si>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</si>
  <si>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</si>
  <si>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</si>
  <si>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</si>
  <si>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</si>
  <si>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</si>
  <si>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</si>
  <si>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</si>
  <si>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</si>
  <si>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</si>
  <si>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</si>
  <si>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</si>
  <si>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</si>
  <si>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</si>
  <si>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</si>
  <si>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</si>
  <si>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</si>
  <si>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</si>
  <si>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</si>
  <si>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</si>
  <si>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</si>
  <si>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</si>
  <si>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</si>
  <si>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</si>
  <si>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</si>
  <si>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</si>
  <si>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</si>
  <si>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</si>
  <si>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</si>
  <si>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</si>
  <si>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</si>
  <si>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</si>
  <si>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</si>
  <si>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</si>
  <si>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</si>
  <si>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</si>
  <si>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</si>
  <si>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</si>
  <si>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</si>
  <si>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</si>
  <si>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</si>
  <si>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</si>
  <si>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</si>
  <si>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</si>
  <si>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</si>
  <si>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</si>
  <si>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</si>
  <si>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</si>
  <si>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</si>
  <si>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</si>
  <si>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</si>
  <si>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</si>
  <si>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</si>
  <si>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</si>
  <si>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</si>
  <si>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</si>
  <si>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</si>
  <si>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</si>
  <si>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</si>
  <si>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</si>
  <si>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</si>
  <si>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</si>
  <si>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</si>
  <si>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</si>
  <si>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</si>
  <si>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</si>
  <si>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</si>
  <si>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</si>
  <si>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</si>
  <si>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</si>
  <si>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</si>
  <si>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</si>
  <si>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</si>
  <si>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</si>
  <si>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</si>
  <si>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</si>
  <si>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</si>
  <si>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</si>
  <si>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</si>
  <si>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</si>
  <si>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</si>
  <si>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</si>
  <si>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</si>
  <si>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</si>
  <si>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</si>
  <si>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</si>
  <si>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</si>
  <si>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</si>
  <si>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</si>
  <si>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</si>
  <si>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</si>
  <si>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</si>
  <si>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</si>
  <si>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</si>
  <si>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</si>
  <si>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</si>
  <si>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</si>
  <si>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</si>
  <si>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</si>
  <si>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</si>
  <si>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</si>
  <si>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</si>
  <si>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</si>
  <si>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</si>
  <si>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</si>
  <si>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</si>
  <si>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</si>
  <si>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</si>
  <si>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</si>
  <si>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</si>
  <si>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</si>
  <si>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</si>
  <si>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</si>
  <si>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</si>
  <si>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</si>
  <si>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</si>
  <si>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</si>
  <si>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</si>
  <si>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</si>
  <si>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</si>
  <si>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</si>
  <si>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</si>
  <si>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</si>
  <si>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</si>
  <si>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</si>
  <si>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</si>
  <si>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</si>
  <si>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</si>
  <si>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</si>
  <si>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</si>
  <si>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</si>
  <si>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</si>
  <si>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</si>
  <si>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</si>
  <si>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</si>
  <si>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</si>
  <si>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</si>
  <si>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</si>
  <si>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</si>
  <si>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</si>
  <si>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</si>
  <si>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</si>
  <si>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</si>
  <si>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</si>
  <si>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</si>
  <si>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</si>
  <si>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</si>
  <si>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</si>
  <si>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</si>
  <si>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</si>
  <si>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</si>
  <si>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</si>
  <si>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</si>
  <si>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</si>
  <si>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</si>
  <si>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</si>
  <si>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</si>
  <si>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</si>
  <si>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</si>
  <si>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</si>
  <si>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</si>
  <si>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</si>
  <si>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</si>
  <si>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</si>
  <si>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</si>
  <si>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</si>
  <si>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</si>
  <si>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</si>
  <si>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</si>
  <si>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</si>
  <si>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</si>
  <si>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</si>
  <si>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</si>
  <si>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</si>
  <si>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</si>
  <si>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</si>
  <si>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</si>
  <si>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</si>
  <si>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</si>
  <si>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</si>
  <si>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</si>
  <si>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</si>
  <si>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</si>
  <si>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</si>
  <si>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</si>
  <si>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</si>
  <si>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</si>
  <si>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</si>
  <si>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</si>
  <si>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</si>
  <si>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</si>
  <si>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</si>
  <si>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</si>
  <si>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</si>
  <si>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</si>
  <si>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</si>
  <si>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</si>
  <si>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</si>
  <si>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</si>
  <si>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</si>
  <si>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</si>
  <si>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</si>
  <si>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</si>
  <si>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</si>
  <si>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</si>
  <si>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</si>
  <si>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</si>
  <si>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</si>
  <si>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</si>
  <si>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</si>
  <si>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</si>
  <si>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</si>
  <si>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</si>
  <si>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</si>
  <si>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</si>
  <si>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</si>
  <si>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</si>
  <si>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</si>
  <si>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</si>
  <si>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</si>
  <si>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</si>
  <si>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</si>
  <si>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</si>
  <si>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</si>
  <si>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</si>
  <si>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</si>
  <si>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</si>
  <si>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</si>
  <si>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</si>
  <si>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</si>
  <si>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</si>
  <si>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</si>
  <si>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</si>
  <si>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</si>
  <si>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</si>
  <si>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</si>
  <si>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</si>
  <si>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</si>
  <si>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</si>
  <si>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</si>
  <si>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</si>
  <si>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</si>
  <si>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</si>
  <si>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</si>
  <si>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</si>
  <si>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</si>
  <si>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</si>
  <si>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</si>
  <si>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</si>
  <si>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</si>
  <si>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</si>
  <si>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</si>
  <si>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</si>
  <si>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</si>
  <si>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</si>
  <si>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</si>
  <si>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</si>
  <si>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</si>
  <si>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</si>
  <si>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</si>
  <si>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</si>
  <si>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</si>
  <si>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</si>
  <si>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</si>
  <si>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</si>
  <si>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</si>
  <si>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</si>
  <si>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</si>
  <si>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</si>
  <si>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</si>
  <si>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</si>
  <si>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</si>
  <si>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</si>
  <si>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</si>
  <si>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</si>
  <si>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</si>
  <si>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</si>
  <si>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</si>
  <si>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</si>
  <si>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</si>
  <si>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</si>
  <si>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</si>
  <si>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</si>
  <si>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</si>
  <si>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</si>
  <si>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</si>
  <si>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</si>
  <si>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</si>
  <si>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</si>
  <si>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</si>
  <si>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</si>
  <si>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</si>
  <si>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</si>
  <si>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</si>
  <si>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</si>
  <si>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</si>
  <si>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</si>
  <si>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</si>
  <si>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</si>
  <si>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</si>
  <si>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</si>
  <si>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</si>
  <si>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</si>
  <si>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</si>
  <si>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</si>
  <si>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</si>
  <si>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</si>
  <si>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</si>
  <si>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</si>
  <si>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</si>
  <si>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</si>
  <si>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</si>
  <si>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</si>
  <si>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</si>
  <si>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</si>
  <si>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</si>
  <si>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</si>
  <si>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</si>
  <si>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</si>
  <si>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</si>
  <si>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</si>
  <si>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</si>
  <si>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</si>
  <si>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</si>
  <si>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</si>
  <si>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</si>
  <si>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</si>
  <si>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</si>
  <si>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</si>
  <si>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</si>
  <si>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</si>
  <si>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</si>
  <si>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</si>
  <si>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</si>
  <si>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</si>
  <si>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</si>
  <si>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</si>
  <si>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</si>
  <si>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</si>
  <si>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</si>
  <si>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</si>
  <si>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</si>
  <si>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</si>
  <si>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</si>
  <si>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</si>
  <si>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</si>
  <si>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</si>
  <si>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</si>
  <si>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</si>
  <si>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</si>
  <si>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</si>
  <si>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</si>
  <si>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</si>
  <si>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</si>
  <si>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</si>
  <si>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</si>
  <si>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</si>
  <si>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</si>
  <si>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</si>
  <si>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</si>
  <si>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</si>
  <si>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</si>
  <si>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</si>
  <si>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</si>
  <si>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</si>
  <si>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</si>
  <si>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</si>
  <si>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</si>
  <si>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</si>
  <si>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</si>
  <si>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</si>
  <si>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</si>
  <si>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</si>
  <si>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</si>
  <si>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</si>
  <si>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</si>
  <si>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</si>
  <si>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</si>
  <si>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</si>
  <si>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</si>
  <si>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</si>
  <si>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</si>
  <si>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</si>
  <si>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</si>
  <si>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</si>
  <si>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</si>
  <si>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</si>
  <si>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</si>
  <si>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</si>
  <si>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</si>
  <si>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</si>
  <si>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</si>
  <si>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</si>
  <si>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</si>
  <si>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</si>
  <si>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</si>
  <si>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</si>
  <si>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</si>
  <si>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</si>
  <si>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</si>
  <si>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</si>
  <si>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</si>
  <si>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</si>
  <si>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</si>
  <si>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</si>
  <si>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</si>
  <si>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</si>
  <si>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</si>
  <si>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</si>
  <si>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</si>
  <si>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</si>
  <si>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</si>
  <si>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</si>
  <si>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</si>
  <si>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</si>
  <si>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</si>
  <si>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</si>
  <si>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</si>
  <si>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</si>
  <si>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</si>
  <si>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</si>
  <si>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</si>
  <si>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</si>
  <si>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</si>
  <si>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</si>
  <si>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</si>
  <si>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</si>
  <si>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</si>
  <si>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</si>
  <si>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</si>
  <si>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</si>
  <si>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</si>
  <si>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</si>
  <si>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</si>
  <si>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</si>
  <si>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</si>
  <si>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</si>
  <si>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</si>
  <si>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</si>
  <si>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</si>
  <si>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</si>
  <si>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</si>
  <si>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</si>
  <si>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</si>
  <si>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</si>
  <si>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</si>
  <si>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</si>
  <si>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</si>
  <si>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</si>
  <si>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</si>
  <si>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</si>
  <si>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</si>
  <si>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</si>
  <si>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</si>
  <si>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</si>
  <si>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</si>
  <si>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</si>
  <si>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</si>
  <si>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</si>
  <si>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</si>
  <si>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</si>
  <si>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</si>
  <si>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</si>
  <si>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</si>
  <si>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</si>
  <si>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</si>
  <si>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</si>
  <si>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</si>
  <si>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</si>
  <si>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</si>
  <si>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</si>
  <si>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</si>
  <si>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</si>
  <si>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</si>
  <si>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</si>
  <si>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</si>
  <si>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</si>
  <si>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</si>
  <si>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</si>
  <si>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</si>
  <si>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</si>
  <si>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</si>
  <si>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</si>
  <si>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</si>
  <si>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</si>
  <si>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</si>
  <si>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</si>
  <si>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</si>
  <si>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</si>
  <si>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</si>
  <si>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</si>
  <si>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</si>
  <si>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</si>
  <si>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</si>
  <si>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</si>
  <si>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</si>
  <si>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</si>
  <si>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</si>
  <si>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</si>
  <si>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</si>
  <si>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</si>
  <si>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</si>
  <si>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</si>
  <si>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</si>
  <si>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</si>
  <si>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</si>
  <si>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</si>
  <si>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</si>
  <si>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</si>
  <si>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</si>
  <si>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</si>
  <si>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</si>
  <si>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</si>
  <si>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</si>
  <si>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</si>
  <si>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</si>
  <si>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</si>
  <si>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</si>
  <si>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</si>
  <si>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</si>
  <si>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</si>
  <si>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</si>
  <si>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</si>
  <si>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</si>
  <si>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</si>
  <si>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</si>
  <si>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</si>
  <si>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</si>
  <si>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</si>
  <si>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</si>
  <si>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</si>
  <si>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</si>
  <si>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</si>
  <si>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</si>
  <si>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</si>
  <si>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</si>
  <si>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</si>
  <si>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</si>
  <si>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</si>
  <si>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</si>
  <si>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</si>
  <si>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</si>
  <si>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</si>
  <si>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</si>
  <si>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</si>
  <si>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</si>
  <si>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</si>
  <si>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</si>
  <si>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</si>
  <si>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</si>
  <si>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</si>
  <si>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</si>
  <si>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</si>
  <si>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</si>
  <si>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</si>
  <si>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</si>
  <si>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</si>
  <si>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</si>
  <si>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</si>
  <si>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</si>
  <si>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</si>
  <si>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</si>
  <si>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</si>
  <si>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</si>
  <si>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</si>
  <si>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</si>
  <si>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</si>
  <si>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</si>
  <si>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</si>
  <si>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</si>
  <si>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</si>
  <si>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</si>
  <si>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</si>
  <si>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</si>
  <si>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</si>
  <si>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</si>
  <si>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</si>
  <si>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</si>
  <si>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</si>
  <si>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</si>
  <si>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</si>
  <si>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</si>
  <si>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</si>
  <si>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</si>
  <si>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</si>
  <si>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</si>
  <si>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</si>
  <si>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</si>
  <si>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</si>
  <si>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</si>
  <si>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</si>
  <si>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</si>
  <si>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</si>
  <si>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</si>
  <si>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</si>
  <si>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</si>
  <si>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</si>
  <si>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</si>
  <si>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</si>
  <si>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</si>
  <si>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</si>
  <si>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</si>
  <si>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</si>
  <si>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</si>
  <si>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</si>
  <si>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</si>
  <si>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</si>
  <si>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</si>
  <si>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</si>
  <si>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</si>
  <si>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</si>
  <si>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</si>
  <si>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</si>
  <si>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</si>
  <si>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</si>
  <si>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</si>
  <si>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</si>
  <si>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</si>
  <si>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</si>
  <si>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</si>
  <si>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</si>
  <si>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</si>
  <si>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</si>
  <si>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</si>
  <si>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</si>
  <si>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</si>
  <si>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</si>
  <si>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</si>
  <si>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</si>
  <si>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</si>
  <si>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</si>
  <si>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</si>
  <si>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</si>
  <si>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</si>
  <si>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</si>
  <si>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</si>
  <si>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</si>
  <si>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</si>
  <si>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</si>
  <si>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</si>
  <si>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</si>
  <si>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</si>
  <si>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</si>
  <si>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</si>
  <si>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</si>
  <si>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</si>
  <si>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</si>
  <si>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</si>
  <si>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</si>
  <si>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</si>
  <si>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</si>
  <si>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</si>
  <si>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</si>
  <si>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</si>
  <si>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</si>
  <si>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</si>
  <si>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</si>
  <si>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</si>
  <si>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</si>
  <si>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</si>
  <si>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</si>
  <si>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</si>
  <si>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</si>
  <si>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</si>
  <si>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</si>
  <si>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</si>
  <si>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</si>
  <si>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</si>
  <si>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</si>
  <si>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</si>
  <si>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</si>
  <si>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</si>
  <si>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</si>
  <si>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</si>
  <si>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</si>
  <si>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</si>
  <si>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</si>
  <si>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</si>
  <si>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</si>
  <si>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</si>
  <si>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</si>
  <si>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</si>
  <si>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</si>
  <si>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</si>
  <si>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</si>
  <si>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</si>
  <si>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</si>
  <si>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</si>
  <si>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</si>
  <si>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</si>
  <si>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</si>
  <si>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</si>
  <si>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</si>
  <si>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</si>
  <si>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</si>
  <si>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</si>
  <si>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</si>
  <si>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</si>
  <si>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</si>
  <si>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</si>
  <si>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</si>
  <si>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</si>
  <si>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</si>
  <si>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</si>
  <si>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</si>
  <si>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</si>
  <si>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</si>
  <si>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</si>
  <si>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</si>
  <si>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</si>
  <si>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</si>
  <si>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</si>
  <si>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</si>
  <si>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</si>
  <si>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</si>
  <si>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</si>
  <si>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</si>
  <si>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</si>
  <si>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</si>
  <si>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</si>
  <si>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</si>
  <si>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</si>
  <si>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</si>
  <si>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</si>
  <si>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</si>
  <si>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</si>
  <si>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</si>
  <si>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</si>
  <si>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</si>
  <si>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</si>
  <si>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</si>
  <si>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</si>
  <si>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</si>
  <si>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</si>
  <si>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</si>
  <si>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</si>
  <si>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</si>
  <si>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</si>
  <si>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</si>
  <si>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</si>
  <si>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</si>
  <si>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</si>
  <si>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</si>
  <si>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</si>
  <si>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</si>
  <si>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</si>
  <si>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</si>
  <si>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</si>
  <si>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</si>
  <si>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</si>
  <si>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</si>
  <si>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</si>
  <si>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</si>
  <si>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</si>
  <si>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</si>
  <si>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</si>
  <si>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</si>
  <si>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</si>
  <si>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</si>
  <si>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</si>
  <si>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</si>
  <si>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</si>
  <si>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</si>
  <si>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</si>
  <si>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</si>
  <si>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</si>
  <si>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</si>
  <si>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</si>
  <si>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</si>
  <si>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</si>
  <si>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</si>
  <si>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</si>
  <si>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</si>
  <si>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</si>
  <si>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</si>
  <si>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</si>
  <si>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</si>
  <si>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</si>
  <si>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</si>
  <si>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</si>
  <si>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</si>
  <si>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</si>
  <si>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</si>
  <si>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</si>
  <si>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</si>
  <si>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</si>
  <si>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</si>
  <si>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</si>
  <si>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</si>
  <si>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</si>
  <si>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</si>
  <si>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</si>
  <si>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</si>
  <si>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</si>
  <si>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</si>
  <si>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</si>
  <si>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</si>
  <si>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</si>
  <si>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</si>
  <si>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</si>
  <si>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</si>
  <si>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</si>
  <si>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</si>
  <si>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</si>
  <si>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</si>
  <si>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</si>
  <si>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</si>
  <si>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</si>
  <si>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</si>
  <si>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</si>
  <si>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</si>
  <si>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</si>
  <si>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</si>
  <si>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</si>
  <si>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</si>
  <si>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</si>
  <si>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</si>
  <si>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</si>
  <si>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</si>
  <si>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</si>
  <si>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</si>
  <si>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</si>
  <si>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</si>
  <si>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</si>
  <si>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</si>
  <si>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</si>
  <si>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</si>
  <si>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</si>
  <si>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</si>
  <si>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</si>
  <si>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</si>
  <si>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</si>
  <si>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</si>
  <si>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</si>
  <si>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</si>
  <si>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</si>
  <si>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</si>
  <si>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</si>
  <si>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</si>
  <si>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</si>
  <si>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</si>
  <si>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</si>
  <si>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</si>
  <si>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</si>
  <si>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</si>
  <si>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</si>
  <si>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</si>
  <si>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</si>
  <si>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</si>
  <si>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</si>
  <si>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</si>
  <si>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</si>
  <si>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</si>
  <si>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</si>
  <si>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</si>
  <si>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</si>
  <si>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</si>
  <si>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</si>
  <si>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</si>
  <si>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</si>
  <si>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</si>
  <si>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</si>
  <si>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</si>
  <si>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</si>
  <si>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</si>
  <si>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</si>
  <si>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</si>
  <si>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</si>
  <si>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</si>
  <si>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</si>
  <si>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</si>
  <si>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</si>
  <si>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</si>
  <si>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</si>
  <si>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</si>
  <si>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</si>
  <si>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</si>
  <si>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</si>
  <si>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</si>
  <si>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</si>
  <si>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</si>
  <si>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</si>
  <si>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</si>
  <si>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 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</si>
  <si>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</si>
  <si>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</si>
  <si>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</si>
  <si>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</si>
  <si>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</si>
  <si>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</si>
  <si>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</si>
  <si>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</si>
  <si>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</si>
  <si>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</si>
  <si>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</si>
  <si>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</si>
  <si>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</si>
  <si>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</si>
  <si>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</si>
  <si>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</si>
  <si>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</si>
  <si>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</si>
  <si>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</si>
  <si>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</si>
  <si>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</si>
  <si>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</si>
  <si>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</si>
  <si>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</si>
  <si>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</si>
  <si>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</si>
  <si>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</si>
  <si>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</si>
  <si>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</si>
  <si>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</si>
  <si>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</si>
  <si>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</si>
  <si>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</si>
  <si>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</si>
  <si>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</si>
  <si>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</si>
  <si>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</si>
  <si>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</si>
  <si>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</si>
  <si>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</si>
  <si>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</si>
  <si>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</si>
  <si>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</si>
  <si>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</si>
  <si>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</si>
  <si>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</si>
  <si>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</si>
  <si>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</si>
  <si>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</si>
  <si>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</si>
  <si>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</si>
  <si>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</si>
  <si>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</si>
  <si>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</si>
  <si>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</si>
  <si>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</si>
  <si>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</si>
  <si>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</si>
  <si>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</si>
  <si>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</si>
  <si>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</si>
  <si>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</si>
  <si>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</si>
  <si>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</si>
  <si>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</si>
  <si>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</si>
  <si>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</si>
  <si>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</si>
  <si>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</si>
  <si>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</si>
  <si>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</si>
  <si>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</si>
  <si>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</si>
  <si>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</si>
  <si>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</si>
  <si>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</si>
  <si>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</si>
  <si>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</si>
  <si>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</si>
  <si>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</si>
  <si>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</si>
  <si>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</si>
  <si>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</si>
  <si>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</si>
  <si>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</si>
  <si>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</si>
  <si>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</si>
  <si>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</si>
  <si>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</si>
  <si>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</si>
  <si>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</si>
  <si>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</si>
  <si>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</si>
  <si>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</si>
  <si>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</si>
  <si>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</si>
  <si>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</si>
  <si>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</si>
  <si>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</si>
  <si>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</si>
  <si>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</si>
  <si>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</si>
  <si>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</si>
  <si>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</si>
  <si>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</si>
  <si>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</si>
  <si>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</si>
  <si>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</si>
  <si>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</si>
  <si>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</si>
  <si>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</si>
  <si>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</si>
  <si>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</si>
  <si>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</si>
  <si>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</si>
  <si>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</si>
  <si>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</si>
  <si>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</si>
  <si>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</si>
  <si>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</si>
  <si>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</si>
  <si>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</si>
  <si>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</si>
  <si>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</si>
  <si>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</si>
  <si>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</si>
  <si>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</si>
  <si>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</si>
  <si>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</si>
  <si>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</si>
  <si>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</si>
  <si>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</si>
  <si>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</si>
  <si>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</si>
  <si>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</si>
  <si>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</si>
  <si>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</si>
  <si>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</si>
  <si>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</si>
  <si>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</si>
  <si>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</si>
  <si>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</si>
  <si>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</si>
  <si>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</si>
  <si>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</si>
  <si>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</si>
  <si>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</si>
  <si>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</si>
  <si>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</si>
  <si>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</si>
  <si>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</si>
  <si>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</si>
  <si>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</si>
  <si>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</si>
  <si>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</si>
  <si>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</si>
  <si>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</si>
  <si>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</si>
  <si>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</si>
  <si>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</si>
  <si>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</si>
  <si>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</si>
  <si>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</si>
  <si>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</si>
  <si>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</si>
  <si>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</si>
  <si>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</si>
  <si>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</si>
  <si>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</si>
  <si>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</si>
  <si>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</si>
  <si>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</si>
  <si>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</si>
  <si>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</si>
  <si>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</si>
  <si>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</si>
  <si>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</si>
  <si>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</si>
  <si>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</si>
  <si>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</si>
  <si>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</si>
  <si>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</si>
  <si>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</si>
  <si>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</si>
  <si>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</si>
  <si>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</si>
  <si>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</si>
  <si>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</si>
  <si>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</si>
  <si>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</si>
  <si>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</si>
  <si>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</si>
  <si>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</si>
  <si>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</si>
  <si>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</si>
  <si>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</si>
  <si>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</si>
  <si>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</si>
  <si>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</si>
  <si>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</si>
  <si>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</si>
  <si>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</si>
  <si>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</si>
  <si>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</si>
  <si>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</si>
  <si>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</si>
  <si>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</si>
  <si>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</si>
  <si>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</si>
  <si>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</si>
  <si>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</si>
  <si>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</si>
  <si>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</si>
  <si>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</si>
  <si>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</si>
  <si>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</si>
  <si>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</si>
  <si>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</si>
  <si>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</si>
  <si>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</si>
  <si>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</si>
  <si>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</si>
  <si>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</si>
  <si>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</si>
  <si>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</si>
  <si>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</si>
  <si>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</si>
  <si>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</si>
  <si>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</si>
  <si>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</si>
  <si>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</si>
  <si>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</si>
  <si>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</si>
  <si>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</si>
  <si>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</si>
  <si>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</si>
  <si>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</si>
  <si>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</si>
  <si>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</si>
  <si>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</si>
  <si>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</si>
  <si>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</si>
  <si>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</si>
  <si>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</si>
  <si>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</si>
  <si>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</si>
  <si>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</si>
  <si>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</si>
  <si>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</si>
  <si>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</si>
  <si>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</si>
  <si>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</si>
  <si>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</si>
  <si>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</si>
  <si>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</si>
  <si>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</si>
  <si>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</si>
  <si>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</si>
  <si>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</si>
  <si>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</si>
  <si>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</si>
  <si>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</si>
  <si>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</si>
  <si>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</si>
  <si>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</si>
  <si>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</si>
  <si>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</si>
  <si>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</si>
  <si>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</si>
  <si>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</si>
  <si>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</si>
  <si>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</si>
  <si>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</si>
  <si>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</si>
  <si>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</si>
  <si>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</si>
  <si>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</si>
  <si>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</si>
  <si>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</si>
  <si>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</si>
  <si>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</si>
  <si>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</si>
  <si>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</si>
  <si>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</si>
  <si>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</si>
  <si>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</si>
  <si>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</si>
  <si>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</si>
  <si>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</si>
  <si>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</si>
  <si>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</si>
  <si>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</si>
  <si>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</si>
  <si>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</si>
  <si>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</si>
  <si>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</si>
  <si>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</si>
  <si>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</si>
  <si>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</si>
  <si>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</si>
  <si>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</si>
  <si>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</si>
  <si>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</si>
  <si>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</si>
  <si>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</si>
  <si>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</si>
  <si>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</si>
  <si>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</si>
  <si>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</si>
  <si>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</si>
  <si>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</si>
  <si>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</si>
  <si>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</si>
  <si>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</si>
  <si>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</si>
  <si>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</si>
  <si>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</si>
  <si>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</si>
  <si>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</si>
  <si>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</si>
  <si>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</si>
  <si>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</si>
  <si>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</si>
  <si>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</si>
  <si>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</si>
  <si>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</si>
  <si>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</si>
  <si>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</si>
  <si>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</si>
  <si>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</si>
  <si>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</si>
  <si>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</si>
  <si>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</si>
  <si>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</si>
  <si>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</si>
  <si>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</si>
  <si>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</si>
  <si>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</si>
  <si>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</si>
  <si>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</si>
  <si>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</si>
  <si>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</si>
  <si>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</si>
  <si>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</si>
  <si>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</si>
  <si>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</si>
  <si>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</si>
  <si>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</si>
  <si>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</si>
  <si>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</si>
  <si>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</si>
  <si>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</si>
  <si>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</si>
  <si>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</si>
  <si>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</si>
  <si>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</si>
  <si>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</si>
  <si>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</si>
  <si>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</si>
  <si>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</si>
  <si>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</si>
  <si>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</si>
  <si>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</si>
  <si>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</si>
  <si>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</si>
  <si>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</si>
  <si>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</si>
  <si>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</si>
  <si>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</si>
  <si>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</si>
  <si>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</si>
  <si>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</si>
  <si>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</si>
  <si>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</si>
  <si>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</si>
  <si>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</si>
  <si>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</si>
  <si>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</si>
  <si>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</si>
  <si>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</si>
  <si>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</si>
  <si>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</si>
  <si>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</si>
  <si>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</si>
  <si>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</si>
  <si>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</si>
  <si>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</si>
  <si>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</si>
  <si>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</si>
  <si>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</si>
  <si>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</si>
  <si>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</si>
  <si>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</si>
  <si>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</si>
  <si>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</si>
  <si>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</si>
  <si>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</si>
  <si>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</si>
  <si>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</si>
  <si>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</si>
  <si>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</si>
  <si>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</si>
  <si>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</si>
  <si>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</si>
  <si>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</si>
  <si>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</si>
  <si>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</si>
  <si>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</si>
  <si>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</si>
  <si>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</si>
  <si>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</si>
  <si>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</si>
  <si>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</si>
  <si>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</si>
  <si>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</si>
  <si>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</si>
  <si>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</si>
  <si>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</si>
  <si>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</si>
  <si>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</si>
  <si>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</si>
  <si>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</si>
  <si>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</si>
  <si>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</si>
  <si>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</si>
  <si>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</si>
  <si>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</si>
  <si>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</si>
  <si>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</si>
  <si>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</si>
  <si>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</si>
  <si>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</si>
  <si>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</si>
  <si>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</si>
  <si>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</si>
  <si>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</si>
  <si>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</si>
  <si>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</si>
  <si>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</si>
  <si>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</si>
  <si>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</si>
  <si>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</si>
  <si>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</si>
  <si>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</si>
  <si>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</si>
  <si>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</si>
  <si>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</si>
  <si>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</si>
  <si>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</si>
  <si>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</si>
  <si>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</si>
  <si>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</si>
  <si>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</si>
  <si>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</si>
  <si>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</si>
  <si>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</si>
  <si>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</si>
  <si>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</si>
  <si>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</si>
  <si>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</si>
  <si>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</si>
  <si>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</si>
  <si>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</si>
  <si>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</si>
  <si>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</si>
  <si>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</si>
  <si>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</si>
  <si>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</si>
  <si>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</si>
  <si>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</si>
  <si>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</si>
  <si>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</si>
  <si>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</si>
  <si>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</si>
  <si>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</si>
  <si>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</si>
  <si>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</si>
  <si>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</si>
  <si>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</si>
  <si>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</si>
  <si>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</si>
  <si>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</si>
  <si>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</si>
  <si>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</si>
  <si>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</si>
  <si>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</si>
  <si>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</si>
  <si>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</si>
  <si>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</si>
  <si>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</si>
  <si>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</si>
  <si>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</si>
  <si>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</si>
  <si>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</si>
  <si>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</si>
  <si>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</si>
  <si>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</si>
  <si>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</si>
  <si>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</si>
  <si>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</si>
  <si>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</si>
  <si>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</si>
  <si>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</si>
  <si>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</si>
  <si>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</si>
  <si>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</si>
  <si>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</si>
  <si>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</si>
  <si>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</si>
  <si>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</si>
  <si>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</si>
  <si>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</si>
  <si>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</si>
  <si>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</si>
  <si>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</si>
  <si>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</si>
  <si>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</si>
  <si>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</si>
  <si>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</si>
  <si>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</si>
  <si>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</si>
  <si>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</si>
  <si>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</si>
  <si>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</si>
  <si>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</si>
  <si>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</si>
  <si>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</si>
  <si>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</si>
  <si>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</si>
  <si>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</si>
  <si>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</si>
  <si>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</si>
  <si>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</si>
  <si>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</si>
  <si>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</si>
  <si>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</si>
  <si>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</si>
  <si>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</si>
  <si>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</si>
  <si>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</si>
  <si>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</si>
  <si>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</si>
  <si>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</si>
  <si>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</si>
  <si>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</si>
  <si>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</si>
  <si>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</si>
  <si>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</si>
  <si>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</si>
  <si>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</si>
  <si>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</si>
  <si>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</si>
  <si>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</si>
  <si>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</si>
  <si>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</si>
  <si>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</si>
  <si>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</si>
  <si>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</si>
  <si>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</si>
  <si>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</si>
  <si>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</si>
  <si>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</si>
  <si>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</si>
  <si>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</si>
  <si>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</si>
  <si>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</si>
  <si>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</si>
  <si>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</si>
  <si>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</si>
  <si>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</si>
  <si>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</si>
  <si>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</si>
  <si>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</si>
  <si>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</si>
  <si>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</si>
  <si>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</si>
  <si>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</si>
  <si>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</si>
  <si>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</si>
  <si>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</si>
  <si>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</si>
  <si>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</si>
  <si>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</si>
  <si>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</si>
  <si>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</si>
  <si>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</si>
  <si>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</si>
  <si>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</si>
  <si>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</si>
  <si>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</si>
  <si>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</si>
  <si>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</si>
  <si>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</si>
  <si>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</si>
  <si>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</si>
  <si>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</si>
  <si>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</si>
  <si>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</si>
  <si>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</si>
  <si>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</si>
  <si>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</si>
  <si>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</si>
  <si>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</si>
  <si>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</si>
  <si>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</si>
  <si>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</si>
  <si>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</si>
  <si>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</si>
  <si>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</si>
  <si>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</si>
  <si>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</si>
  <si>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</si>
  <si>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</si>
  <si>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</si>
  <si>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</si>
  <si>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</si>
  <si>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</si>
  <si>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</si>
  <si>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</si>
  <si>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</si>
  <si>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</si>
  <si>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</si>
  <si>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</si>
  <si>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</si>
  <si>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</si>
  <si>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</si>
  <si>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</si>
  <si>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</si>
  <si>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</si>
  <si>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</si>
  <si>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</si>
  <si>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</si>
  <si>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</si>
  <si>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</si>
  <si>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</si>
  <si>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</si>
  <si>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</si>
  <si>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</si>
  <si>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</si>
  <si>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</si>
  <si>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</si>
  <si>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</si>
  <si>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</si>
  <si>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</si>
  <si>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</si>
  <si>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</si>
  <si>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</si>
  <si>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</si>
  <si>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</si>
  <si>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</si>
  <si>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</si>
  <si>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</si>
  <si>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</si>
  <si>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</si>
  <si>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</si>
  <si>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</si>
  <si>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</si>
  <si>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</si>
  <si>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</si>
  <si>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</si>
  <si>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</si>
  <si>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</si>
  <si>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</si>
  <si>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</si>
  <si>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</si>
  <si>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</si>
  <si>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</si>
  <si>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</si>
  <si>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</si>
  <si>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</si>
  <si>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</si>
  <si>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</si>
  <si>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</si>
  <si>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</si>
  <si>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</si>
  <si>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</si>
  <si>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</si>
  <si>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</si>
  <si>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</si>
  <si>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</si>
  <si>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</si>
  <si>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</si>
  <si>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</si>
  <si>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</si>
  <si>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</si>
  <si>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</si>
  <si>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</si>
  <si>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</si>
  <si>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</si>
  <si>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</si>
  <si>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</si>
  <si>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</si>
  <si>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</si>
  <si>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</si>
  <si>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</si>
  <si>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</si>
  <si>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</si>
  <si>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</si>
  <si>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</si>
  <si>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</si>
  <si>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</si>
  <si>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</si>
  <si>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</si>
  <si>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</si>
  <si>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</si>
  <si>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</si>
  <si>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</si>
  <si>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</si>
  <si>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</si>
  <si>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</si>
  <si>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</si>
  <si>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</si>
  <si>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</si>
  <si>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</si>
  <si>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</si>
  <si>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</si>
  <si>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</si>
  <si>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</si>
  <si>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</si>
  <si>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</si>
  <si>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</si>
  <si>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</si>
  <si>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</si>
  <si>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</si>
  <si>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</si>
  <si>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</si>
  <si>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</si>
  <si>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</si>
  <si>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</si>
  <si>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</si>
  <si>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</si>
  <si>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</si>
  <si>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</si>
  <si>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</si>
  <si>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</si>
  <si>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</si>
  <si>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</si>
  <si>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</si>
  <si>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</si>
  <si>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</si>
  <si>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</si>
  <si>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</si>
  <si>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</si>
  <si>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</si>
  <si>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</si>
  <si>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</si>
  <si>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</si>
  <si>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</si>
  <si>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</si>
  <si>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</si>
  <si>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</si>
  <si>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</si>
  <si>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</si>
  <si>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</si>
  <si>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</si>
  <si>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</si>
  <si>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</si>
  <si>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</si>
  <si>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</si>
  <si>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</si>
  <si>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</si>
  <si>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</si>
  <si>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</si>
  <si>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</si>
  <si>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</si>
  <si>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</si>
  <si>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</si>
  <si>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</si>
  <si>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</si>
  <si>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</si>
  <si>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</si>
  <si>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</si>
  <si>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</si>
  <si>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</si>
  <si>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</si>
  <si>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</si>
  <si>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</si>
  <si>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</si>
  <si>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</si>
  <si>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</si>
  <si>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</si>
  <si>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</si>
  <si>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</si>
  <si>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</si>
  <si>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</si>
  <si>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</si>
  <si>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</si>
  <si>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</si>
  <si>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</si>
  <si>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</si>
  <si>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</si>
  <si>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</si>
  <si>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</si>
  <si>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</si>
  <si>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</si>
  <si>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</si>
  <si>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</si>
  <si>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</si>
  <si>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</si>
  <si>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</si>
  <si>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</si>
  <si>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</si>
  <si>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</si>
  <si>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</si>
  <si>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</si>
  <si>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</si>
  <si>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</si>
  <si>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</si>
  <si>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</si>
  <si>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</si>
  <si>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</si>
  <si>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</si>
  <si>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</si>
  <si>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</si>
  <si>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</si>
  <si>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</si>
  <si>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</si>
  <si>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</si>
  <si>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</si>
  <si>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</si>
  <si>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</si>
  <si>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</si>
  <si>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</si>
  <si>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</si>
  <si>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</si>
  <si>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</si>
  <si>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</si>
  <si>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</si>
  <si>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</si>
  <si>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</si>
  <si>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</si>
  <si>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</si>
  <si>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</si>
  <si>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</si>
  <si>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</si>
  <si>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</si>
  <si>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</si>
  <si>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</si>
  <si>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</si>
  <si>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</si>
  <si>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</si>
  <si>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</si>
  <si>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</si>
  <si>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</si>
  <si>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</si>
  <si>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</si>
  <si>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</si>
  <si>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</si>
  <si>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</si>
  <si>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</si>
  <si>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</si>
  <si>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</si>
  <si>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</si>
  <si>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</si>
  <si>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</si>
  <si>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</si>
  <si>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</si>
  <si>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</si>
  <si>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</si>
  <si>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</si>
  <si>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</si>
  <si>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</si>
  <si>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</si>
  <si>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</si>
  <si>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</si>
  <si>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</si>
  <si>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</si>
  <si>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</si>
  <si>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</si>
  <si>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</si>
  <si>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</si>
  <si>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</si>
  <si>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</si>
  <si>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</si>
  <si>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</si>
  <si>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</si>
  <si>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</si>
  <si>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</si>
  <si>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</si>
  <si>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</si>
  <si>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</si>
  <si>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</si>
  <si>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</si>
  <si>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</si>
  <si>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</si>
  <si>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</si>
  <si>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</si>
  <si>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</si>
  <si>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</si>
  <si>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</si>
  <si>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</si>
  <si>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</si>
  <si>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</si>
  <si>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</si>
  <si>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</si>
  <si>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</si>
  <si>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</si>
  <si>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</si>
  <si>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</si>
  <si>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</si>
  <si>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</si>
  <si>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</si>
  <si>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</si>
  <si>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</si>
  <si>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</si>
  <si>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</si>
  <si>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</si>
  <si>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</si>
  <si>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</si>
  <si>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</si>
  <si>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</si>
  <si>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</si>
  <si>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</si>
  <si>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</si>
  <si>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</si>
  <si>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</si>
  <si>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</si>
  <si>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</si>
  <si>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</si>
  <si>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</si>
  <si>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</si>
  <si>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</si>
  <si>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</si>
  <si>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</si>
  <si>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</si>
  <si>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</si>
  <si>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</si>
  <si>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</si>
  <si>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</si>
  <si>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</si>
  <si>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</si>
  <si>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</si>
  <si>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</si>
  <si>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</si>
  <si>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</si>
  <si>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</si>
  <si>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</si>
  <si>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</si>
  <si>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</si>
  <si>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</si>
  <si>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</si>
  <si>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</si>
  <si>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</si>
  <si>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</si>
  <si>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</si>
  <si>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</si>
  <si>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</si>
  <si>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</si>
  <si>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</si>
  <si>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</si>
  <si>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</si>
  <si>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</si>
  <si>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</si>
  <si>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</si>
  <si>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</si>
  <si>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</si>
  <si>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</si>
  <si>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</si>
  <si>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</si>
  <si>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</si>
  <si>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</si>
  <si>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</si>
  <si>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</si>
  <si>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</si>
  <si>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</si>
  <si>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</si>
  <si>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</si>
  <si>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</si>
  <si>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</si>
  <si>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</si>
  <si>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</si>
  <si>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</si>
  <si>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</si>
  <si>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</si>
  <si>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</si>
  <si>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</si>
  <si>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</si>
  <si>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</si>
  <si>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</si>
  <si>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</si>
  <si>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</si>
  <si>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</si>
  <si>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</si>
  <si>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</si>
  <si>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</si>
  <si>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</si>
  <si>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</si>
  <si>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</si>
  <si>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</si>
  <si>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</si>
  <si>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</si>
  <si>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</si>
  <si>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</si>
  <si>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</si>
  <si>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</si>
  <si>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</si>
  <si>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</si>
  <si>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</si>
  <si>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</si>
  <si>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</si>
  <si>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</si>
  <si>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</si>
  <si>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</si>
  <si>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</si>
  <si>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</si>
  <si>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</si>
  <si>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</si>
  <si>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</si>
  <si>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</si>
  <si>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</si>
  <si>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</si>
  <si>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</si>
  <si>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</si>
  <si>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</si>
  <si>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</si>
  <si>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</si>
  <si>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</si>
  <si>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</si>
  <si>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</si>
  <si>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</si>
  <si>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</si>
  <si>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</si>
  <si>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</si>
  <si>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</si>
  <si>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</si>
  <si>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</si>
  <si>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</si>
  <si>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</si>
  <si>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</si>
  <si>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</si>
  <si>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</si>
  <si>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</si>
  <si>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</si>
  <si>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</si>
  <si>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</si>
  <si>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</si>
  <si>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</si>
  <si>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</si>
  <si>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</si>
  <si>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</si>
  <si>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</si>
  <si>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</si>
  <si>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</si>
  <si>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</si>
  <si>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</si>
  <si>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</si>
  <si>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</si>
  <si>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</si>
  <si>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</si>
  <si>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</si>
  <si>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</si>
  <si>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</si>
  <si>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</si>
  <si>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</si>
  <si>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</si>
  <si>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</si>
  <si>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</si>
  <si>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</si>
  <si>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</si>
  <si>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</si>
  <si>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</si>
  <si>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</si>
  <si>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</si>
  <si>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</si>
  <si>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</si>
  <si>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</si>
  <si>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</si>
  <si>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</si>
  <si>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</si>
  <si>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</si>
  <si>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</si>
  <si>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</si>
  <si>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</si>
  <si>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</si>
  <si>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</si>
  <si>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</si>
  <si>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</si>
  <si>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</si>
  <si>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</si>
  <si>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</si>
  <si>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</si>
  <si>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</si>
  <si>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</si>
  <si>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</si>
  <si>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</si>
  <si>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</si>
  <si>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</si>
  <si>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</si>
  <si>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</si>
  <si>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</si>
  <si>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</si>
  <si>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</si>
  <si>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</si>
  <si>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</si>
  <si>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</si>
  <si>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</si>
  <si>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</si>
  <si>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</si>
  <si>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</si>
  <si>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</si>
  <si>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</si>
  <si>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</si>
  <si>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</si>
  <si>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</si>
  <si>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</si>
  <si>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</si>
  <si>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</si>
  <si>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</si>
  <si>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</si>
  <si>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</si>
  <si>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</si>
  <si>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</si>
  <si>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</si>
  <si>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</si>
  <si>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</si>
  <si>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</si>
  <si>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</si>
  <si>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</si>
  <si>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</si>
  <si>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</si>
  <si>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</si>
  <si>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</si>
  <si>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</si>
  <si>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</si>
  <si>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</si>
  <si>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</si>
  <si>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</si>
  <si>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</si>
  <si>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</si>
  <si>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</si>
  <si>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</si>
  <si>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</si>
  <si>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</si>
  <si>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</si>
  <si>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</si>
  <si>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</si>
  <si>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</si>
  <si>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</si>
  <si>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</si>
  <si>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</si>
  <si>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</si>
  <si>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</si>
  <si>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</si>
  <si>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</si>
  <si>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</si>
  <si>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</si>
  <si>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</si>
  <si>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</si>
  <si>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</si>
  <si>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</si>
  <si>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</si>
  <si>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</si>
  <si>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</si>
  <si>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</si>
  <si>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</si>
  <si>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</si>
  <si>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</si>
  <si>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</si>
  <si>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</si>
  <si>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</si>
  <si>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</si>
  <si>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</si>
  <si>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</si>
  <si>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</si>
  <si>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</si>
  <si>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</si>
  <si>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</si>
  <si>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</si>
  <si>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</si>
  <si>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</si>
  <si>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</si>
  <si>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</si>
  <si>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</si>
  <si>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</si>
  <si>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</si>
  <si>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</si>
  <si>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</si>
  <si>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</si>
  <si>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</si>
  <si>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</si>
  <si>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</si>
  <si>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</si>
  <si>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</si>
  <si>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</si>
  <si>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</si>
  <si>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</si>
  <si>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</si>
  <si>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</si>
  <si>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</si>
  <si>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</si>
  <si>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</si>
  <si>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</si>
  <si>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</si>
  <si>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</si>
  <si>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</si>
  <si>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</si>
  <si>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</si>
  <si>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</si>
  <si>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</si>
  <si>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</si>
  <si>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</si>
  <si>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</si>
  <si>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</si>
  <si>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</si>
  <si>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</si>
  <si>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</si>
  <si>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</si>
  <si>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</si>
  <si>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</si>
  <si>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</si>
  <si>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</si>
  <si>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</si>
  <si>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</si>
  <si>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</si>
  <si>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</si>
  <si>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</si>
  <si>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</si>
  <si>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</si>
  <si>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</si>
  <si>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</si>
  <si>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</si>
  <si>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</si>
  <si>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</si>
  <si>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</si>
  <si>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</si>
  <si>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</si>
  <si>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</si>
  <si>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</si>
  <si>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</si>
  <si>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</si>
  <si>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</si>
  <si>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</si>
  <si>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</si>
  <si>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</si>
  <si>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</si>
  <si>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</si>
  <si>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</si>
  <si>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</si>
  <si>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</si>
  <si>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</si>
  <si>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</si>
  <si>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</si>
  <si>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</si>
  <si>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</si>
  <si>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</si>
  <si>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</si>
  <si>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</si>
  <si>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</si>
  <si>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</si>
  <si>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</si>
  <si>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</si>
  <si>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</si>
  <si>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</si>
  <si>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</si>
  <si>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</si>
  <si>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</si>
  <si>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</si>
  <si>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</si>
  <si>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</si>
  <si>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</si>
  <si>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</si>
  <si>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</si>
  <si>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</si>
  <si>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</si>
  <si>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</si>
  <si>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</si>
  <si>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</si>
  <si>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</si>
  <si>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</si>
  <si>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</si>
  <si>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</si>
  <si>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</si>
  <si>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</si>
  <si>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</si>
  <si>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</si>
  <si>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</si>
  <si>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</si>
  <si>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</si>
  <si>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</si>
  <si>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</si>
  <si>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</si>
  <si>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</si>
  <si>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</si>
  <si>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</si>
  <si>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</si>
  <si>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</si>
  <si>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</si>
  <si>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</si>
  <si>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</si>
  <si>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</si>
  <si>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</si>
  <si>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</si>
  <si>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</si>
  <si>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</si>
  <si>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</si>
  <si>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</si>
  <si>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</si>
  <si>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</si>
  <si>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</si>
  <si>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</si>
  <si>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</si>
  <si>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</si>
  <si>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</si>
  <si>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</si>
  <si>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</si>
  <si>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</si>
  <si>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</si>
  <si>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</si>
  <si>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</si>
  <si>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</si>
  <si>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</si>
  <si>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</si>
  <si>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</si>
  <si>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</si>
  <si>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</si>
  <si>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</si>
  <si>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</si>
  <si>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</si>
  <si>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</si>
  <si>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</si>
  <si>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</si>
  <si>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</si>
  <si>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</si>
  <si>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</si>
  <si>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</si>
  <si>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</si>
  <si>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</si>
  <si>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</si>
  <si>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</si>
  <si>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</si>
  <si>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</si>
  <si>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</si>
  <si>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</si>
  <si>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</si>
  <si>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</si>
  <si>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</si>
  <si>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</si>
  <si>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</si>
  <si>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</si>
  <si>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</si>
  <si>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</si>
  <si>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</si>
  <si>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</si>
  <si>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</si>
  <si>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</si>
  <si>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</si>
  <si>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</si>
  <si>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</si>
  <si>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</si>
  <si>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</si>
  <si>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</si>
  <si>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</si>
  <si>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</si>
  <si>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</si>
  <si>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</si>
  <si>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</si>
  <si>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</si>
  <si>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</si>
  <si>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</si>
  <si>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</si>
  <si>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</si>
  <si>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</si>
  <si>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</si>
  <si>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</si>
  <si>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</si>
  <si>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</si>
  <si>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</si>
  <si>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</si>
  <si>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</si>
  <si>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</si>
  <si>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</si>
  <si>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</si>
  <si>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</si>
  <si>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</si>
  <si>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</si>
  <si>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</si>
  <si>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</si>
  <si>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</si>
  <si>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</si>
  <si>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</si>
  <si>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</si>
  <si>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</si>
  <si>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</si>
  <si>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</si>
  <si>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</si>
  <si>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</si>
  <si>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</si>
  <si>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</si>
  <si>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</si>
  <si>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</si>
  <si>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</si>
  <si>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</si>
  <si>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</si>
  <si>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</si>
  <si>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</si>
  <si>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</si>
  <si>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</si>
  <si>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</si>
  <si>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</si>
  <si>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</si>
  <si>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</si>
  <si>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</si>
  <si>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</si>
  <si>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</si>
  <si>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</si>
  <si>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</si>
  <si>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</si>
  <si>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</si>
  <si>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</si>
  <si>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</si>
  <si>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</si>
  <si>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</si>
  <si>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</si>
  <si>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</si>
  <si>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</si>
  <si>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</si>
  <si>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</si>
  <si>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</si>
  <si>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</si>
  <si>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</si>
  <si>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</si>
  <si>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</si>
  <si>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</si>
  <si>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</si>
  <si>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</si>
  <si>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</si>
  <si>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</si>
  <si>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</si>
  <si>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</si>
  <si>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</si>
  <si>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</si>
  <si>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</si>
  <si>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</si>
  <si>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</si>
  <si>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</si>
  <si>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</si>
  <si>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</si>
  <si>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</si>
  <si>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</si>
  <si>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</si>
  <si>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</si>
  <si>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</si>
  <si>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</si>
  <si>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</si>
  <si>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</si>
  <si>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</si>
  <si>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</si>
  <si>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</si>
  <si>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</si>
  <si>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</si>
  <si>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</si>
  <si>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</si>
  <si>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</si>
  <si>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</si>
  <si>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</si>
  <si>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</si>
  <si>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</si>
  <si>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</si>
  <si>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</si>
  <si>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</si>
  <si>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</si>
  <si>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</si>
  <si>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</si>
  <si>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</si>
  <si>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</si>
  <si>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</si>
  <si>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</si>
  <si>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</si>
  <si>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</si>
  <si>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</si>
  <si>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</si>
  <si>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</si>
  <si>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</si>
  <si>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</si>
  <si>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</si>
  <si>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</si>
  <si>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</si>
  <si>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</si>
  <si>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</si>
  <si>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</si>
  <si>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</si>
  <si>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</si>
  <si>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</si>
  <si>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</si>
  <si>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</si>
  <si>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</si>
  <si>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</si>
  <si>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</si>
  <si>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</si>
  <si>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</si>
  <si>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</si>
  <si>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</si>
  <si>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</si>
  <si>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</si>
  <si>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</si>
  <si>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</si>
  <si>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</si>
  <si>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</si>
  <si>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</si>
  <si>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</si>
  <si>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</si>
  <si>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</si>
  <si>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</si>
  <si>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</si>
  <si>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</si>
  <si>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</si>
  <si>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</si>
  <si>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</si>
  <si>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</si>
  <si>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</si>
  <si>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</si>
  <si>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</si>
  <si>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</si>
  <si>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</si>
  <si>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</si>
  <si>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</si>
  <si>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</si>
  <si>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</si>
  <si>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</si>
  <si>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</si>
  <si>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</si>
  <si>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</si>
  <si>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</si>
  <si>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</si>
  <si>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</si>
  <si>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</si>
  <si>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</si>
  <si>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</si>
  <si>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</si>
  <si>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</si>
  <si>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</si>
  <si>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</si>
  <si>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</si>
  <si>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</si>
  <si>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</si>
  <si>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</si>
  <si>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</si>
  <si>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</si>
  <si>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</si>
  <si>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</si>
  <si>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</si>
  <si>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</si>
  <si>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</si>
  <si>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</si>
  <si>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</si>
  <si>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</si>
  <si>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</si>
  <si>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</si>
  <si>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</si>
  <si>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</si>
  <si>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</si>
  <si>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</si>
  <si>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</si>
  <si>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</si>
  <si>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</si>
  <si>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</si>
  <si>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</si>
  <si>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</si>
  <si>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</si>
  <si>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</si>
  <si>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</si>
  <si>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</si>
  <si>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</si>
  <si>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</si>
  <si>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</si>
  <si>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</si>
  <si>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</si>
  <si>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</si>
  <si>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</si>
  <si>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</si>
  <si>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</si>
  <si>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</si>
  <si>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</si>
  <si>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</si>
  <si>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</si>
  <si>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</si>
  <si>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</si>
  <si>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</si>
  <si>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</si>
  <si>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</si>
  <si>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</si>
  <si>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</si>
  <si>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</si>
  <si>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</si>
  <si>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</si>
  <si>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</si>
  <si>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</si>
  <si>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</si>
  <si>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</si>
  <si>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</si>
  <si>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</si>
  <si>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</si>
  <si>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</si>
  <si>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</si>
  <si>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</si>
  <si>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</si>
  <si>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</si>
  <si>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</si>
  <si>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</si>
  <si>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</si>
  <si>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</si>
  <si>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</si>
  <si>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</si>
  <si>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</si>
  <si>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</si>
  <si>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</si>
  <si>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</si>
  <si>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</si>
  <si>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</si>
  <si>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</si>
  <si>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</si>
  <si>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</si>
  <si>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</si>
  <si>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</si>
  <si>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</si>
  <si>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</si>
  <si>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</si>
  <si>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</si>
  <si>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</si>
  <si>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</si>
  <si>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</si>
  <si>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</si>
  <si>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</si>
  <si>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</si>
  <si>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</si>
  <si>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</si>
  <si>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</si>
  <si>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</si>
  <si>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</si>
  <si>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</si>
  <si>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</si>
  <si>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</si>
  <si>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</si>
  <si>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</si>
  <si>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</si>
  <si>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</si>
  <si>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</si>
  <si>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</si>
  <si>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</si>
  <si>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</si>
  <si>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</si>
  <si>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</si>
  <si>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</si>
  <si>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</si>
  <si>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</si>
  <si>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</si>
  <si>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</si>
  <si>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</si>
  <si>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</si>
  <si>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</si>
  <si>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</si>
  <si>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</si>
  <si>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</si>
  <si>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</si>
  <si>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</si>
  <si>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</si>
  <si>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</si>
  <si>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</si>
  <si>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</si>
  <si>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</si>
  <si>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</si>
  <si>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</si>
  <si>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</si>
  <si>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</si>
  <si>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</si>
  <si>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</si>
  <si>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</si>
  <si>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</si>
  <si>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</si>
  <si>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</si>
  <si>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</si>
  <si>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</si>
  <si>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</si>
  <si>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</si>
  <si>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</si>
  <si>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</si>
  <si>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</si>
  <si>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</si>
  <si>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</si>
  <si>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</si>
  <si>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</si>
  <si>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</si>
  <si>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</si>
  <si>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</si>
  <si>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</si>
  <si>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</si>
  <si>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</si>
  <si>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</si>
  <si>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</si>
  <si>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</si>
  <si>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</si>
  <si>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</si>
  <si>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</si>
  <si>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</si>
  <si>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</si>
  <si>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</si>
  <si>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</si>
  <si>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</si>
  <si>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</si>
  <si>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</si>
  <si>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</si>
  <si>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</si>
  <si>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</si>
  <si>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</si>
  <si>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</si>
  <si>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</si>
  <si>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</si>
  <si>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</si>
  <si>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</si>
  <si>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</si>
  <si>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</si>
  <si>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</si>
  <si>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</si>
  <si>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</si>
  <si>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</si>
  <si>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</si>
  <si>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</si>
  <si>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</si>
  <si>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</si>
  <si>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</si>
  <si>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</si>
  <si>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</si>
  <si>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</si>
  <si>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</si>
  <si>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</si>
  <si>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</si>
  <si>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</si>
  <si>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</si>
  <si>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</si>
  <si>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</si>
  <si>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</si>
  <si>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</si>
  <si>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</si>
  <si>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</si>
  <si>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</si>
  <si>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</si>
  <si>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</si>
  <si>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</si>
  <si>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</si>
  <si>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</si>
  <si>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</si>
  <si>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</si>
  <si>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</si>
  <si>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</si>
  <si>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</si>
  <si>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</si>
  <si>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</si>
  <si>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</si>
  <si>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</si>
  <si>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</si>
  <si>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</si>
  <si>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</si>
  <si>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</si>
  <si>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</si>
  <si>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</si>
  <si>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</si>
  <si>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</si>
  <si>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</si>
  <si>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</si>
  <si>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</si>
  <si>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</si>
  <si>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</si>
  <si>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</si>
  <si>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</si>
  <si>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</si>
  <si>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</si>
  <si>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</si>
  <si>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</si>
  <si>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</si>
  <si>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</si>
  <si>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</si>
  <si>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</si>
  <si>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</si>
  <si>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</si>
  <si>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</si>
  <si>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</si>
  <si>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</si>
  <si>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</si>
  <si>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</si>
  <si>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</si>
  <si>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</si>
  <si>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</si>
  <si>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</si>
  <si>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</si>
  <si>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</si>
  <si>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</si>
  <si>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</si>
  <si>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</si>
  <si>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</si>
  <si>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</si>
  <si>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</si>
  <si>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</si>
  <si>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</si>
  <si>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</si>
  <si>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</si>
  <si>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</si>
  <si>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</si>
  <si>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</si>
  <si>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</si>
  <si>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</si>
  <si>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</si>
  <si>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</si>
  <si>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</si>
  <si>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</si>
  <si>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</si>
  <si>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</si>
  <si>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</si>
  <si>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</si>
  <si>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</si>
  <si>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</si>
  <si>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</si>
  <si>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</si>
  <si>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</si>
  <si>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</si>
  <si>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</si>
  <si>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</si>
  <si>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</si>
  <si>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</si>
  <si>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</si>
  <si>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</si>
  <si>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</si>
  <si>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</si>
  <si>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</si>
  <si>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</si>
  <si>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</si>
  <si>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</si>
  <si>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</si>
  <si>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</si>
  <si>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</si>
  <si>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</si>
  <si>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</si>
  <si>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</si>
  <si>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</si>
  <si>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</si>
  <si>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</si>
  <si>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</si>
  <si>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</si>
  <si>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</si>
  <si>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</si>
  <si>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</si>
  <si>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</si>
  <si>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</si>
  <si>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</si>
  <si>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</si>
  <si>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</si>
  <si>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</si>
  <si>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</si>
  <si>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</si>
  <si>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</si>
  <si>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</si>
  <si>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</si>
  <si>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</si>
  <si>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</si>
  <si>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</si>
  <si>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</si>
  <si>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</si>
  <si>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</si>
  <si>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</si>
  <si>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</si>
  <si>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</si>
  <si>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</si>
  <si>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</si>
  <si>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</si>
  <si>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</si>
  <si>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</si>
  <si>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</si>
  <si>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</si>
  <si>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</si>
  <si>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</si>
  <si>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</si>
  <si>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</si>
  <si>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</si>
  <si>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</si>
  <si>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</si>
  <si>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</si>
  <si>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</si>
  <si>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</si>
  <si>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</si>
  <si>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</si>
  <si>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</si>
  <si>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</si>
  <si>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</si>
  <si>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</si>
  <si>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</si>
  <si>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</si>
  <si>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</si>
  <si>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</si>
  <si>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</si>
  <si>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</si>
  <si>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</si>
  <si>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</si>
  <si>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</si>
  <si>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</si>
  <si>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</si>
  <si>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</si>
  <si>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</si>
  <si>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</si>
  <si>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</si>
  <si>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</si>
  <si>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</si>
  <si>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</si>
  <si>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</si>
  <si>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</si>
  <si>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</si>
  <si>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</si>
  <si>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</si>
  <si>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</si>
  <si>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</si>
  <si>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</si>
  <si>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</si>
  <si>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</si>
  <si>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</si>
  <si>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</si>
  <si>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</si>
  <si>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</si>
  <si>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</si>
  <si>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</si>
  <si>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</si>
  <si>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</si>
  <si>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</si>
  <si>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</si>
  <si>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</si>
  <si>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</si>
  <si>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</si>
  <si>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</si>
  <si>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</si>
  <si>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</si>
  <si>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</si>
  <si>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</si>
  <si>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</si>
  <si>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</si>
  <si>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</si>
  <si>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</si>
  <si>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</si>
  <si>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</si>
  <si>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</si>
  <si>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</si>
  <si>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</si>
  <si>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</si>
  <si>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</si>
  <si>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</si>
  <si>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</si>
  <si>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</si>
  <si>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</si>
  <si>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</si>
  <si>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</si>
  <si>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</si>
  <si>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</si>
  <si>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</si>
  <si>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</si>
  <si>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</si>
  <si>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</si>
  <si>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</si>
  <si>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</si>
  <si>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</si>
  <si>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</si>
  <si>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</si>
  <si>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</si>
  <si>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</si>
  <si>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</si>
  <si>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</si>
  <si>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</si>
  <si>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</si>
  <si>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</si>
  <si>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</si>
  <si>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</si>
  <si>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</si>
  <si>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</si>
  <si>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</si>
  <si>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</si>
  <si>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</si>
  <si>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</si>
  <si>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</si>
  <si>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</si>
  <si>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</si>
  <si>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</si>
  <si>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</si>
  <si>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</si>
  <si>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</si>
  <si>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</si>
  <si>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</si>
  <si>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</si>
  <si>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</si>
  <si>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</si>
  <si>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</si>
  <si>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</si>
  <si>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</si>
  <si>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</si>
  <si>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</si>
  <si>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</si>
  <si>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</si>
  <si>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</si>
  <si>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</si>
  <si>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</si>
  <si>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</si>
  <si>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</si>
  <si>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</si>
  <si>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</si>
  <si>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</si>
  <si>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</si>
  <si>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</si>
  <si>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</si>
  <si>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</si>
  <si>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</si>
  <si>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</si>
  <si>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</si>
  <si>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</si>
  <si>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</si>
  <si>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</si>
  <si>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</si>
  <si>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</si>
  <si>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</si>
  <si>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</si>
  <si>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</si>
  <si>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</si>
  <si>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</si>
  <si>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</si>
  <si>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</si>
  <si>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</si>
  <si>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</si>
  <si>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</si>
  <si>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</si>
  <si>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</si>
  <si>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</si>
  <si>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</si>
  <si>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</si>
  <si>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</si>
  <si>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</si>
  <si>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</si>
  <si>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</si>
  <si>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</si>
  <si>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</si>
  <si>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</si>
  <si>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</si>
  <si>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</si>
  <si>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</si>
  <si>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</si>
  <si>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</si>
  <si>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</si>
  <si>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</si>
  <si>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</si>
  <si>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</si>
  <si>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</si>
  <si>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</si>
  <si>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</si>
  <si>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</si>
  <si>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</si>
  <si>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</si>
  <si>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</si>
  <si>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</si>
  <si>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</si>
  <si>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</si>
  <si>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</si>
  <si>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</si>
  <si>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</si>
  <si>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</si>
  <si>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</si>
  <si>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</si>
  <si>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</si>
  <si>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</si>
  <si>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</si>
  <si>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</si>
  <si>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</si>
  <si>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</si>
  <si>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</si>
  <si>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</si>
  <si>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</si>
  <si>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</si>
  <si>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</si>
  <si>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</si>
  <si>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</si>
  <si>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</si>
  <si>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</si>
  <si>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</si>
  <si>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</si>
  <si>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</si>
  <si>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</si>
  <si>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</si>
  <si>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</si>
  <si>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</si>
  <si>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</si>
  <si>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</si>
  <si>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</si>
  <si>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</si>
  <si>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</si>
  <si>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</si>
  <si>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</si>
  <si>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</si>
  <si>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</si>
  <si>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</si>
  <si>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</si>
  <si>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</si>
  <si>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</si>
  <si>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</si>
  <si>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</si>
  <si>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</si>
  <si>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</si>
  <si>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</si>
  <si>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</si>
  <si>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</si>
  <si>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</si>
  <si>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</si>
  <si>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</si>
  <si>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</si>
  <si>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</si>
  <si>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</si>
  <si>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</si>
  <si>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</si>
  <si>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</si>
  <si>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</si>
  <si>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</si>
  <si>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</si>
  <si>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</si>
  <si>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</si>
  <si>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</si>
  <si>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</si>
  <si>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</si>
  <si>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</si>
  <si>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</si>
  <si>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</si>
  <si>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</si>
  <si>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</si>
  <si>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</si>
  <si>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</si>
  <si>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</si>
  <si>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</si>
  <si>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</si>
  <si>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</si>
  <si>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</si>
  <si>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</si>
  <si>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</si>
  <si>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</si>
  <si>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</si>
  <si>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</si>
  <si>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</si>
  <si>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</si>
  <si>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</si>
  <si>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</si>
  <si>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</si>
  <si>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</si>
  <si>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</si>
  <si>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</si>
  <si>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</si>
  <si>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</si>
  <si>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</si>
  <si>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</si>
  <si>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</si>
  <si>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</si>
  <si>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</si>
  <si>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</si>
  <si>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</si>
  <si>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</si>
  <si>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</si>
  <si>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</si>
  <si>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</si>
  <si>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</si>
  <si>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</si>
  <si>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</si>
  <si>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</si>
  <si>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</si>
  <si>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</si>
  <si>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</si>
  <si>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</si>
  <si>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</si>
  <si>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</si>
  <si>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</si>
  <si>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</si>
  <si>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</si>
  <si>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</si>
  <si>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</si>
  <si>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</si>
  <si>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</si>
  <si>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</si>
  <si>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</si>
  <si>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</si>
  <si>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</si>
  <si>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</si>
  <si>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</si>
  <si>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</si>
  <si>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</si>
  <si>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</si>
  <si>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</si>
  <si>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</si>
  <si>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</si>
  <si>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</si>
  <si>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</si>
  <si>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</si>
  <si>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</si>
  <si>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</si>
  <si>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</si>
  <si>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</si>
  <si>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</si>
  <si>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</si>
  <si>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</si>
  <si>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</si>
  <si>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</si>
  <si>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</si>
  <si>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</si>
  <si>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</si>
  <si>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</si>
  <si>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</si>
  <si>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</si>
  <si>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</si>
  <si>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</si>
  <si>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</si>
  <si>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</si>
  <si>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</si>
  <si>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</si>
  <si>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</si>
  <si>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</si>
  <si>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</si>
  <si>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</si>
  <si>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</si>
  <si>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</si>
  <si>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</si>
  <si>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</si>
  <si>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</si>
  <si>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</si>
  <si>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</si>
  <si>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</si>
  <si>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</si>
  <si>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</si>
  <si>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</si>
  <si>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</si>
  <si>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</si>
  <si>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</si>
  <si>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</si>
  <si>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</si>
  <si>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</si>
  <si>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</si>
  <si>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</si>
  <si>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</si>
  <si>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</si>
  <si>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</si>
  <si>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</si>
  <si>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</si>
  <si>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</si>
  <si>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</si>
  <si>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</si>
  <si>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</si>
  <si>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</si>
  <si>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</si>
  <si>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</si>
  <si>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</si>
  <si>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</si>
  <si>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</si>
  <si>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</si>
  <si>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</si>
  <si>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</si>
  <si>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</si>
  <si>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</si>
  <si>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</si>
  <si>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</si>
  <si>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</si>
  <si>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</si>
  <si>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</si>
  <si>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</si>
  <si>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</si>
  <si>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</si>
  <si>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</si>
  <si>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</si>
  <si>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</si>
  <si>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</si>
  <si>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</si>
  <si>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</si>
  <si>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</si>
  <si>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</si>
  <si>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</si>
  <si>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</si>
  <si>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</si>
  <si>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</si>
  <si>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</si>
  <si>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</si>
  <si>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</si>
  <si>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</si>
  <si>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</si>
  <si>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</si>
  <si>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</si>
  <si>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</si>
  <si>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</si>
  <si>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</si>
  <si>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</si>
  <si>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</si>
  <si>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</si>
  <si>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</si>
  <si>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</si>
  <si>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</si>
  <si>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</si>
  <si>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</si>
  <si>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</si>
  <si>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</si>
  <si>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</si>
  <si>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</si>
  <si>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</si>
  <si>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</si>
  <si>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</si>
  <si>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</si>
  <si>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</si>
  <si>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</si>
  <si>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</si>
  <si>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</si>
  <si>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</si>
  <si>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</si>
  <si>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</si>
  <si>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</si>
  <si>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</si>
  <si>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</si>
  <si>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</si>
  <si>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</si>
  <si>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</si>
  <si>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</si>
  <si>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</si>
  <si>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</si>
  <si>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</si>
  <si>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</si>
  <si>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</si>
  <si>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</si>
  <si>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</si>
  <si>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</si>
  <si>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</si>
  <si>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</si>
  <si>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</si>
  <si>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</si>
  <si>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</si>
  <si>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</si>
  <si>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</si>
  <si>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</si>
  <si>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</si>
  <si>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</si>
  <si>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</si>
  <si>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</si>
  <si>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</si>
  <si>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</si>
  <si>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</si>
  <si>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</si>
  <si>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</si>
  <si>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</si>
  <si>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</si>
  <si>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</si>
  <si>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</si>
  <si>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</si>
  <si>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</si>
  <si>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</si>
  <si>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</si>
  <si>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</si>
  <si>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</si>
  <si>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</si>
  <si>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</si>
  <si>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</si>
  <si>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</si>
  <si>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</si>
  <si>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</si>
  <si>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</si>
  <si>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</si>
  <si>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</si>
  <si>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</si>
  <si>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</si>
  <si>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</si>
  <si>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</si>
  <si>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</si>
  <si>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</si>
  <si>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</si>
  <si>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</si>
  <si>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</si>
  <si>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</si>
  <si>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</si>
  <si>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</si>
  <si>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</si>
  <si>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</si>
  <si>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</si>
  <si>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</si>
  <si>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</si>
  <si>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</si>
  <si>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</si>
  <si>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</si>
  <si>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</si>
  <si>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</si>
  <si>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</si>
  <si>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</si>
  <si>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</si>
  <si>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</si>
  <si>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</si>
  <si>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</si>
  <si>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</si>
  <si>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</si>
  <si>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</si>
  <si>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</si>
  <si>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</si>
  <si>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</si>
  <si>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</si>
  <si>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</si>
  <si>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</si>
  <si>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</si>
  <si>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</si>
  <si>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</si>
  <si>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</si>
  <si>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</si>
  <si>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</si>
  <si>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</si>
  <si>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</si>
  <si>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</si>
  <si>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</si>
  <si>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</si>
  <si>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</si>
  <si>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</si>
  <si>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</si>
  <si>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</si>
  <si>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</si>
  <si>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</si>
  <si>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</si>
  <si>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</si>
  <si>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</si>
  <si>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</si>
  <si>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</si>
  <si>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</si>
  <si>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</si>
  <si>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</si>
  <si>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</si>
  <si>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</si>
  <si>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</si>
  <si>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</si>
  <si>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</si>
  <si>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</si>
  <si>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</si>
  <si>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</si>
  <si>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</si>
  <si>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</si>
  <si>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</si>
  <si>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</si>
  <si>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</si>
  <si>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</si>
  <si>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</si>
  <si>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</si>
  <si>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</si>
  <si>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</si>
  <si>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</si>
  <si>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</si>
  <si>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</si>
  <si>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</si>
  <si>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</si>
  <si>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</si>
  <si>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</si>
  <si>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</si>
  <si>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</si>
  <si>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</si>
  <si>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</si>
  <si>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</si>
  <si>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</si>
  <si>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</si>
  <si>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</si>
  <si>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</si>
  <si>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</si>
  <si>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</si>
  <si>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</si>
  <si>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</si>
  <si>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</si>
  <si>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</si>
  <si>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</si>
  <si>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</si>
  <si>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</si>
  <si>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</si>
  <si>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</si>
  <si>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</si>
  <si>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</si>
  <si>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</si>
  <si>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</si>
  <si>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</si>
  <si>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</si>
  <si>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</si>
  <si>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</si>
  <si>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</si>
  <si>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</si>
  <si>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</si>
  <si>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</si>
  <si>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</si>
  <si>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</si>
  <si>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</si>
  <si>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</si>
  <si>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</si>
  <si>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</si>
  <si>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</si>
  <si>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</si>
  <si>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</si>
  <si>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</si>
  <si>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</si>
  <si>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</si>
  <si>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</si>
  <si>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</si>
  <si>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</si>
  <si>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</si>
  <si>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</si>
  <si>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</si>
  <si>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</si>
  <si>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</si>
  <si>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</si>
  <si>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</si>
  <si>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</si>
  <si>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</si>
  <si>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</si>
  <si>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</si>
  <si>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</si>
  <si>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</si>
  <si>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</si>
  <si>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</si>
  <si>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</si>
  <si>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</si>
  <si>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</si>
  <si>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</si>
  <si>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</si>
  <si>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</si>
  <si>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</si>
  <si>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</si>
  <si>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</si>
  <si>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</si>
  <si>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</si>
  <si>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</si>
  <si>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</si>
  <si>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</si>
  <si>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</si>
  <si>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</si>
  <si>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</si>
  <si>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</si>
  <si>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</si>
  <si>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</si>
  <si>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</si>
  <si>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</si>
  <si>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</si>
  <si>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</si>
  <si>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</si>
  <si>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</si>
  <si>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</si>
  <si>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</si>
  <si>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</si>
  <si>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</si>
  <si>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</si>
  <si>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</si>
  <si>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</si>
  <si>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</si>
  <si>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</si>
  <si>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</si>
  <si>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</si>
  <si>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</si>
  <si>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</si>
  <si>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</si>
  <si>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</si>
  <si>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</si>
  <si>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</si>
  <si>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</si>
  <si>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</si>
  <si>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</si>
  <si>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</si>
  <si>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</si>
  <si>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</si>
  <si>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</si>
  <si>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</si>
  <si>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</si>
  <si>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</si>
  <si>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</si>
  <si>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</si>
  <si>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</si>
  <si>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</si>
  <si>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</si>
  <si>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</si>
  <si>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</si>
  <si>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</si>
  <si>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</si>
  <si>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</si>
  <si>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</si>
  <si>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</si>
  <si>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</si>
  <si>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</si>
  <si>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</si>
  <si>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</si>
  <si>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</si>
  <si>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</si>
  <si>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</si>
  <si>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</si>
  <si>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</si>
  <si>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</si>
  <si>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</si>
  <si>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</si>
  <si>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</si>
  <si>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</si>
  <si>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</si>
  <si>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</si>
  <si>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</si>
  <si>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</si>
  <si>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</si>
  <si>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</si>
  <si>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</si>
  <si>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</si>
  <si>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</si>
  <si>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</si>
  <si>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</si>
  <si>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</si>
  <si>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</si>
  <si>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</si>
  <si>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</si>
  <si>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</si>
  <si>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</si>
  <si>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</si>
  <si>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</si>
  <si>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</si>
  <si>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</si>
  <si>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</si>
  <si>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</si>
  <si>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</si>
  <si>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</si>
  <si>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</si>
  <si>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</si>
  <si>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</si>
  <si>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</si>
  <si>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</si>
  <si>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</si>
  <si>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</si>
  <si>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</si>
  <si>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</si>
  <si>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</si>
  <si>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</si>
  <si>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</si>
  <si>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</si>
  <si>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</si>
  <si>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</si>
  <si>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</si>
  <si>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</si>
  <si>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</si>
  <si>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</si>
  <si>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</si>
  <si>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</si>
  <si>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</si>
  <si>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</si>
  <si>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</si>
  <si>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</si>
  <si>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</si>
  <si>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</si>
  <si>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</si>
  <si>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</si>
  <si>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</si>
  <si>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</si>
  <si>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</si>
  <si>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</si>
  <si>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</si>
  <si>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</si>
  <si>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</si>
  <si>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</si>
  <si>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</si>
  <si>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</si>
  <si>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</si>
  <si>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</si>
  <si>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</si>
  <si>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</si>
  <si>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</si>
  <si>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</si>
  <si>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</si>
  <si>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</si>
  <si>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</si>
  <si>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</si>
  <si>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</si>
  <si>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</si>
  <si>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</si>
  <si>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</si>
  <si>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</si>
  <si>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</si>
  <si>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</si>
  <si>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</si>
  <si>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</si>
  <si>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</si>
  <si>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</si>
  <si>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</si>
  <si>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</si>
  <si>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</si>
  <si>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</si>
  <si>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</si>
  <si>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</si>
  <si>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</si>
  <si>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</si>
  <si>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</si>
  <si>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</si>
  <si>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</si>
  <si>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</si>
  <si>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</si>
  <si>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</si>
  <si>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</si>
  <si>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</si>
  <si>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</si>
  <si>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</si>
  <si>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</si>
  <si>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</si>
  <si>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</si>
  <si>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</si>
  <si>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</si>
  <si>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</si>
  <si>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</si>
  <si>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</si>
  <si>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</si>
  <si>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</si>
  <si>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</si>
  <si>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</si>
  <si>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</si>
  <si>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</si>
  <si>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</si>
  <si>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</si>
  <si>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</si>
  <si>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</si>
  <si>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</si>
  <si>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</si>
  <si>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</si>
  <si>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</si>
  <si>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</si>
  <si>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</si>
  <si>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</si>
  <si>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</si>
  <si>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</si>
  <si>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</si>
  <si>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</si>
  <si>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</si>
  <si>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</si>
  <si>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</si>
  <si>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</si>
  <si>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</si>
  <si>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</si>
  <si>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</si>
  <si>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</si>
  <si>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</si>
  <si>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</si>
  <si>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</si>
  <si>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</si>
  <si>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</si>
  <si>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</si>
  <si>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</si>
  <si>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</si>
  <si>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</si>
  <si>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</si>
  <si>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</si>
  <si>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</si>
  <si>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</si>
  <si>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</si>
  <si>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</si>
  <si>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</si>
  <si>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</si>
  <si>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</si>
  <si>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</si>
  <si>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</si>
  <si>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</si>
  <si>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</si>
  <si>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</si>
  <si>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</si>
  <si>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</si>
  <si>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</si>
  <si>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</si>
  <si>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</si>
  <si>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</si>
  <si>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</si>
  <si>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</si>
  <si>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</si>
  <si>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</si>
  <si>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</si>
  <si>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</si>
  <si>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</si>
  <si>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</si>
  <si>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</si>
  <si>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</si>
  <si>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</si>
  <si>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</si>
  <si>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</si>
  <si>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</si>
  <si>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</si>
  <si>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</si>
  <si>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</si>
  <si>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</si>
  <si>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</si>
  <si>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</si>
  <si>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</si>
  <si>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</si>
  <si>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</si>
  <si>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</si>
  <si>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</si>
  <si>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</si>
  <si>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</si>
  <si>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</si>
  <si>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</si>
  <si>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</si>
  <si>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</si>
  <si>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</si>
  <si>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</si>
  <si>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</si>
  <si>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</si>
  <si>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</si>
  <si>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</si>
  <si>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</si>
  <si>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</si>
  <si>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</si>
  <si>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</si>
  <si>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</si>
  <si>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</si>
  <si>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</si>
  <si>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</si>
  <si>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</si>
  <si>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</si>
  <si>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</si>
  <si>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</si>
  <si>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</si>
  <si>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</si>
  <si>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</si>
  <si>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</si>
  <si>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</si>
  <si>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</si>
  <si>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</si>
  <si>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</si>
  <si>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</si>
  <si>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</si>
  <si>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</si>
  <si>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</si>
  <si>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</si>
  <si>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</si>
  <si>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</si>
  <si>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</si>
  <si>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</si>
  <si>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</si>
  <si>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</si>
  <si>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</si>
  <si>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</si>
  <si>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</si>
  <si>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</si>
  <si>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</si>
  <si>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</si>
  <si>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</si>
  <si>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</si>
  <si>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</si>
  <si>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</si>
  <si>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</si>
  <si>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</si>
  <si>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</si>
  <si>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</si>
  <si>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</si>
  <si>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</si>
  <si>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</si>
  <si>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</si>
  <si>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</si>
  <si>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</si>
  <si>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</si>
  <si>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</si>
  <si>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</si>
  <si>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</si>
  <si>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</si>
  <si>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</si>
  <si>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</si>
  <si>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</si>
  <si>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</si>
  <si>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</si>
  <si>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</si>
  <si>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</si>
  <si>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</si>
  <si>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</si>
  <si>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</si>
  <si>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</si>
  <si>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</si>
  <si>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</si>
  <si>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</si>
  <si>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</si>
  <si>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</si>
  <si>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</si>
  <si>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</si>
  <si>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</si>
  <si>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</si>
  <si>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</si>
  <si>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</si>
  <si>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</si>
  <si>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</si>
  <si>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</si>
  <si>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</si>
  <si>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</si>
  <si>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</si>
  <si>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</si>
  <si>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</si>
  <si>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</si>
  <si>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</si>
  <si>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</si>
  <si>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</si>
  <si>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</si>
  <si>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</si>
  <si>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</si>
  <si>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</si>
  <si>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</si>
  <si>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</si>
  <si>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</si>
  <si>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</si>
  <si>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</si>
  <si>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</si>
  <si>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</si>
  <si>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</si>
  <si>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</si>
  <si>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</si>
  <si>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</si>
  <si>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</si>
  <si>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</si>
  <si>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</si>
  <si>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</si>
  <si>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</si>
  <si>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</si>
  <si>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</si>
  <si>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</si>
  <si>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</si>
  <si>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</si>
  <si>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</si>
  <si>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</si>
  <si>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</si>
  <si>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</si>
  <si>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</si>
  <si>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</si>
  <si>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</si>
  <si>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</si>
  <si>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</si>
  <si>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</si>
  <si>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</si>
  <si>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</si>
  <si>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</si>
  <si>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</si>
  <si>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</si>
  <si>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</si>
  <si>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</si>
  <si>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</si>
  <si>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</si>
  <si>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</si>
  <si>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</si>
  <si>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</si>
  <si>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</si>
  <si>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</si>
  <si>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</si>
  <si>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</si>
  <si>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</si>
  <si>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</si>
  <si>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</si>
  <si>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</si>
  <si>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</si>
  <si>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</si>
  <si>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</si>
  <si>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</si>
  <si>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</si>
  <si>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</si>
  <si>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</si>
  <si>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</si>
  <si>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</si>
  <si>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</si>
  <si>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</si>
  <si>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</si>
  <si>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</si>
  <si>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</si>
  <si>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</si>
  <si>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</si>
  <si>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</si>
  <si>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</si>
  <si>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</si>
  <si>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</si>
  <si>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</si>
  <si>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</si>
  <si>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</si>
  <si>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</si>
  <si>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</si>
  <si>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</si>
  <si>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</si>
  <si>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</si>
  <si>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</si>
  <si>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</si>
  <si>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</si>
  <si>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</si>
  <si>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</si>
  <si>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</si>
  <si>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</si>
  <si>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</si>
  <si>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</si>
  <si>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</si>
  <si>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</si>
  <si>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</si>
  <si>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</si>
  <si>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</si>
  <si>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</si>
  <si>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</si>
  <si>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</si>
  <si>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</si>
  <si>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</si>
  <si>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</si>
  <si>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</si>
  <si>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</si>
  <si>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</si>
  <si>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</si>
  <si>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</si>
  <si>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</si>
  <si>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</si>
  <si>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</si>
  <si>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</si>
  <si>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</si>
  <si>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</si>
  <si>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</si>
  <si>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</si>
  <si>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</si>
  <si>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</si>
  <si>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</si>
  <si>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</si>
  <si>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</si>
  <si>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</si>
  <si>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</si>
  <si>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</si>
  <si>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</si>
  <si>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</si>
  <si>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</si>
  <si>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</si>
  <si>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</si>
  <si>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</si>
  <si>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</si>
  <si>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</si>
  <si>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</si>
  <si>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</si>
  <si>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</si>
  <si>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</si>
  <si>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</si>
  <si>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</si>
  <si>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</si>
  <si>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</si>
  <si>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</si>
  <si>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</si>
  <si>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</si>
  <si>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</si>
  <si>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</si>
  <si>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</si>
  <si>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</si>
  <si>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</si>
  <si>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</si>
  <si>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</si>
  <si>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</si>
  <si>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</si>
  <si>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</si>
  <si>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</si>
  <si>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</si>
  <si>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</si>
  <si>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</si>
  <si>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</si>
  <si>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</si>
  <si>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</si>
  <si>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</si>
  <si>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</si>
  <si>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</si>
  <si>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</si>
  <si>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</si>
  <si>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</si>
  <si>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</si>
  <si>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</si>
  <si>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</si>
  <si>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</si>
  <si>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</si>
  <si>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</si>
  <si>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</si>
  <si>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</si>
  <si>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</si>
  <si>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</si>
  <si>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</si>
  <si>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</si>
  <si>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</si>
  <si>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</si>
  <si>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</si>
  <si>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</si>
  <si>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</si>
  <si>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</si>
  <si>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</si>
  <si>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</si>
  <si>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</si>
  <si>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</si>
  <si>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</si>
  <si>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</si>
  <si>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</si>
  <si>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</si>
  <si>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</si>
  <si>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</si>
  <si>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</si>
  <si>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</si>
  <si>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</si>
  <si>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</si>
  <si>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</si>
  <si>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</si>
  <si>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</si>
  <si>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</si>
  <si>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</si>
  <si>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</si>
  <si>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</si>
  <si>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</si>
  <si>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</si>
  <si>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</si>
  <si>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</si>
  <si>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</si>
  <si>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</si>
  <si>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</si>
  <si>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</si>
  <si>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</si>
  <si>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</si>
  <si>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</si>
  <si>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</si>
  <si>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</si>
  <si>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</si>
  <si>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</si>
  <si>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</si>
  <si>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</si>
  <si>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</si>
  <si>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</si>
  <si>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</si>
  <si>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</si>
  <si>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</si>
  <si>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</si>
  <si>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</si>
  <si>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</si>
  <si>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</si>
  <si>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</si>
  <si>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</si>
  <si>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</si>
  <si>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</si>
  <si>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</si>
  <si>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</si>
  <si>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</si>
  <si>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</si>
  <si>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</si>
  <si>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</si>
  <si>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</si>
  <si>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</si>
  <si>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</si>
  <si>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</si>
  <si>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</si>
  <si>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</si>
  <si>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</si>
  <si>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</si>
  <si>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</si>
  <si>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</si>
  <si>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</si>
  <si>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</si>
  <si>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</si>
  <si>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</si>
  <si>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</si>
  <si>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</si>
  <si>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</si>
  <si>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</si>
  <si>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</si>
  <si>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</si>
  <si>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</si>
  <si>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</si>
  <si>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</si>
  <si>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</si>
  <si>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</si>
  <si>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</si>
  <si>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</si>
  <si>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</si>
  <si>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</si>
  <si>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</si>
  <si>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</si>
  <si>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</si>
  <si>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</si>
  <si>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</si>
  <si>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</si>
  <si>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</si>
  <si>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</si>
  <si>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</si>
  <si>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</si>
  <si>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</si>
  <si>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</si>
  <si>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</si>
  <si>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</si>
  <si>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</si>
  <si>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</si>
  <si>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</si>
  <si>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</si>
  <si>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</si>
  <si>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</si>
  <si>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</si>
  <si>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</si>
  <si>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</si>
  <si>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</si>
  <si>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</si>
  <si>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</si>
  <si>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</si>
  <si>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</si>
  <si>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</si>
  <si>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</si>
  <si>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</si>
  <si>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</si>
  <si>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</si>
  <si>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</si>
  <si>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</si>
  <si>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</si>
  <si>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</si>
  <si>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</si>
  <si>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</si>
  <si>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</si>
  <si>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</si>
  <si>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</si>
  <si>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</si>
  <si>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</si>
  <si>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</si>
  <si>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</si>
  <si>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</si>
  <si>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</si>
  <si>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</si>
  <si>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</si>
  <si>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</si>
  <si>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</si>
  <si>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</si>
  <si>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</si>
  <si>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</si>
  <si>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</si>
  <si>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</si>
  <si>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</si>
  <si>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</si>
  <si>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</si>
  <si>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</si>
  <si>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</si>
  <si>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</si>
  <si>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</si>
  <si>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</si>
  <si>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</si>
  <si>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</si>
  <si>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</si>
  <si>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</si>
  <si>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</si>
  <si>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</si>
  <si>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</si>
  <si>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</si>
  <si>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</si>
  <si>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</si>
  <si>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</si>
  <si>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</si>
  <si>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</si>
  <si>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</si>
  <si>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</si>
  <si>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</si>
  <si>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</si>
  <si>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</si>
  <si>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</si>
  <si>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</si>
  <si>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</si>
  <si>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</si>
  <si>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</si>
  <si>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</si>
  <si>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</si>
  <si>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</si>
  <si>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</si>
  <si>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</si>
  <si>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</si>
  <si>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</si>
  <si>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</si>
  <si>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</si>
  <si>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</si>
  <si>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</si>
  <si>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</si>
  <si>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</si>
  <si>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</si>
  <si>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</si>
  <si>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</si>
  <si>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</si>
  <si>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</si>
  <si>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</si>
  <si>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</si>
  <si>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</si>
  <si>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</si>
  <si>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</si>
  <si>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</si>
  <si>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</si>
  <si>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</si>
  <si>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</si>
  <si>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</si>
  <si>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</si>
  <si>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</si>
  <si>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</si>
  <si>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</si>
  <si>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</si>
  <si>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</si>
  <si>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</si>
  <si>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</si>
  <si>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</si>
  <si>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</si>
  <si>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</si>
  <si>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</si>
  <si>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</si>
  <si>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</si>
  <si>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</si>
  <si>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</si>
  <si>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</si>
  <si>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</si>
  <si>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</si>
  <si>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</si>
  <si>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</si>
  <si>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</si>
  <si>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</si>
  <si>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</si>
  <si>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</si>
  <si>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</si>
  <si>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</si>
  <si>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</si>
  <si>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</si>
  <si>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</si>
  <si>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</si>
  <si>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</si>
  <si>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</si>
  <si>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</si>
  <si>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</si>
  <si>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</si>
  <si>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</si>
  <si>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</si>
  <si>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</si>
  <si>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</si>
  <si>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</si>
  <si>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</si>
  <si>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</si>
  <si>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</si>
  <si>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</si>
  <si>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</si>
  <si>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</si>
  <si>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</si>
  <si>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</si>
  <si>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</si>
  <si>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</si>
  <si>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</si>
  <si>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</si>
  <si>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</si>
  <si>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</si>
  <si>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</si>
  <si>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</si>
  <si>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</si>
  <si>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</si>
  <si>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</si>
  <si>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</si>
  <si>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</si>
  <si>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</si>
  <si>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</si>
  <si>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</si>
  <si>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</si>
  <si>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</si>
  <si>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</si>
  <si>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</si>
  <si>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</si>
  <si>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</si>
  <si>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</si>
  <si>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</si>
  <si>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</si>
  <si>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</si>
  <si>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</si>
  <si>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</si>
  <si>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</si>
  <si>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</si>
  <si>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</si>
  <si>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</si>
  <si>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</si>
  <si>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</si>
  <si>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</si>
  <si>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</si>
  <si>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</si>
  <si>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</si>
  <si>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</si>
  <si>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</si>
  <si>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</si>
  <si>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</si>
  <si>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</si>
  <si>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</si>
  <si>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</si>
  <si>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</si>
  <si>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</si>
  <si>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</si>
  <si>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</si>
  <si>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</si>
  <si>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</si>
  <si>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</si>
  <si>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</si>
  <si>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</si>
  <si>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</si>
  <si>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</si>
  <si>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</si>
  <si>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</si>
  <si>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</si>
  <si>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</si>
  <si>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</si>
  <si>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</si>
  <si>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</si>
  <si>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</si>
  <si>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</si>
  <si>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</si>
  <si>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</si>
  <si>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</si>
  <si>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</si>
  <si>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</si>
  <si>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</si>
  <si>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</si>
  <si>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</si>
  <si>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</si>
  <si>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</si>
  <si>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</si>
  <si>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</si>
  <si>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</si>
  <si>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</si>
  <si>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</si>
  <si>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</si>
  <si>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</si>
  <si>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</si>
  <si>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</si>
  <si>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</si>
  <si>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</si>
  <si>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</si>
  <si>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</si>
  <si>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</si>
  <si>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</si>
  <si>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</si>
  <si>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</si>
  <si>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</si>
  <si>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</si>
  <si>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</si>
  <si>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</si>
  <si>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</si>
  <si>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</si>
  <si>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</si>
  <si>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</si>
  <si>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</si>
  <si>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</si>
  <si>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</si>
  <si>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</si>
  <si>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</si>
  <si>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</si>
  <si>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</si>
  <si>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</si>
  <si>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</si>
  <si>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</si>
  <si>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</si>
  <si>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</si>
  <si>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</si>
  <si>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</si>
  <si>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</si>
  <si>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</si>
  <si>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</si>
  <si>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</si>
  <si>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</si>
  <si>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</si>
  <si>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</si>
  <si>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</si>
  <si>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</si>
  <si>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</si>
  <si>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</si>
  <si>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</si>
  <si>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</si>
  <si>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</si>
  <si>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</si>
  <si>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</si>
  <si>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</si>
  <si>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</si>
  <si>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</si>
  <si>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</si>
  <si>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</si>
  <si>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</si>
  <si>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</si>
  <si>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</si>
  <si>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</si>
  <si>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</si>
  <si>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</si>
  <si>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</si>
  <si>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</si>
  <si>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</si>
  <si>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</si>
  <si>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</si>
  <si>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</si>
  <si>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</si>
  <si>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</si>
  <si>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</si>
  <si>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</si>
  <si>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</si>
  <si>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</si>
  <si>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</si>
  <si>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</si>
  <si>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</si>
  <si>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</si>
  <si>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</si>
  <si>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</si>
  <si>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</si>
  <si>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</si>
  <si>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</si>
  <si>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</si>
  <si>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</si>
  <si>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</si>
  <si>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</si>
  <si>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</si>
  <si>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</si>
  <si>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</si>
  <si>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</si>
  <si>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</si>
  <si>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</si>
  <si>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</si>
  <si>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</si>
  <si>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</si>
  <si>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</si>
  <si>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</si>
  <si>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</si>
  <si>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</si>
  <si>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</si>
  <si>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</si>
  <si>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</si>
  <si>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</si>
  <si>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</si>
  <si>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</si>
  <si>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</si>
  <si>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</si>
  <si>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</si>
  <si>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</si>
  <si>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</si>
  <si>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</si>
  <si>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</si>
  <si>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</si>
  <si>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</si>
  <si>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</si>
  <si>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</si>
  <si>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</si>
  <si>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</si>
  <si>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</si>
  <si>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</si>
  <si>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</si>
  <si>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</si>
  <si>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</si>
  <si>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</si>
  <si>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</si>
  <si>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</si>
  <si>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</si>
  <si>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</si>
  <si>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</si>
  <si>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</si>
  <si>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</si>
  <si>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</si>
  <si>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</si>
  <si>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</si>
  <si>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</si>
  <si>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</si>
  <si>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</si>
  <si>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</si>
  <si>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</si>
  <si>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</si>
  <si>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</si>
  <si>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</si>
  <si>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</si>
  <si>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</si>
  <si>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</si>
  <si>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</si>
  <si>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</si>
  <si>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</si>
  <si>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</si>
  <si>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</si>
  <si>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</si>
  <si>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</si>
  <si>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</si>
  <si>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</si>
  <si>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</si>
  <si>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</si>
  <si>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</si>
  <si>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</si>
  <si>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</si>
  <si>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</si>
  <si>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</si>
  <si>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</si>
  <si>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</si>
  <si>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</si>
  <si>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</si>
  <si>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</si>
  <si>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</si>
  <si>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</si>
  <si>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</si>
  <si>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</si>
  <si>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</si>
  <si>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</si>
  <si>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</si>
  <si>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</si>
  <si>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</si>
  <si>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</si>
  <si>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</si>
  <si>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</si>
  <si>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</si>
  <si>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</si>
  <si>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</si>
  <si>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</si>
  <si>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</si>
  <si>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</si>
  <si>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</si>
  <si>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</si>
  <si>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</si>
  <si>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</si>
  <si>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</si>
  <si>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</si>
  <si>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</si>
  <si>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</si>
  <si>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</si>
  <si>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</si>
  <si>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</si>
  <si>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</si>
  <si>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</si>
  <si>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</si>
  <si>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</si>
  <si>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</si>
  <si>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</si>
  <si>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</si>
  <si>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</si>
  <si>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</si>
  <si>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</si>
  <si>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</si>
  <si>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</si>
  <si>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</si>
  <si>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</si>
  <si>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</si>
  <si>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</si>
  <si>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</si>
  <si>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</si>
  <si>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</si>
  <si>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</si>
  <si>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</si>
  <si>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</si>
  <si>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</si>
  <si>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</si>
  <si>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</si>
  <si>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</si>
  <si>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</si>
  <si>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</si>
  <si>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</si>
  <si>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</si>
  <si>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</si>
  <si>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</si>
  <si>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</si>
  <si>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</si>
  <si>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</si>
  <si>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</si>
  <si>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</si>
  <si>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</si>
  <si>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</si>
  <si>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</si>
  <si>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</si>
  <si>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</si>
  <si>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</si>
  <si>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</si>
  <si>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</si>
  <si>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</si>
  <si>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</si>
  <si>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</si>
  <si>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</si>
  <si>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</si>
  <si>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</si>
  <si>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</si>
  <si>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</si>
  <si>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</si>
  <si>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</si>
  <si>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</si>
  <si>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</si>
  <si>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</si>
  <si>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</si>
  <si>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</si>
  <si>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</si>
  <si>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</si>
  <si>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</si>
  <si>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</si>
  <si>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</si>
  <si>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</si>
  <si>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</si>
  <si>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</si>
  <si>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</si>
  <si>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</si>
  <si>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</si>
  <si>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</si>
  <si>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</si>
  <si>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</si>
  <si>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</si>
  <si>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</si>
  <si>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</si>
  <si>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</si>
  <si>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</si>
  <si>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</si>
  <si>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</si>
  <si>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</si>
  <si>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</si>
  <si>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</si>
  <si>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</si>
  <si>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</si>
  <si>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</si>
  <si>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</si>
  <si>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</si>
  <si>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</si>
  <si>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</si>
  <si>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</si>
  <si>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</si>
  <si>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</si>
  <si>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</si>
  <si>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</si>
  <si>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</si>
  <si>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</si>
  <si>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</si>
  <si>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</si>
  <si>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</si>
  <si>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</si>
  <si>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</si>
  <si>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</si>
  <si>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</si>
  <si>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</si>
  <si>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</si>
  <si>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</si>
  <si>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</si>
  <si>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</si>
  <si>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</si>
  <si>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</si>
  <si>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</si>
  <si>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</si>
  <si>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</si>
  <si>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</si>
  <si>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</si>
  <si>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</si>
  <si>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</si>
  <si>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</si>
  <si>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</si>
  <si>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</si>
  <si>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</si>
  <si>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</si>
  <si>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</si>
  <si>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</si>
  <si>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</si>
  <si>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</si>
  <si>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</si>
  <si>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</si>
  <si>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</si>
  <si>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</si>
  <si>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</si>
  <si>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</si>
  <si>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</si>
  <si>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</si>
  <si>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</si>
  <si>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</si>
  <si>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</si>
  <si>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</si>
  <si>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</si>
  <si>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</si>
  <si>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</si>
  <si>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</si>
  <si>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</si>
  <si>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</si>
  <si>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</si>
  <si>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</si>
  <si>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</si>
  <si>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</si>
  <si>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</si>
  <si>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</si>
  <si>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</si>
  <si>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</si>
  <si>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</si>
  <si>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</si>
  <si>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</si>
  <si>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</si>
  <si>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</si>
  <si>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</si>
  <si>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</si>
  <si>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</si>
  <si>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</si>
  <si>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</si>
  <si>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</si>
  <si>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</si>
  <si>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</si>
  <si>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</si>
  <si>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</si>
  <si>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</si>
  <si>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</si>
  <si>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</si>
  <si>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</si>
  <si>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</si>
  <si>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</si>
  <si>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</si>
  <si>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</si>
  <si>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</si>
  <si>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</si>
  <si>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</si>
  <si>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</si>
  <si>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</si>
  <si>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</si>
  <si>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</si>
  <si>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</si>
  <si>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</si>
  <si>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</si>
  <si>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</si>
  <si>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</si>
  <si>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</si>
  <si>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</si>
  <si>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</si>
  <si>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</si>
  <si>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</si>
  <si>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</si>
  <si>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</si>
  <si>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</si>
  <si>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</si>
  <si>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</si>
  <si>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</si>
  <si>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</si>
  <si>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</si>
  <si>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</si>
  <si>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</si>
  <si>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</si>
  <si>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</si>
  <si>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</si>
  <si>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</si>
  <si>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</si>
  <si>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</si>
  <si>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</si>
  <si>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</si>
  <si>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</si>
  <si>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</si>
  <si>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</si>
  <si>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</si>
  <si>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</si>
  <si>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</si>
  <si>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</si>
  <si>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</si>
  <si>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</si>
  <si>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</si>
  <si>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</si>
  <si>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</si>
  <si>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</si>
  <si>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</si>
  <si>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</si>
  <si>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</si>
  <si>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</si>
  <si>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</si>
  <si>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</si>
  <si>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</si>
  <si>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</si>
  <si>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</si>
  <si>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</si>
  <si>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</si>
  <si>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</si>
  <si>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</si>
  <si>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</si>
  <si>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</si>
  <si>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</si>
  <si>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</si>
  <si>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</si>
  <si>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</si>
  <si>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</si>
  <si>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</si>
  <si>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</si>
  <si>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</si>
  <si>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</si>
  <si>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</si>
  <si>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</si>
  <si>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</si>
  <si>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</si>
  <si>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</si>
  <si>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</si>
  <si>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</si>
  <si>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</si>
  <si>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</si>
  <si>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</si>
  <si>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</si>
  <si>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</si>
  <si>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</si>
  <si>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</si>
  <si>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</si>
  <si>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</si>
  <si>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</si>
  <si>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</si>
  <si>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</si>
  <si>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</si>
  <si>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</si>
  <si>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</si>
  <si>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</si>
  <si>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</si>
  <si>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</si>
  <si>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</si>
  <si>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</si>
  <si>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</si>
  <si>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</si>
  <si>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</si>
  <si>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</si>
  <si>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</si>
  <si>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</si>
  <si>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</si>
  <si>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</si>
  <si>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</si>
  <si>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</si>
  <si>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</si>
  <si>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</si>
  <si>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</si>
  <si>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</si>
  <si>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</si>
  <si>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</si>
  <si>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</si>
  <si>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</si>
  <si>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</si>
  <si>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</si>
  <si>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</si>
  <si>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</si>
  <si>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</si>
  <si>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</si>
  <si>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</si>
  <si>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</si>
  <si>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</si>
  <si>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</si>
  <si>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</si>
  <si>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</si>
  <si>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</si>
  <si>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</si>
  <si>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</si>
  <si>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</si>
  <si>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</si>
  <si>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</si>
  <si>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</si>
  <si>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</si>
  <si>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</si>
  <si>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</si>
  <si>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</si>
  <si>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</si>
  <si>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</si>
  <si>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</si>
  <si>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</si>
  <si>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</si>
  <si>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</si>
  <si>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</si>
  <si>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</si>
  <si>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</si>
  <si>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</si>
  <si>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</si>
  <si>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</si>
  <si>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</si>
  <si>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</si>
  <si>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</si>
  <si>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</si>
  <si>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</si>
  <si>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</si>
  <si>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</si>
  <si>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</si>
  <si>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</si>
  <si>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</si>
  <si>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</si>
  <si>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</si>
  <si>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</si>
  <si>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</si>
  <si>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</si>
  <si>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</si>
  <si>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</si>
  <si>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</si>
  <si>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</si>
  <si>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</si>
  <si>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</si>
  <si>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</si>
  <si>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</si>
  <si>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</si>
  <si>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</si>
  <si>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</si>
  <si>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</si>
  <si>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</si>
  <si>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</si>
  <si>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</si>
  <si>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</si>
  <si>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</si>
  <si>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</si>
  <si>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</si>
  <si>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</si>
  <si>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</si>
  <si>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</si>
  <si>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</si>
  <si>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</si>
  <si>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</si>
  <si>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</si>
  <si>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</si>
  <si>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</si>
  <si>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</si>
  <si>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</si>
  <si>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</si>
  <si>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</si>
  <si>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</si>
  <si>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</si>
  <si>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</si>
  <si>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</si>
  <si>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</si>
  <si>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</si>
  <si>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</si>
  <si>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</si>
  <si>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</si>
  <si>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</si>
  <si>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</si>
  <si>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</si>
  <si>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</si>
  <si>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</si>
  <si>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</si>
  <si>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</si>
  <si>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</si>
  <si>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</si>
  <si>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</si>
  <si>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</si>
  <si>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</si>
  <si>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</si>
  <si>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</si>
  <si>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</si>
  <si>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</si>
  <si>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</si>
  <si>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</si>
  <si>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</si>
  <si>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</si>
  <si>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</si>
  <si>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</si>
  <si>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</si>
  <si>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</si>
  <si>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</si>
  <si>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</si>
  <si>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</si>
  <si>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</si>
  <si>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</si>
  <si>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</si>
  <si>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</si>
  <si>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</si>
  <si>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</si>
  <si>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</si>
  <si>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</si>
  <si>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</si>
  <si>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</si>
  <si>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</si>
  <si>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</si>
  <si>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</si>
  <si>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</si>
  <si>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</si>
  <si>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</si>
  <si>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</si>
  <si>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</si>
  <si>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</si>
  <si>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</si>
  <si>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</si>
  <si>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</si>
  <si>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</si>
  <si>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</si>
  <si>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</si>
  <si>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</si>
  <si>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</si>
  <si>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</si>
  <si>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</si>
  <si>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</si>
  <si>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</si>
  <si>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</si>
  <si>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</si>
  <si>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</si>
  <si>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</si>
  <si>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</si>
  <si>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</si>
  <si>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</si>
  <si>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</si>
  <si>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</si>
  <si>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</si>
  <si>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</si>
  <si>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</si>
  <si>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</si>
  <si>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</si>
  <si>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</si>
  <si>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</si>
  <si>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</si>
  <si>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</si>
  <si>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</si>
  <si>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</si>
  <si>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</si>
  <si>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</si>
  <si>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</si>
  <si>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</si>
  <si>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</si>
  <si>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</si>
  <si>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</si>
  <si>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</si>
  <si>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</si>
  <si>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</si>
  <si>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</si>
  <si>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</si>
  <si>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</si>
  <si>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</si>
  <si>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</si>
  <si>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</si>
  <si>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</si>
  <si>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</si>
  <si>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</si>
  <si>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</si>
  <si>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</si>
  <si>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</si>
  <si>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</si>
  <si>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</si>
  <si>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</si>
  <si>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</si>
  <si>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</si>
  <si>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</si>
  <si>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</si>
  <si>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</si>
  <si>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</si>
  <si>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</si>
  <si>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</si>
  <si>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</si>
  <si>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</si>
  <si>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</si>
  <si>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</si>
  <si>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</si>
  <si>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</si>
  <si>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</si>
  <si>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</si>
  <si>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</si>
  <si>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</si>
  <si>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</si>
  <si>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</si>
  <si>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</si>
  <si>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</si>
  <si>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</si>
  <si>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</si>
  <si>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</si>
  <si>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</si>
  <si>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</si>
  <si>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</si>
  <si>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</si>
  <si>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</si>
  <si>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</si>
  <si>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</si>
  <si>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</si>
  <si>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</si>
  <si>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</si>
  <si>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</si>
  <si>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</si>
  <si>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</si>
  <si>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</si>
  <si>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</si>
  <si>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</si>
  <si>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</si>
  <si>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</si>
  <si>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</si>
  <si>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</si>
  <si>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</si>
  <si>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</si>
  <si>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</si>
  <si>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</si>
  <si>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</si>
  <si>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</si>
  <si>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</si>
  <si>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</si>
  <si>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</si>
  <si>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</si>
  <si>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</si>
  <si>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</si>
  <si>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</si>
  <si>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</si>
  <si>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</si>
  <si>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</si>
  <si>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</si>
  <si>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</si>
  <si>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</si>
  <si>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</si>
  <si>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</si>
  <si>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</si>
  <si>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</si>
  <si>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</si>
  <si>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</si>
  <si>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</si>
  <si>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</si>
  <si>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</si>
  <si>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</si>
  <si>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</si>
  <si>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</si>
  <si>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</si>
  <si>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</si>
  <si>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</si>
  <si>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</si>
  <si>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</si>
  <si>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</si>
  <si>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</si>
  <si>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</si>
  <si>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</si>
  <si>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</si>
  <si>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</si>
  <si>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</si>
  <si>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</si>
  <si>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</si>
  <si>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</si>
  <si>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</si>
  <si>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</si>
  <si>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</si>
  <si>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</si>
  <si>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</si>
  <si>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</si>
  <si>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</si>
  <si>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</si>
  <si>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</si>
  <si>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</si>
  <si>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</si>
  <si>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</si>
  <si>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</si>
  <si>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</si>
  <si>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</si>
  <si>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</si>
  <si>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</si>
  <si>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</si>
  <si>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</si>
  <si>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</si>
  <si>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</si>
  <si>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</si>
  <si>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</si>
  <si>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</si>
  <si>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</si>
  <si>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</si>
  <si>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</si>
  <si>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</si>
  <si>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</si>
  <si>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</si>
  <si>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</si>
  <si>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</si>
  <si>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</si>
  <si>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</si>
  <si>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</si>
  <si>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</si>
  <si>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</si>
  <si>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</si>
  <si>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</si>
  <si>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</si>
  <si>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</si>
  <si>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</si>
  <si>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</si>
  <si>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</si>
  <si>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</si>
  <si>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</si>
  <si>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</si>
  <si>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</si>
  <si>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</si>
  <si>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</si>
  <si>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</si>
  <si>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</si>
  <si>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</si>
  <si>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</si>
  <si>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</si>
  <si>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</si>
  <si>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</si>
  <si>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</si>
  <si>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</si>
  <si>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</si>
  <si>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</si>
  <si>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</si>
  <si>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</si>
  <si>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</si>
  <si>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</si>
  <si>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</si>
  <si>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</si>
  <si>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</si>
  <si>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</si>
  <si>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</si>
  <si>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</si>
  <si>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</si>
  <si>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</si>
  <si>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</si>
  <si>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</si>
  <si>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</si>
  <si>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</si>
  <si>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</si>
  <si>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</si>
  <si>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</si>
  <si>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</si>
  <si>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</si>
  <si>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</si>
  <si>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</si>
  <si>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</si>
  <si>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</si>
  <si>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</si>
  <si>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</si>
  <si>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</si>
  <si>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</si>
  <si>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</si>
  <si>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</si>
  <si>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</si>
  <si>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</si>
  <si>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</si>
  <si>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</si>
  <si>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</si>
  <si>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</si>
  <si>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</si>
  <si>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</si>
  <si>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</si>
  <si>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</si>
  <si>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</si>
  <si>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</si>
  <si>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</si>
  <si>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</si>
  <si>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</si>
  <si>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</si>
  <si>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</si>
  <si>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</si>
  <si>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</si>
  <si>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</si>
  <si>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</si>
  <si>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</si>
  <si>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</si>
  <si>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</si>
  <si>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</si>
  <si>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</si>
  <si>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</si>
  <si>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</si>
  <si>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</si>
  <si>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</si>
  <si>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</si>
  <si>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</si>
  <si>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</si>
  <si>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</si>
  <si>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</si>
  <si>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</si>
  <si>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</si>
  <si>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</si>
  <si>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</si>
  <si>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</si>
  <si>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</si>
  <si>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</si>
  <si>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</si>
  <si>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</si>
  <si>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</si>
  <si>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</si>
  <si>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</si>
  <si>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</si>
  <si>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</si>
  <si>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</si>
  <si>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</si>
  <si>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</si>
  <si>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</si>
  <si>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</si>
  <si>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</si>
  <si>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</si>
  <si>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</si>
  <si>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</si>
  <si>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</si>
  <si>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</si>
  <si>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</si>
  <si>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</si>
  <si>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</si>
  <si>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</si>
  <si>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</si>
  <si>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</si>
  <si>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</si>
  <si>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</si>
  <si>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</si>
  <si>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</si>
  <si>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</si>
  <si>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</si>
  <si>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</si>
  <si>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</si>
  <si>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</si>
  <si>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</si>
  <si>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</si>
  <si>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</si>
  <si>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</si>
  <si>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</si>
  <si>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</si>
  <si>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</si>
  <si>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</si>
  <si>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</si>
  <si>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</si>
  <si>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</si>
  <si>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</si>
  <si>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</si>
  <si>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</si>
  <si>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</si>
  <si>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</si>
  <si>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</si>
  <si>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</si>
  <si>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</si>
  <si>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</si>
  <si>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</si>
  <si>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</si>
  <si>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</si>
  <si>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</si>
  <si>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</si>
  <si>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</si>
  <si>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</si>
  <si>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</si>
  <si>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</si>
  <si>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</si>
  <si>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</si>
  <si>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</si>
  <si>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</si>
  <si>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</si>
  <si>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</si>
  <si>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</si>
  <si>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</si>
  <si>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</si>
  <si>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</si>
  <si>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</si>
  <si>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</si>
  <si>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</si>
  <si>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</si>
  <si>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</si>
  <si>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</si>
  <si>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</si>
  <si>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</si>
  <si>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</si>
  <si>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</si>
  <si>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</si>
  <si>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</si>
  <si>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</si>
  <si>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</si>
  <si>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</si>
  <si>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</si>
  <si>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</si>
  <si>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</si>
  <si>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</si>
  <si>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</si>
  <si>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</si>
  <si>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</si>
  <si>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</si>
  <si>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</si>
  <si>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</si>
  <si>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</si>
  <si>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</si>
  <si>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</si>
  <si>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</si>
  <si>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</si>
  <si>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</si>
  <si>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</si>
  <si>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</si>
  <si>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</si>
  <si>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</si>
  <si>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</si>
  <si>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</si>
  <si>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</si>
  <si>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</si>
  <si>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</si>
  <si>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</si>
  <si>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</si>
  <si>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</si>
  <si>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</si>
  <si>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</si>
  <si>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</si>
  <si>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</si>
  <si>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</si>
  <si>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</si>
  <si>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</si>
  <si>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</si>
  <si>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</si>
  <si>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</si>
  <si>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</si>
  <si>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</si>
  <si>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</si>
  <si>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</si>
  <si>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</si>
  <si>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</si>
  <si>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</si>
  <si>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</si>
  <si>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</si>
  <si>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</si>
  <si>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</si>
  <si>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</si>
  <si>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</si>
  <si>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</si>
  <si>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</si>
  <si>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</si>
  <si>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</si>
  <si>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</si>
  <si>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</si>
  <si>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</si>
  <si>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</si>
  <si>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</si>
  <si>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</si>
  <si>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</si>
  <si>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</si>
  <si>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</si>
  <si>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</si>
  <si>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</si>
  <si>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</si>
  <si>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</si>
  <si>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</si>
  <si>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</si>
  <si>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</si>
  <si>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</si>
  <si>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</si>
  <si>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</si>
  <si>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</si>
  <si>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</si>
  <si>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</si>
  <si>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</si>
  <si>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</si>
  <si>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</si>
  <si>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</si>
  <si>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</si>
  <si>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</si>
  <si>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</si>
  <si>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</si>
  <si>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</si>
  <si>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</si>
  <si>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</si>
  <si>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</si>
  <si>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</si>
  <si>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</si>
  <si>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</si>
  <si>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</si>
  <si>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</si>
  <si>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</si>
  <si>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</si>
  <si>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</si>
  <si>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</si>
  <si>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</si>
  <si>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</si>
  <si>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</si>
  <si>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</si>
  <si>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</si>
  <si>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</si>
  <si>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</si>
  <si>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</si>
  <si>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</si>
  <si>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</si>
  <si>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</si>
  <si>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</si>
  <si>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</si>
  <si>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</si>
  <si>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</si>
  <si>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</si>
  <si>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</si>
  <si>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</si>
  <si>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</si>
  <si>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</si>
  <si>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</si>
  <si>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</si>
  <si>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</si>
  <si>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</si>
  <si>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</si>
  <si>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</si>
  <si>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</si>
  <si>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</si>
  <si>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</si>
  <si>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</si>
  <si>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</si>
  <si>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</si>
  <si>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</si>
  <si>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</si>
  <si>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</si>
  <si>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</si>
  <si>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</si>
  <si>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</si>
  <si>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</si>
  <si>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</si>
  <si>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</si>
  <si>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</si>
  <si>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</si>
  <si>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</si>
  <si>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</si>
  <si>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</si>
  <si>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</si>
  <si>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</si>
  <si>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</si>
  <si>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</si>
  <si>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</si>
  <si>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</si>
  <si>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</si>
  <si>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</si>
  <si>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</si>
  <si>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</si>
  <si>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</si>
  <si>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</si>
  <si>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</si>
  <si>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</si>
  <si>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</si>
  <si>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</si>
  <si>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</si>
  <si>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</si>
  <si>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</si>
  <si>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</si>
  <si>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</si>
  <si>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</si>
  <si>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</si>
  <si>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</si>
  <si>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</si>
  <si>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</si>
  <si>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</si>
  <si>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</si>
  <si>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</si>
  <si>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</si>
  <si>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</si>
  <si>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</si>
  <si>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</si>
  <si>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</si>
  <si>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</si>
  <si>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</si>
  <si>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</si>
  <si>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</si>
  <si>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</si>
  <si>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</si>
  <si>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</si>
  <si>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</si>
  <si>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</si>
  <si>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</si>
  <si>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</si>
  <si>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</si>
  <si>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</si>
  <si>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</si>
  <si>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</si>
  <si>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</si>
  <si>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</si>
  <si>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</si>
  <si>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</si>
  <si>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</si>
  <si>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</si>
  <si>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</si>
  <si>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</si>
  <si>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</si>
  <si>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</si>
  <si>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</si>
  <si>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</si>
  <si>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</si>
  <si>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</si>
  <si>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</si>
  <si>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</si>
  <si>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</si>
  <si>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</si>
  <si>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</si>
  <si>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</si>
  <si>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</si>
  <si>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</si>
  <si>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</si>
  <si>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</si>
  <si>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</si>
  <si>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</si>
  <si>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</si>
  <si>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</si>
  <si>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</si>
  <si>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</si>
  <si>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</si>
  <si>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</si>
  <si>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</si>
  <si>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</si>
  <si>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</si>
  <si>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</si>
  <si>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</si>
  <si>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</si>
  <si>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</si>
  <si>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</si>
  <si>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</si>
  <si>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</si>
  <si>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</si>
  <si>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</si>
  <si>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</si>
  <si>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</si>
  <si>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</si>
  <si>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</si>
  <si>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</si>
  <si>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</si>
  <si>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</si>
  <si>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</si>
  <si>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</si>
  <si>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</si>
  <si>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</si>
  <si>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</si>
  <si>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</si>
  <si>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</si>
  <si>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</si>
  <si>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</si>
  <si>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</si>
  <si>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</si>
  <si>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</si>
  <si>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</si>
  <si>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</si>
  <si>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</si>
  <si>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</si>
  <si>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</si>
  <si>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</si>
  <si>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</si>
  <si>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</si>
  <si>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</si>
  <si>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</si>
  <si>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</si>
  <si>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</si>
  <si>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</si>
  <si>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</si>
  <si>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</si>
  <si>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</si>
  <si>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</si>
  <si>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</si>
  <si>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</si>
  <si>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</si>
  <si>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</si>
  <si>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</si>
  <si>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</si>
  <si>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</si>
  <si>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</si>
  <si>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</si>
  <si>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</si>
  <si>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</si>
  <si>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</si>
  <si>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</si>
  <si>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</si>
  <si>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</si>
  <si>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</si>
  <si>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</si>
  <si>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</si>
  <si>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</si>
  <si>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</si>
  <si>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</si>
  <si>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</si>
  <si>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</si>
  <si>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</si>
  <si>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</si>
  <si>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</si>
  <si>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</si>
  <si>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</si>
  <si>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</si>
  <si>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</si>
  <si>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</si>
  <si>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</si>
  <si>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</si>
  <si>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</si>
  <si>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</si>
  <si>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</si>
  <si>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</si>
  <si>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</si>
  <si>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</si>
  <si>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</si>
  <si>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</si>
  <si>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</si>
  <si>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</si>
  <si>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</si>
  <si>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</si>
  <si>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</si>
  <si>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</si>
  <si>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</si>
  <si>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</si>
  <si>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</si>
  <si>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</si>
  <si>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</si>
  <si>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</si>
  <si>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</si>
  <si>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</si>
  <si>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</si>
  <si>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</si>
  <si>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</si>
  <si>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</si>
  <si>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</si>
  <si>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</si>
  <si>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</si>
  <si>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</si>
  <si>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</si>
  <si>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</si>
  <si>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</si>
  <si>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</si>
  <si>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</si>
  <si>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</si>
  <si>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</si>
  <si>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</si>
  <si>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</si>
  <si>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</si>
  <si>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</si>
  <si>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</si>
  <si>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</si>
  <si>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</si>
  <si>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</si>
  <si>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</si>
  <si>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</si>
  <si>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</si>
  <si>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</si>
  <si>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</si>
  <si>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</si>
  <si>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</si>
  <si>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</si>
  <si>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</si>
  <si>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</si>
  <si>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</si>
  <si>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</si>
  <si>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</si>
  <si>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</si>
  <si>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</si>
  <si>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</si>
  <si>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</si>
  <si>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</si>
  <si>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</si>
  <si>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</si>
  <si>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</si>
  <si>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</si>
  <si>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</si>
  <si>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</si>
  <si>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</si>
  <si>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</si>
  <si>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</si>
  <si>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</si>
  <si>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</si>
  <si>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</si>
  <si>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</si>
  <si>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</si>
  <si>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</si>
  <si>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</si>
  <si>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</si>
  <si>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</si>
  <si>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</si>
  <si>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</si>
  <si>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</si>
  <si>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</si>
  <si>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</si>
  <si>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</si>
  <si>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</si>
  <si>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</si>
  <si>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</si>
  <si>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</si>
  <si>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</si>
  <si>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</si>
  <si>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</si>
  <si>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</si>
  <si>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</si>
  <si>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</si>
  <si>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</si>
  <si>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</si>
  <si>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</si>
  <si>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</si>
  <si>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</si>
  <si>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</si>
  <si>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</si>
  <si>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</si>
  <si>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</si>
  <si>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</si>
  <si>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</si>
  <si>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</si>
  <si>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</si>
  <si>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</si>
  <si>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</si>
  <si>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</si>
  <si>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</si>
  <si>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</si>
  <si>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</si>
  <si>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</si>
  <si>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</si>
  <si>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</si>
  <si>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</si>
  <si>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</si>
  <si>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</si>
  <si>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</si>
  <si>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</si>
  <si>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</si>
  <si>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</si>
  <si>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</si>
  <si>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</si>
  <si>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</si>
  <si>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</si>
  <si>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</si>
  <si>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</si>
  <si>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</si>
  <si>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</si>
  <si>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</si>
  <si>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</si>
  <si>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</si>
  <si>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</si>
  <si>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</si>
  <si>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</si>
  <si>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</si>
  <si>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</si>
  <si>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</si>
  <si>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</si>
  <si>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</si>
  <si>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</si>
  <si>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</si>
  <si>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</si>
  <si>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</si>
  <si>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</si>
  <si>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</si>
  <si>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</si>
  <si>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</si>
  <si>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</si>
  <si>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</si>
  <si>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</si>
  <si>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</si>
  <si>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</si>
  <si>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</si>
  <si>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</si>
  <si>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</si>
  <si>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</si>
  <si>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</si>
  <si>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</si>
  <si>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</si>
  <si>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</si>
  <si>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</si>
  <si>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</si>
  <si>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</si>
  <si>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</si>
  <si>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</si>
  <si>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</si>
  <si>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</si>
  <si>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</si>
  <si>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</si>
  <si>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</si>
  <si>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</si>
  <si>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</si>
  <si>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</si>
  <si>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</si>
  <si>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</si>
  <si>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</si>
  <si>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</si>
  <si>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</si>
  <si>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</si>
  <si>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</si>
  <si>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</si>
  <si>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</si>
  <si>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</si>
  <si>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</si>
  <si>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</si>
  <si>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</si>
  <si>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</si>
  <si>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</si>
  <si>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</si>
  <si>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</si>
  <si>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</si>
  <si>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</si>
  <si>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</si>
  <si>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</si>
  <si>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</si>
  <si>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</si>
  <si>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</si>
  <si>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</si>
  <si>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</si>
  <si>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</si>
  <si>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</si>
  <si>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</si>
  <si>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</si>
  <si>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</si>
  <si>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</si>
  <si>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</si>
  <si>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</si>
  <si>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</si>
  <si>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</si>
  <si>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</si>
  <si>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</si>
  <si>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</si>
  <si>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</si>
  <si>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</si>
  <si>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</si>
  <si>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</si>
  <si>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</si>
  <si>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</si>
  <si>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</si>
  <si>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</si>
  <si>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</si>
  <si>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</si>
  <si>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</si>
  <si>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</si>
  <si>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</si>
  <si>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</si>
  <si>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</si>
  <si>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</si>
  <si>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</si>
  <si>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</si>
  <si>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</si>
  <si>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</si>
  <si>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</si>
  <si>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</si>
  <si>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</si>
  <si>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</si>
  <si>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</si>
  <si>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</si>
  <si>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</si>
  <si>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</si>
  <si>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</si>
  <si>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</si>
  <si>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</si>
  <si>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</si>
  <si>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</si>
  <si>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</si>
  <si>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</si>
  <si>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</si>
  <si>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</si>
  <si>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</si>
  <si>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</si>
  <si>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</si>
  <si>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</si>
  <si>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</si>
  <si>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</si>
  <si>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</si>
  <si>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</si>
  <si>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</si>
  <si>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</si>
  <si>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</si>
  <si>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</si>
  <si>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</si>
  <si>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</si>
  <si>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</si>
  <si>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</si>
  <si>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</si>
  <si>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</si>
  <si>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</si>
  <si>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</si>
  <si>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</si>
  <si>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</si>
  <si>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</si>
  <si>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</si>
  <si>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</si>
  <si>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</si>
  <si>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</si>
  <si>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</si>
  <si>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</si>
  <si>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</si>
  <si>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</si>
  <si>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</si>
  <si>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</si>
  <si>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</si>
  <si>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</si>
  <si>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</si>
  <si>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</si>
  <si>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</si>
  <si>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</si>
  <si>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</si>
  <si>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</si>
  <si>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</si>
  <si>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</si>
  <si>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</si>
  <si>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</si>
  <si>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</si>
  <si>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</si>
  <si>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</si>
  <si>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</si>
  <si>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</si>
  <si>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</si>
  <si>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</si>
  <si>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</si>
  <si>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</si>
  <si>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</si>
  <si>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</si>
  <si>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</si>
  <si>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</si>
  <si>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</si>
  <si>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</si>
  <si>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</si>
  <si>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</si>
  <si>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</si>
  <si>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</si>
  <si>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</si>
  <si>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</si>
  <si>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</si>
  <si>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</si>
  <si>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</si>
  <si>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</si>
  <si>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</si>
  <si>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</si>
  <si>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</si>
  <si>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</si>
  <si>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</si>
  <si>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</si>
  <si>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</si>
  <si>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</si>
  <si>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</si>
  <si>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</si>
  <si>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</si>
  <si>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</si>
  <si>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</si>
  <si>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</si>
  <si>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</si>
  <si>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</si>
  <si>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</si>
  <si>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</si>
  <si>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</si>
  <si>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</si>
  <si>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</si>
  <si>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</si>
  <si>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</si>
  <si>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</si>
  <si>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</si>
  <si>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</si>
  <si>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</si>
  <si>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</si>
  <si>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</si>
  <si>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</si>
  <si>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</si>
  <si>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</si>
  <si>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</si>
  <si>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</si>
  <si>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</si>
  <si>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</si>
  <si>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</si>
  <si>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</si>
  <si>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</si>
  <si>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</si>
  <si>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</si>
  <si>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</si>
  <si>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</si>
  <si>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</si>
  <si>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</si>
  <si>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</si>
  <si>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</si>
  <si>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</si>
  <si>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</si>
  <si>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</si>
  <si>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</si>
  <si>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</si>
  <si>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</si>
  <si>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</si>
  <si>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</si>
  <si>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</si>
  <si>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</si>
  <si>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</si>
  <si>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</si>
  <si>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</si>
  <si>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</si>
  <si>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</si>
  <si>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</si>
  <si>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</si>
  <si>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</si>
  <si>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</si>
  <si>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</si>
  <si>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</si>
  <si>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</si>
  <si>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</si>
  <si>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</si>
  <si>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</si>
  <si>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</si>
  <si>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</si>
  <si>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</si>
  <si>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</si>
  <si>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</si>
  <si>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</si>
  <si>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</si>
  <si>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</si>
  <si>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</si>
  <si>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</si>
  <si>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</si>
  <si>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</si>
  <si>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</si>
  <si>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</si>
  <si>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</si>
  <si>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</si>
  <si>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</si>
  <si>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</si>
  <si>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</si>
  <si>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</si>
  <si>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</si>
  <si>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</si>
  <si>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</si>
  <si>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</si>
  <si>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</si>
  <si>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</si>
  <si>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</si>
  <si>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</si>
  <si>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</si>
  <si>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</si>
  <si>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</si>
  <si>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</si>
  <si>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</si>
  <si>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</si>
  <si>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</si>
  <si>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</si>
  <si>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</si>
  <si>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</si>
  <si>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</si>
  <si>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</si>
  <si>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</si>
  <si>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</si>
  <si>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</si>
  <si>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</si>
  <si>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</si>
  <si>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</si>
  <si>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</si>
  <si>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Brand</t>
  </si>
  <si>
    <t>Category</t>
  </si>
  <si>
    <t>subcategory 1</t>
  </si>
  <si>
    <t>subcategory 2</t>
  </si>
  <si>
    <t>subcategory 3</t>
  </si>
  <si>
    <t>subcategory 4</t>
  </si>
  <si>
    <t>Price baskets</t>
  </si>
  <si>
    <t>Price baskets (V)</t>
  </si>
  <si>
    <t>Basket groups</t>
  </si>
  <si>
    <t>High rating</t>
  </si>
  <si>
    <t>Electronics</t>
  </si>
  <si>
    <t>HomeTheater,TV &amp; Video</t>
  </si>
  <si>
    <t>Televisions</t>
  </si>
  <si>
    <t>SmartTelevisions</t>
  </si>
  <si>
    <t>&gt;2000</t>
  </si>
  <si>
    <t>Mobiles &amp; Accessories</t>
  </si>
  <si>
    <t>Smartphones &amp; BasicMobiles</t>
  </si>
  <si>
    <t>Smartphones</t>
  </si>
  <si>
    <t>Home &amp; Kitchen</t>
  </si>
  <si>
    <t>Heating,Cooling &amp; AirQuality</t>
  </si>
  <si>
    <t>AirConditioners</t>
  </si>
  <si>
    <t>Split-SystemAirConditioners</t>
  </si>
  <si>
    <t>Computers &amp; Accessories</t>
  </si>
  <si>
    <t>Laptops</t>
  </si>
  <si>
    <t>TraditionalLaptops</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</si>
  <si>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</si>
  <si>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Kitchen &amp; HomeAppliances</t>
  </si>
  <si>
    <t>Vacuum,Cleaning &amp; Ironing</t>
  </si>
  <si>
    <t>Vacuums&amp;FloorCare</t>
  </si>
  <si>
    <t>Vacuums</t>
  </si>
  <si>
    <t>Tablets</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</si>
  <si>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</si>
  <si>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WaterPurifiers &amp; Accessories</t>
  </si>
  <si>
    <t>WaterFilters&amp;Purifiers</t>
  </si>
  <si>
    <t>AirPurifiers</t>
  </si>
  <si>
    <t>HEPAAirPurifiers</t>
  </si>
  <si>
    <t>Projectors</t>
  </si>
  <si>
    <t>SmallKitchenAppliances</t>
  </si>
  <si>
    <t>Juicers</t>
  </si>
  <si>
    <t>ColdPressJuicers</t>
  </si>
  <si>
    <t>RoomHeaters</t>
  </si>
  <si>
    <t>FanHeaters</t>
  </si>
  <si>
    <t>WearableTechnology</t>
  </si>
  <si>
    <t>SmartWatches</t>
  </si>
  <si>
    <t>ExternalDevices &amp; DataStorage</t>
  </si>
  <si>
    <t>ExternalSolidStateDrives</t>
  </si>
  <si>
    <t>Monitors</t>
  </si>
  <si>
    <t>SewingMachines &amp; Accessories</t>
  </si>
  <si>
    <t>Sewing&amp;EmbroideryMachines</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</si>
  <si>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</si>
  <si>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ElectricHeaters</t>
  </si>
  <si>
    <t>DeepFatFryers</t>
  </si>
  <si>
    <t>AirFryers</t>
  </si>
  <si>
    <t>WaterHeaters &amp; Geysers</t>
  </si>
  <si>
    <t>StorageWaterHeaters</t>
  </si>
  <si>
    <t>OvenToasterGrills</t>
  </si>
  <si>
    <t>Printers,Inks &amp; Accessories</t>
  </si>
  <si>
    <t>Printers</t>
  </si>
  <si>
    <t>InkjetPrinters</t>
  </si>
  <si>
    <t>StandardTelevisions</t>
  </si>
  <si>
    <t>Irons,Steamers&amp;Accessories</t>
  </si>
  <si>
    <t>Irons</t>
  </si>
  <si>
    <t>MixerGrinders</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</si>
  <si>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</si>
  <si>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JuicerMixerGrinders</t>
  </si>
  <si>
    <t>StandMixers</t>
  </si>
  <si>
    <t>PressureWashers,Steam&amp;WindowCleaners</t>
  </si>
  <si>
    <t>ExternalHardDisks</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</si>
  <si>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</si>
  <si>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InstantWaterHeaters</t>
  </si>
  <si>
    <t>HomeAudio</t>
  </si>
  <si>
    <t>Speakers</t>
  </si>
  <si>
    <t>SoundbarSpeakers</t>
  </si>
  <si>
    <t>Coffee,Tea &amp; Espresso</t>
  </si>
  <si>
    <t>EspressoMachines</t>
  </si>
  <si>
    <t>Headphones,Earbuds &amp; Accessories</t>
  </si>
  <si>
    <t>Headphones</t>
  </si>
  <si>
    <t>In-Ear</t>
  </si>
  <si>
    <t>MediaStreamingDevices</t>
  </si>
  <si>
    <t>StreamingClients</t>
  </si>
  <si>
    <t>Cameras &amp; Photography</t>
  </si>
  <si>
    <t>SecurityCameras</t>
  </si>
  <si>
    <t>DomeCameras</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</si>
  <si>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</si>
  <si>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BasicMobiles</t>
  </si>
  <si>
    <t>Mills&amp;Grinders</t>
  </si>
  <si>
    <t>WetGrinders</t>
  </si>
  <si>
    <t>Rice&amp;PastaCookers</t>
  </si>
  <si>
    <t>Fans</t>
  </si>
  <si>
    <t>CeilingFans</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</si>
  <si>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</si>
  <si>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</si>
  <si>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Components</t>
  </si>
  <si>
    <t>InternalSolidStateDrives</t>
  </si>
  <si>
    <t>Accessories &amp; Peripherals</t>
  </si>
  <si>
    <t>Keyboards,Mice &amp; InputDevices</t>
  </si>
  <si>
    <t>GraphicTablets</t>
  </si>
  <si>
    <t>UninterruptedPowerSupplies</t>
  </si>
  <si>
    <t>Humidifiers</t>
  </si>
  <si>
    <t>InductionCooktop</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</si>
  <si>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</si>
  <si>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Feature Wise OK at this Price But Sometimes call screen not come on the display of Watch,Problem with connection.,Good,Good watch,Worth 1799,Very nice product,Touch working smoothly.,Nice watch</t>
  </si>
  <si>
    <t>DripCoffeeMachines</t>
  </si>
  <si>
    <t>SandwichMakers</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</si>
  <si>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</si>
  <si>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HandBlenders</t>
  </si>
  <si>
    <t>Accessories</t>
  </si>
  <si>
    <t>3DGlasses</t>
  </si>
  <si>
    <t>Kettles&amp;HotWaterDispensers</t>
  </si>
  <si>
    <t>ElectricKettles</t>
  </si>
  <si>
    <t>PCGamingPeripherals</t>
  </si>
  <si>
    <t>GamingKeyboards</t>
  </si>
  <si>
    <t>Keyboards</t>
  </si>
  <si>
    <t>MobileAccessories</t>
  </si>
  <si>
    <t>StylusPens</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</si>
  <si>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</si>
  <si>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NetworkingDevices</t>
  </si>
  <si>
    <t>Routers</t>
  </si>
  <si>
    <t>Chargers</t>
  </si>
  <si>
    <t>PowerBanks</t>
  </si>
  <si>
    <t>TableFans</t>
  </si>
  <si>
    <t>Car &amp; Motorbike</t>
  </si>
  <si>
    <t>CarAccessories</t>
  </si>
  <si>
    <t>InteriorAccessories</t>
  </si>
  <si>
    <t>AirPurifiers&amp;Ionizers</t>
  </si>
  <si>
    <t>TowerSpeakers</t>
  </si>
  <si>
    <t>HeatConvectors</t>
  </si>
  <si>
    <t>HalogenHeaters</t>
  </si>
  <si>
    <t>DataCards &amp; Dongles</t>
  </si>
  <si>
    <t>Pop-upToasters</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</si>
  <si>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</si>
  <si>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RotiMakers</t>
  </si>
  <si>
    <t>1001-2000</t>
  </si>
  <si>
    <t>BluetoothSpeakers</t>
  </si>
  <si>
    <t>ExhaustFans</t>
  </si>
  <si>
    <t>GamingMice</t>
  </si>
  <si>
    <t>Audio &amp; VideoAccessories</t>
  </si>
  <si>
    <t>Webcams&amp;VoIPEquipment</t>
  </si>
  <si>
    <t>Webcams</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</si>
  <si>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</si>
  <si>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Headsets</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</si>
  <si>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</si>
  <si>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AVReceivers &amp; Amplifiers</t>
  </si>
  <si>
    <t>MemoryCards</t>
  </si>
  <si>
    <t>MicroSD</t>
  </si>
  <si>
    <t>PedestalFans</t>
  </si>
  <si>
    <t>LaptopAccessories</t>
  </si>
  <si>
    <t>Lapdesks</t>
  </si>
  <si>
    <t>Repeaters &amp; Extenders</t>
  </si>
  <si>
    <t>TVMounts,Stands&amp;Turntables</t>
  </si>
  <si>
    <t>TVWall&amp;CeilingMounts</t>
  </si>
  <si>
    <t>MiniFoodProcessors&amp;Choppers</t>
  </si>
  <si>
    <t>Photo&amp;VideoAccessories</t>
  </si>
  <si>
    <t>SelfieSticks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</si>
  <si>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</si>
  <si>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Over-Ear</t>
  </si>
  <si>
    <t>Memory</t>
  </si>
  <si>
    <t>NetworkAdapters</t>
  </si>
  <si>
    <t>WirelessUSBAdapters</t>
  </si>
  <si>
    <t>Gamepads</t>
  </si>
  <si>
    <t>Flashes&amp;SelfieLights</t>
  </si>
  <si>
    <t>LaptopChargers&amp;PowerSupplies</t>
  </si>
  <si>
    <t>EggBoilers</t>
  </si>
  <si>
    <t>Cables &amp; Accessories</t>
  </si>
  <si>
    <t>Cables</t>
  </si>
  <si>
    <t>USBCables</t>
  </si>
  <si>
    <t>Cases&amp;Covers</t>
  </si>
  <si>
    <t>BasicCases</t>
  </si>
  <si>
    <t>VacuumSealers</t>
  </si>
  <si>
    <t>Tripods&amp;Monopods</t>
  </si>
  <si>
    <t>CompleteTripodUnits</t>
  </si>
  <si>
    <t>GeneralPurposeBatteries &amp; BatteryChargers</t>
  </si>
  <si>
    <t>HandMixers</t>
  </si>
  <si>
    <t>On-Ear</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</si>
  <si>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</si>
  <si>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OutdoorSpeakers</t>
  </si>
  <si>
    <t>ImmersionRods</t>
  </si>
  <si>
    <t>RemoteControls</t>
  </si>
  <si>
    <t>Keyboard&amp;MouseSets</t>
  </si>
  <si>
    <t>Mice</t>
  </si>
  <si>
    <t>LintShavers</t>
  </si>
  <si>
    <t>Office Products</t>
  </si>
  <si>
    <t>OfficePaperProducts</t>
  </si>
  <si>
    <t>Paper</t>
  </si>
  <si>
    <t>Stationery</t>
  </si>
  <si>
    <t>Notebooks,WritingPads&amp;Diaries</t>
  </si>
  <si>
    <t>Kettle&amp;ToasterSets</t>
  </si>
  <si>
    <t>PenDrives</t>
  </si>
  <si>
    <t>SatelliteEquipment</t>
  </si>
  <si>
    <t>SatelliteReceivers</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</si>
  <si>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</si>
  <si>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</si>
  <si>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OfficeElectronics</t>
  </si>
  <si>
    <t>Calculators</t>
  </si>
  <si>
    <t>Scientific</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</si>
  <si>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</si>
  <si>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PowerAccessories</t>
  </si>
  <si>
    <t>SurgeProtectors</t>
  </si>
  <si>
    <t>TabletAccessories</t>
  </si>
  <si>
    <t>ScreenProtectors</t>
  </si>
  <si>
    <t>WallChargers</t>
  </si>
  <si>
    <t>PowerLANAdapters</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</si>
  <si>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</si>
  <si>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WaffleMakers&amp;Irons</t>
  </si>
  <si>
    <t>USBHubs</t>
  </si>
  <si>
    <t>WaterCartridges</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</si>
  <si>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</si>
  <si>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CoffeePresses</t>
  </si>
  <si>
    <t>DigitalKitchenScales</t>
  </si>
  <si>
    <t>MilkFrothers</t>
  </si>
  <si>
    <t>OpticalCables</t>
  </si>
  <si>
    <t>Maintenance,Upkeep&amp;Repairs</t>
  </si>
  <si>
    <t>501-1000</t>
  </si>
  <si>
    <t>HDMICables</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</si>
  <si>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</si>
  <si>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Keyboard&amp;MiceAccessories</t>
  </si>
  <si>
    <t>MousePads</t>
  </si>
  <si>
    <t>CoolingPads</t>
  </si>
  <si>
    <t>HomeStorage &amp; Organization</t>
  </si>
  <si>
    <t>LaundryOrganization</t>
  </si>
  <si>
    <t>LaundryBaskets</t>
  </si>
  <si>
    <t>WaterPurifierAccessories</t>
  </si>
  <si>
    <t>PCMicrophones</t>
  </si>
  <si>
    <t>Health &amp; PersonalCare</t>
  </si>
  <si>
    <t>HomeMedicalSupplies &amp; Equipment</t>
  </si>
  <si>
    <t>HealthMonitors</t>
  </si>
  <si>
    <t>WeighingScales</t>
  </si>
  <si>
    <t>DigitalBathroomScales</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</si>
  <si>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</si>
  <si>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DisposableBatteries</t>
  </si>
  <si>
    <t>AutomobileChargers</t>
  </si>
  <si>
    <t>PCSpeakers</t>
  </si>
  <si>
    <t>Inks,Toners &amp; Cartridges</t>
  </si>
  <si>
    <t>InkjetInkCartridges</t>
  </si>
  <si>
    <t>Tabletop&amp;TravelTripods</t>
  </si>
  <si>
    <t>DigitalScales</t>
  </si>
  <si>
    <t>Flashes</t>
  </si>
  <si>
    <t>Macro&amp;RinglightFlashes</t>
  </si>
  <si>
    <t>Musical Instruments</t>
  </si>
  <si>
    <t>Microphones</t>
  </si>
  <si>
    <t>Condenser</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</si>
  <si>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</si>
  <si>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</si>
  <si>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PhotoStudio&amp;Lighting</t>
  </si>
  <si>
    <t>PhotoBackgroundAccessories</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</si>
  <si>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</si>
  <si>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</si>
  <si>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Parts &amp; Accessories</t>
  </si>
  <si>
    <t>FanParts&amp;Accessories</t>
  </si>
  <si>
    <t>Mounts</t>
  </si>
  <si>
    <t>HandlebarMounts</t>
  </si>
  <si>
    <t>SmallApplianceParts&amp;Accessories</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</si>
  <si>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</si>
  <si>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</si>
  <si>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</si>
  <si>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PCHeadsets</t>
  </si>
  <si>
    <t>StandMixerAccessories</t>
  </si>
  <si>
    <t>NotebookComputerStands</t>
  </si>
  <si>
    <t>BluetoothAdapters</t>
  </si>
  <si>
    <t>StovetopEspressoPots</t>
  </si>
  <si>
    <t>AutomobileAccessories</t>
  </si>
  <si>
    <t>Cradles</t>
  </si>
  <si>
    <t>TonerCartridges</t>
  </si>
  <si>
    <t>YogurtMakers</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</si>
  <si>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</si>
  <si>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</si>
  <si>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Film</t>
  </si>
  <si>
    <t>InkjetInkRefills&amp;Kits</t>
  </si>
  <si>
    <t>ExternalMemoryCardReaders</t>
  </si>
  <si>
    <t>Bags,Cases&amp;Sleeves</t>
  </si>
  <si>
    <t>Cases</t>
  </si>
  <si>
    <t>Tripods</t>
  </si>
  <si>
    <t>Financial&amp;Business</t>
  </si>
  <si>
    <t>251-500</t>
  </si>
  <si>
    <t>DVICables</t>
  </si>
  <si>
    <t>Bedstand&amp;DeskMounts</t>
  </si>
  <si>
    <t>MultimediaSpeakerSystems</t>
  </si>
  <si>
    <t>VideoCameras</t>
  </si>
  <si>
    <t>RCACables</t>
  </si>
  <si>
    <t>Pens,Pencils&amp;WritingSupplies</t>
  </si>
  <si>
    <t>RechargeableBatteries</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</si>
  <si>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</si>
  <si>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Bags&amp;Sleeves</t>
  </si>
  <si>
    <t>LaptopSleeves&amp;Slipcases</t>
  </si>
  <si>
    <t>SecureDigitalCards</t>
  </si>
  <si>
    <t>Basic</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</si>
  <si>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</si>
  <si>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Home Improvement</t>
  </si>
  <si>
    <t>Electrical</t>
  </si>
  <si>
    <t>Adapters &amp; Multi-Outlets</t>
  </si>
  <si>
    <t>SpeakerCables</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</si>
  <si>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</si>
  <si>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TripodLegs</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</si>
  <si>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</si>
  <si>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HardDiskBags</t>
  </si>
  <si>
    <t>Good at this price,Good product to organize your things,HOLDING CAPACITY,Not a lot of volume inside. Only for cables and tiny objects,Pretty good product for the price (under 500),It does it's job , worth the buy at this price,It served my purpose,Quality is not good</t>
  </si>
  <si>
    <t>SpeakerAccessories</t>
  </si>
  <si>
    <t>SATACables</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</si>
  <si>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</si>
  <si>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LaundryBags</t>
  </si>
  <si>
    <t>Stands</t>
  </si>
  <si>
    <t>CraftMaterials</t>
  </si>
  <si>
    <t>PaintingMaterials</t>
  </si>
  <si>
    <t>Paints</t>
  </si>
  <si>
    <t>Cleaners</t>
  </si>
  <si>
    <t>CleaningKits</t>
  </si>
  <si>
    <t>Batteries&amp;Chargers</t>
  </si>
  <si>
    <t>BatteryChargers</t>
  </si>
  <si>
    <t>Quantum QHM-7406 Full-Sized Keyboard with () Rupee Symbol, Hotkeys and 3-pieces LED function for Desktop/Laptop/Smart TV Spill-Resistant Wired USB Keyboard with 10 million keystrokes lifespan (Black)</t>
  </si>
  <si>
    <t>USBGadgets</t>
  </si>
  <si>
    <t>Lamps</t>
  </si>
  <si>
    <t>Adapters</t>
  </si>
  <si>
    <t>USBtoUSBAdapters</t>
  </si>
  <si>
    <t>EthernetCables</t>
  </si>
  <si>
    <t>CoffeeMakerAccessories</t>
  </si>
  <si>
    <t>MeasuringSpoons</t>
  </si>
  <si>
    <t>VacuumAccessories</t>
  </si>
  <si>
    <t>101-250</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</si>
  <si>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</si>
  <si>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CordManagement</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</si>
  <si>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</si>
  <si>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</si>
  <si>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CoffeeGrinders</t>
  </si>
  <si>
    <t>ElectricGrinders</t>
  </si>
  <si>
    <t>Value for money.,Good product,Printed price is  260 but I have purchased at  325,Good one it's a genuine part,,Good and genuine product go for it,Good product,Authentic company product , cheaper price</t>
  </si>
  <si>
    <t>InternalHardDrives</t>
  </si>
  <si>
    <t>Kitchen &amp; Dining</t>
  </si>
  <si>
    <t>KitchenTools</t>
  </si>
  <si>
    <t>ManualChoppers&amp;Chippers</t>
  </si>
  <si>
    <t>Choppers</t>
  </si>
  <si>
    <t>HardDriveAccessories</t>
  </si>
  <si>
    <t>Caddies</t>
  </si>
  <si>
    <t>IroningAccessories</t>
  </si>
  <si>
    <t>SprayBottles</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</si>
  <si>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</si>
  <si>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</si>
  <si>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</si>
  <si>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</si>
  <si>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Toys &amp; Games</t>
  </si>
  <si>
    <t>Arts &amp; Crafts</t>
  </si>
  <si>
    <t>Drawing &amp; PaintingSupplies</t>
  </si>
  <si>
    <t>ColouringPens&amp;Markers</t>
  </si>
  <si>
    <t>CameraPrivacyCovers</t>
  </si>
  <si>
    <t>Quality is good,Very sturdy,Very Good Item for the price offered,This lightening cable support data transfer as well got this at 99,Lightning cable,worst product.,Great,It's very good product I really happy it's quality was amazing thankyou Amazon</t>
  </si>
  <si>
    <t>Cables&amp;Adapters</t>
  </si>
  <si>
    <t>OTGAdapters</t>
  </si>
  <si>
    <t>Scrapbooking</t>
  </si>
  <si>
    <t>Tape</t>
  </si>
  <si>
    <t>Décor</t>
  </si>
  <si>
    <t>DustCovers</t>
  </si>
  <si>
    <t>&lt;=100</t>
  </si>
  <si>
    <t>PhoneCharms</t>
  </si>
  <si>
    <t>DrawingMaterials</t>
  </si>
  <si>
    <t>DrawingMedia</t>
  </si>
  <si>
    <t>Pencils</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</si>
  <si>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</si>
  <si>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Copy&amp;PrintingPaper</t>
  </si>
  <si>
    <t>ColouredPaper</t>
  </si>
  <si>
    <t>CableConnectionProtectors</t>
  </si>
  <si>
    <t>Earpads</t>
  </si>
  <si>
    <t>Pens</t>
  </si>
  <si>
    <t>Shower&amp;WallMounts</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</si>
  <si>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</si>
  <si>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Overview</t>
  </si>
  <si>
    <t>a. Top Categories by products</t>
  </si>
  <si>
    <t>COUNTA of product_id</t>
  </si>
  <si>
    <t>Grand Total</t>
  </si>
  <si>
    <t>b. Top Categories by Total Ratings</t>
  </si>
  <si>
    <t>SUM of rating_count</t>
  </si>
  <si>
    <t>Rating</t>
  </si>
  <si>
    <t>MAX</t>
  </si>
  <si>
    <t>MIN</t>
  </si>
  <si>
    <t>AVERAGE</t>
  </si>
  <si>
    <t>MEDIAN</t>
  </si>
  <si>
    <t>TOP 25 products by rating</t>
  </si>
  <si>
    <t>Baskets</t>
  </si>
  <si>
    <t>1. Discount % vs Rating Count</t>
  </si>
  <si>
    <t>3. Distribution of Discounted Price</t>
  </si>
  <si>
    <t>4. Average Rating by Category</t>
  </si>
  <si>
    <t>AVERAGE of rating</t>
  </si>
  <si>
    <t>5. MAIN BRANDS</t>
  </si>
  <si>
    <t>COUNTA of product_name</t>
  </si>
  <si>
    <t>SUM of High rating</t>
  </si>
  <si>
    <t>AmazonBasics</t>
  </si>
  <si>
    <t>MI</t>
  </si>
  <si>
    <t>Samsung</t>
  </si>
  <si>
    <t>Fire-Boltt</t>
  </si>
  <si>
    <t>Wayona</t>
  </si>
  <si>
    <t>TP-Link</t>
  </si>
  <si>
    <t>Philips</t>
  </si>
  <si>
    <t>SanDisk</t>
  </si>
  <si>
    <t>boAt</t>
  </si>
  <si>
    <t>Duracell</t>
  </si>
  <si>
    <t>Logitech</t>
  </si>
  <si>
    <t>Havells</t>
  </si>
  <si>
    <t>Amazon</t>
  </si>
  <si>
    <t>HP</t>
  </si>
  <si>
    <t>Classmate</t>
  </si>
  <si>
    <t>OnePlus</t>
  </si>
  <si>
    <t>Bajaj</t>
  </si>
  <si>
    <t>Portronics</t>
  </si>
  <si>
    <t>AGARO</t>
  </si>
  <si>
    <t>Acer</t>
  </si>
  <si>
    <t>Sujata</t>
  </si>
  <si>
    <t>Belkin</t>
  </si>
  <si>
    <t>STRIFF</t>
  </si>
  <si>
    <t>Gizga</t>
  </si>
  <si>
    <t>Parker</t>
  </si>
  <si>
    <t>LG</t>
  </si>
  <si>
    <t>Lenovo</t>
  </si>
  <si>
    <t>Lapster</t>
  </si>
  <si>
    <t>iQOO</t>
  </si>
  <si>
    <t>INALSA</t>
  </si>
  <si>
    <t>Borosil</t>
  </si>
  <si>
    <t>Zebronics</t>
  </si>
  <si>
    <t>WeCool</t>
  </si>
  <si>
    <t>Usha</t>
  </si>
  <si>
    <t>Spigen</t>
  </si>
  <si>
    <t>Redgear</t>
  </si>
  <si>
    <t>Kodak</t>
  </si>
  <si>
    <t>Dell</t>
  </si>
  <si>
    <t>Casio</t>
  </si>
  <si>
    <t>AirCase</t>
  </si>
  <si>
    <t>Western</t>
  </si>
  <si>
    <t>VW</t>
  </si>
  <si>
    <t>V-Guard</t>
  </si>
  <si>
    <t>TIZUM</t>
  </si>
  <si>
    <t>TCL</t>
  </si>
  <si>
    <t>Synqe</t>
  </si>
  <si>
    <t>Storite</t>
  </si>
  <si>
    <t>Redmi</t>
  </si>
  <si>
    <t>Prestige</t>
  </si>
  <si>
    <t>Panasonic</t>
  </si>
  <si>
    <t>OPPO</t>
  </si>
  <si>
    <t>HUL</t>
  </si>
  <si>
    <t>HealthSense</t>
  </si>
  <si>
    <t>ELV</t>
  </si>
  <si>
    <t>Crucial</t>
  </si>
  <si>
    <t>Camel</t>
  </si>
  <si>
    <t>BlueRigger</t>
  </si>
  <si>
    <t>Zuvexa</t>
  </si>
  <si>
    <t>Zoul</t>
  </si>
  <si>
    <t>VU</t>
  </si>
  <si>
    <t>Tukzer</t>
  </si>
  <si>
    <t>TATA</t>
  </si>
  <si>
    <t>Smashtronics®</t>
  </si>
  <si>
    <t>Seagate</t>
  </si>
  <si>
    <t>Robustrion</t>
  </si>
  <si>
    <t>realme</t>
  </si>
  <si>
    <t>Racold</t>
  </si>
  <si>
    <t>POPIO</t>
  </si>
  <si>
    <t>Pigeon</t>
  </si>
  <si>
    <t>Orpat</t>
  </si>
  <si>
    <t>Morphy</t>
  </si>
  <si>
    <t>Luxor</t>
  </si>
  <si>
    <t>Lint</t>
  </si>
  <si>
    <t>KINGONE</t>
  </si>
  <si>
    <t>iBELL</t>
  </si>
  <si>
    <t>Eveready</t>
  </si>
  <si>
    <t>Eureka</t>
  </si>
  <si>
    <t>ESR</t>
  </si>
  <si>
    <t>Dyazo</t>
  </si>
  <si>
    <t>DIGITEK®</t>
  </si>
  <si>
    <t>Dealfreez</t>
  </si>
  <si>
    <t>Cello</t>
  </si>
  <si>
    <t>Amozo</t>
  </si>
  <si>
    <t>Airtel</t>
  </si>
  <si>
    <t>7SEVEN®</t>
  </si>
  <si>
    <t>ZORBES®</t>
  </si>
  <si>
    <t>Zinq</t>
  </si>
  <si>
    <t>Xiaomi</t>
  </si>
  <si>
    <t>Wipro</t>
  </si>
  <si>
    <t>WANBO</t>
  </si>
  <si>
    <t>Wacom</t>
  </si>
  <si>
    <t>VRPRIME</t>
  </si>
  <si>
    <t>VR</t>
  </si>
  <si>
    <t>Vedini</t>
  </si>
  <si>
    <t>Universal</t>
  </si>
  <si>
    <t>Tuarso</t>
  </si>
  <si>
    <t>Toshiba</t>
  </si>
  <si>
    <t>Themisto</t>
  </si>
  <si>
    <t>Tesora</t>
  </si>
  <si>
    <t>Technotech</t>
  </si>
  <si>
    <t>Tarkan</t>
  </si>
  <si>
    <t>TABLE</t>
  </si>
  <si>
    <t>Tabelito®</t>
  </si>
  <si>
    <t>SYVO</t>
  </si>
  <si>
    <t>Syska</t>
  </si>
  <si>
    <t>Syncwire</t>
  </si>
  <si>
    <t>Swiffer</t>
  </si>
  <si>
    <t>SWAPKART</t>
  </si>
  <si>
    <t>SupCares</t>
  </si>
  <si>
    <t>Sony</t>
  </si>
  <si>
    <t>SOFLIN</t>
  </si>
  <si>
    <t>SLOVIC®</t>
  </si>
  <si>
    <t>Shopoflux</t>
  </si>
  <si>
    <t>Shakti</t>
  </si>
  <si>
    <t>Scarters</t>
  </si>
  <si>
    <t>Sansui</t>
  </si>
  <si>
    <t>Saiyam</t>
  </si>
  <si>
    <t>SaiEllin</t>
  </si>
  <si>
    <t>Rts™</t>
  </si>
  <si>
    <t>rts</t>
  </si>
  <si>
    <t>RPM</t>
  </si>
  <si>
    <t>Room</t>
  </si>
  <si>
    <t>RESONATE</t>
  </si>
  <si>
    <t>REDTECH</t>
  </si>
  <si>
    <t>Redragon</t>
  </si>
  <si>
    <t>RC</t>
  </si>
  <si>
    <t>Quantum</t>
  </si>
  <si>
    <t>Proven®</t>
  </si>
  <si>
    <t>ProElite</t>
  </si>
  <si>
    <t>PrettyKrafts</t>
  </si>
  <si>
    <t>Preethi</t>
  </si>
  <si>
    <t>Posh</t>
  </si>
  <si>
    <t>Portable,</t>
  </si>
  <si>
    <t>Pilot</t>
  </si>
  <si>
    <t>PIDILITE</t>
  </si>
  <si>
    <t>Orient</t>
  </si>
  <si>
    <t>Orico</t>
  </si>
  <si>
    <t>Oratech</t>
  </si>
  <si>
    <t>Oraimo</t>
  </si>
  <si>
    <t>OpenTech®</t>
  </si>
  <si>
    <t>Offbeat®</t>
  </si>
  <si>
    <t>Noise_Colorfit</t>
  </si>
  <si>
    <t>NK</t>
  </si>
  <si>
    <t>Newly</t>
  </si>
  <si>
    <t>Myvn</t>
  </si>
  <si>
    <t>Multifunctional</t>
  </si>
  <si>
    <t>Model-P4</t>
  </si>
  <si>
    <t>Milton</t>
  </si>
  <si>
    <t>MemeHo®</t>
  </si>
  <si>
    <t>Melbon</t>
  </si>
  <si>
    <t>LS</t>
  </si>
  <si>
    <t>Livpure</t>
  </si>
  <si>
    <t>LIRAMARK</t>
  </si>
  <si>
    <t>Lifelong</t>
  </si>
  <si>
    <t>Libra</t>
  </si>
  <si>
    <t>Kyosei</t>
  </si>
  <si>
    <t>KONVIO</t>
  </si>
  <si>
    <t>Kitchenwell</t>
  </si>
  <si>
    <t>Kitchengenix's</t>
  </si>
  <si>
    <t>KENT</t>
  </si>
  <si>
    <t>Karcher</t>
  </si>
  <si>
    <t>JBL</t>
  </si>
  <si>
    <t>IT2M</t>
  </si>
  <si>
    <t>Instant</t>
  </si>
  <si>
    <t>InstaCuppa</t>
  </si>
  <si>
    <t>INOVERA</t>
  </si>
  <si>
    <t>INKULTURE</t>
  </si>
  <si>
    <t>Infinity</t>
  </si>
  <si>
    <t>IKEA</t>
  </si>
  <si>
    <t>iFFALCON</t>
  </si>
  <si>
    <t>Homeistic</t>
  </si>
  <si>
    <t>Goodscity</t>
  </si>
  <si>
    <t>Goldmedal</t>
  </si>
  <si>
    <t>GILTON</t>
  </si>
  <si>
    <t>Gadgetronics</t>
  </si>
  <si>
    <t>Fujifilm</t>
  </si>
  <si>
    <t>FIGMENT</t>
  </si>
  <si>
    <t>FEDUS</t>
  </si>
  <si>
    <t>FABWARE</t>
  </si>
  <si>
    <t>Faber-Castell</t>
  </si>
  <si>
    <t>Esquire</t>
  </si>
  <si>
    <t>Epson</t>
  </si>
  <si>
    <t>ECOVACS</t>
  </si>
  <si>
    <t>E-COSMOS</t>
  </si>
  <si>
    <t>Dynore</t>
  </si>
  <si>
    <t>Digitek</t>
  </si>
  <si>
    <t>Cuzor</t>
  </si>
  <si>
    <t>CROSSVOLT</t>
  </si>
  <si>
    <t>Croma</t>
  </si>
  <si>
    <t>Cotbolt</t>
  </si>
  <si>
    <t>CARDEX</t>
  </si>
  <si>
    <t>Campfire</t>
  </si>
  <si>
    <t>Caldipree</t>
  </si>
  <si>
    <t>Cafe</t>
  </si>
  <si>
    <t>Cablet</t>
  </si>
  <si>
    <t>CableCreation</t>
  </si>
  <si>
    <t>Butterfly</t>
  </si>
  <si>
    <t>BRUSTRO</t>
  </si>
  <si>
    <t>Brayden</t>
  </si>
  <si>
    <t>Bosch</t>
  </si>
  <si>
    <t>Black</t>
  </si>
  <si>
    <t>Bestor</t>
  </si>
  <si>
    <t>Balzano</t>
  </si>
  <si>
    <t>atomberg</t>
  </si>
  <si>
    <t>Aquadpure</t>
  </si>
  <si>
    <t>Aqua</t>
  </si>
  <si>
    <t>Apsara</t>
  </si>
  <si>
    <t>AO</t>
  </si>
  <si>
    <t>Ant</t>
  </si>
  <si>
    <t>AMERICAN</t>
  </si>
  <si>
    <t>Ambrane</t>
  </si>
  <si>
    <t>Amazfit</t>
  </si>
  <si>
    <t>3M</t>
  </si>
  <si>
    <t>10k</t>
  </si>
  <si>
    <t>!!1000</t>
  </si>
  <si>
    <t>Zodo</t>
  </si>
  <si>
    <t>ZIGMA</t>
  </si>
  <si>
    <t>Zebronics,</t>
  </si>
  <si>
    <t>WZATCO</t>
  </si>
  <si>
    <t>Wonderchef</t>
  </si>
  <si>
    <t>Wolpin</t>
  </si>
  <si>
    <t>Wings</t>
  </si>
  <si>
    <t>WIDEWINGS</t>
  </si>
  <si>
    <t>White</t>
  </si>
  <si>
    <t>Wembley</t>
  </si>
  <si>
    <t>Verilux®</t>
  </si>
  <si>
    <t>Venus</t>
  </si>
  <si>
    <t>VAPJA®</t>
  </si>
  <si>
    <t>USB</t>
  </si>
  <si>
    <t>URBN</t>
  </si>
  <si>
    <t>Tygot</t>
  </si>
  <si>
    <t>TVARA</t>
  </si>
  <si>
    <t>TTK</t>
  </si>
  <si>
    <t>Tosaa</t>
  </si>
  <si>
    <t>Tom</t>
  </si>
  <si>
    <t>Tokdis</t>
  </si>
  <si>
    <t>Time</t>
  </si>
  <si>
    <t>TE™</t>
  </si>
  <si>
    <t>Tecno</t>
  </si>
  <si>
    <t>T</t>
  </si>
  <si>
    <t>Swiss</t>
  </si>
  <si>
    <t>SVM</t>
  </si>
  <si>
    <t>Sure</t>
  </si>
  <si>
    <t>Sui</t>
  </si>
  <si>
    <t>StyleHouse</t>
  </si>
  <si>
    <t>Storio</t>
  </si>
  <si>
    <t>Sounce</t>
  </si>
  <si>
    <t>SoniVision</t>
  </si>
  <si>
    <t>Solidaire</t>
  </si>
  <si>
    <t>SKYWALL</t>
  </si>
  <si>
    <t>SKYTONE</t>
  </si>
  <si>
    <t>SKE</t>
  </si>
  <si>
    <t>Skadioo</t>
  </si>
  <si>
    <t>Singer</t>
  </si>
  <si>
    <t>Simxen</t>
  </si>
  <si>
    <t>Silicone</t>
  </si>
  <si>
    <t>SHREENOVA</t>
  </si>
  <si>
    <t>SHOPTOSHOP</t>
  </si>
  <si>
    <t>Sennheiser</t>
  </si>
  <si>
    <t>SaleOn™</t>
  </si>
  <si>
    <t>SaleOn</t>
  </si>
  <si>
    <t>Saifsmart</t>
  </si>
  <si>
    <t>ROYAL</t>
  </si>
  <si>
    <t>Rico</t>
  </si>
  <si>
    <t>Remote</t>
  </si>
  <si>
    <t>Reffair</t>
  </si>
  <si>
    <t>Raffles</t>
  </si>
  <si>
    <t>R</t>
  </si>
  <si>
    <t>Qubo</t>
  </si>
  <si>
    <t>PTron</t>
  </si>
  <si>
    <t>PRUSHTI</t>
  </si>
  <si>
    <t>Prolet</t>
  </si>
  <si>
    <t>PROLEGEND®</t>
  </si>
  <si>
    <t>PRO365</t>
  </si>
  <si>
    <t>Portable</t>
  </si>
  <si>
    <t>POCO</t>
  </si>
  <si>
    <t>Pinnaclz</t>
  </si>
  <si>
    <t>Pick</t>
  </si>
  <si>
    <t>Personal</t>
  </si>
  <si>
    <t>Pentonic</t>
  </si>
  <si>
    <t>PC</t>
  </si>
  <si>
    <t>Pajaka®</t>
  </si>
  <si>
    <t>OFIXO</t>
  </si>
  <si>
    <t>Oakter</t>
  </si>
  <si>
    <t>NutriPro</t>
  </si>
  <si>
    <t>Nokia</t>
  </si>
  <si>
    <t>Noise</t>
  </si>
  <si>
    <t>Noir</t>
  </si>
  <si>
    <t>Nirdambhay</t>
  </si>
  <si>
    <t>NGI</t>
  </si>
  <si>
    <t>NEXOMS</t>
  </si>
  <si>
    <t>MR.</t>
  </si>
  <si>
    <t>Motorola</t>
  </si>
  <si>
    <t>Monitor</t>
  </si>
  <si>
    <t>Mobilife</t>
  </si>
  <si>
    <t>Milk</t>
  </si>
  <si>
    <t>MAONO</t>
  </si>
  <si>
    <t>Maharaja</t>
  </si>
  <si>
    <t>Macmillan</t>
  </si>
  <si>
    <t>LUNAGARIYA®,</t>
  </si>
  <si>
    <t>Luminous</t>
  </si>
  <si>
    <t>LRIPL</t>
  </si>
  <si>
    <t>Longway</t>
  </si>
  <si>
    <t>LONAXA</t>
  </si>
  <si>
    <t>LOHAYA</t>
  </si>
  <si>
    <t>Lava</t>
  </si>
  <si>
    <t>Larrito</t>
  </si>
  <si>
    <t>LACOPINE</t>
  </si>
  <si>
    <t>Kuber</t>
  </si>
  <si>
    <t>KRISONS</t>
  </si>
  <si>
    <t>KNYUC</t>
  </si>
  <si>
    <t>KNOWZA</t>
  </si>
  <si>
    <t>KLAM</t>
  </si>
  <si>
    <t>Kitchen</t>
  </si>
  <si>
    <t>Kingston</t>
  </si>
  <si>
    <t>King</t>
  </si>
  <si>
    <t>KHAITAN</t>
  </si>
  <si>
    <t>Kenstar</t>
  </si>
  <si>
    <t>Karbonn</t>
  </si>
  <si>
    <t>Kanget</t>
  </si>
  <si>
    <t>JM</t>
  </si>
  <si>
    <t>JIALTO</t>
  </si>
  <si>
    <t>Isoelite</t>
  </si>
  <si>
    <t>Irusu</t>
  </si>
  <si>
    <t>iPhone</t>
  </si>
  <si>
    <t>Ionix</t>
  </si>
  <si>
    <t>Inventis</t>
  </si>
  <si>
    <t>INDIAS®™</t>
  </si>
  <si>
    <t>Imou</t>
  </si>
  <si>
    <t>HUMBLE</t>
  </si>
  <si>
    <t>House</t>
  </si>
  <si>
    <t>HOMEPACK</t>
  </si>
  <si>
    <t>Hisense</t>
  </si>
  <si>
    <t>Hindware</t>
  </si>
  <si>
    <t>Hilton</t>
  </si>
  <si>
    <t>Hi-Mobiler</t>
  </si>
  <si>
    <t>Heart</t>
  </si>
  <si>
    <t>HB</t>
  </si>
  <si>
    <t>Green</t>
  </si>
  <si>
    <t>Glun</t>
  </si>
  <si>
    <t>Glen</t>
  </si>
  <si>
    <t>Gilary</t>
  </si>
  <si>
    <t>GENERIC</t>
  </si>
  <si>
    <t>FYA</t>
  </si>
  <si>
    <t>Foxin</t>
  </si>
  <si>
    <t>Flix</t>
  </si>
  <si>
    <t>Firestick</t>
  </si>
  <si>
    <t>EYNK</t>
  </si>
  <si>
    <t>ESnipe</t>
  </si>
  <si>
    <t>ESN</t>
  </si>
  <si>
    <t>Eopora</t>
  </si>
  <si>
    <t>ENVIE®</t>
  </si>
  <si>
    <t>ENVIE</t>
  </si>
  <si>
    <t>ENEM</t>
  </si>
  <si>
    <t>EN</t>
  </si>
  <si>
    <t>Empty</t>
  </si>
  <si>
    <t>Electvision</t>
  </si>
  <si>
    <t>EGate</t>
  </si>
  <si>
    <t>Eco</t>
  </si>
  <si>
    <t>Dr</t>
  </si>
  <si>
    <t>Demokrazy</t>
  </si>
  <si>
    <t>D-Link</t>
  </si>
  <si>
    <t>Cubetek</t>
  </si>
  <si>
    <t>CSI</t>
  </si>
  <si>
    <t>Crypo™</t>
  </si>
  <si>
    <t>Crompton</t>
  </si>
  <si>
    <t>CP</t>
  </si>
  <si>
    <t>Cookwell</t>
  </si>
  <si>
    <t>COI</t>
  </si>
  <si>
    <t>CEDO</t>
  </si>
  <si>
    <t>CARECASE®</t>
  </si>
  <si>
    <t>Caprigo</t>
  </si>
  <si>
    <t>Canon</t>
  </si>
  <si>
    <t>Candes</t>
  </si>
  <si>
    <t>Camlin</t>
  </si>
  <si>
    <t>Callas</t>
  </si>
  <si>
    <t>C</t>
  </si>
  <si>
    <t>Bulfyss</t>
  </si>
  <si>
    <t>Boya</t>
  </si>
  <si>
    <t>Boult</t>
  </si>
  <si>
    <t>Black+Decker</t>
  </si>
  <si>
    <t>BESTOR®</t>
  </si>
  <si>
    <t>beatXP</t>
  </si>
  <si>
    <t>AVNISH</t>
  </si>
  <si>
    <t>ATOM</t>
  </si>
  <si>
    <t>Astigo</t>
  </si>
  <si>
    <t>Artis</t>
  </si>
  <si>
    <t>Aquasure</t>
  </si>
  <si>
    <t>Aquaguard</t>
  </si>
  <si>
    <t>APC</t>
  </si>
  <si>
    <t>Anjaney</t>
  </si>
  <si>
    <t>Amkette</t>
  </si>
  <si>
    <t>Allin</t>
  </si>
  <si>
    <t>Akiara®</t>
  </si>
  <si>
    <t>akiara</t>
  </si>
  <si>
    <t>Aine</t>
  </si>
  <si>
    <t>ACTIVA</t>
  </si>
  <si>
    <t>Abode</t>
  </si>
  <si>
    <t>7SEVEN</t>
  </si>
  <si>
    <t>10WeRun</t>
  </si>
  <si>
    <t>!!HANEUL!!1000</t>
  </si>
  <si>
    <t>Summary (Amazon Dataset Key Insights)</t>
  </si>
  <si>
    <t>Customer engagement is concentrated in a few core categories (mainly accessories &amp; cables).</t>
  </si>
  <si>
    <t>Strong price bands appear at ₹100–₹500 and ₹500–₹1 000; few products exceed ₹2 000.</t>
  </si>
  <si>
    <t>Deep discounts don’t guarantee demand — brand trust and review volume matter more.</t>
  </si>
  <si>
    <t>Overall quality is high (avg rating ≈4.2); categories above 4.3 deserve strategic focus.</t>
  </si>
  <si>
    <t>Top-performing brands: AmazonBasics, MI (Xiaomi), Samsung.</t>
  </si>
  <si>
    <t>“Value deals” (rating ≥4.2, &gt;25k reviews, ≥50 % discount) are ideal for promotions.</t>
  </si>
  <si>
    <t>Potential risks: items rated 5.0 with only a few reviews — possible fake or misleading scores.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</si>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</sst>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rgb="FF000000"/>
      <name val="Arial"/>
      <scheme val="minor"/>
    </font>
    <font>
      <sz val="10"/>
      <color theme="1"/>
      <name val="Arial"/>
      <family val="2"/>
      <scheme val="minor"/>
    </font>
    <font>
      <u/>
      <sz val="10"/>
      <color rgb="FF0000FF"/>
      <name val="Arial"/>
      <family val="2"/>
    </font>
    <font>
      <b/>
      <sz val="18"/>
      <color theme="1"/>
      <name val="Arial"/>
      <family val="2"/>
      <scheme val="minor"/>
    </font>
    <font>
      <b/>
      <sz val="12"/>
      <color theme="1"/>
      <name val="Arial"/>
      <family val="2"/>
      <scheme val="minor"/>
    </font>
    <font>
      <b/>
      <sz val="10"/>
      <color theme="1"/>
      <name val="Arial"/>
      <family val="2"/>
    </font>
    <font>
      <sz val="10"/>
      <color theme="1"/>
      <name val="Arial"/>
      <family val="2"/>
    </font>
    <font>
      <sz val="12"/>
      <color theme="1"/>
      <name val="Arial"/>
      <family val="2"/>
      <scheme val="minor"/>
    </font>
    <font>
      <b/>
      <sz val="12"/>
      <color rgb="FF000000"/>
      <name val="Arial"/>
      <family val="2"/>
      <scheme val="minor"/>
    </font>
    <font>
      <b/>
      <sz val="10"/>
      <color rgb="FF000000"/>
      <name val="Arial"/>
      <family val="2"/>
      <scheme val="minor"/>
    </font>
  </fonts>
  <fills count="3">
    <fill>
      <patternFill patternType="none"/>
    </fill>
    <fill>
      <patternFill patternType="gray125"/>
    </fill>
    <fill>
      <patternFill patternType="solid">
        <fgColor rgb="FFD9EAD3"/>
        <bgColor rgb="FFD9EAD3"/>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68">
    <xf numFmtId="0" fontId="0" fillId="0" borderId="0" xfId="0"/>
    <xf numFmtId="0" fontId="1" fillId="0" borderId="0" xfId="0" applyFont="1" applyAlignment="1">
      <alignment wrapText="1"/>
    </xf>
    <xf numFmtId="0" fontId="1" fillId="0" borderId="0" xfId="0" applyFont="1"/>
    <xf numFmtId="9" fontId="1" fillId="0" borderId="0" xfId="0" applyNumberFormat="1" applyFont="1"/>
    <xf numFmtId="3" fontId="1" fillId="0" borderId="0" xfId="0" applyNumberFormat="1" applyFont="1"/>
    <xf numFmtId="0" fontId="2" fillId="0" borderId="0" xfId="0" applyFont="1"/>
    <xf numFmtId="0" fontId="1" fillId="2" borderId="0" xfId="0" applyFont="1" applyFill="1" applyAlignment="1">
      <alignment wrapText="1"/>
    </xf>
    <xf numFmtId="1" fontId="1" fillId="0" borderId="0" xfId="0" applyNumberFormat="1" applyFont="1" applyAlignment="1">
      <alignment wrapText="1"/>
    </xf>
    <xf numFmtId="0" fontId="1" fillId="2" borderId="0" xfId="0" applyFont="1" applyFill="1"/>
    <xf numFmtId="1" fontId="1" fillId="0" borderId="0" xfId="0" applyNumberFormat="1" applyFont="1"/>
    <xf numFmtId="0" fontId="3" fillId="0" borderId="0" xfId="0" applyFont="1"/>
    <xf numFmtId="9" fontId="3" fillId="0" borderId="0" xfId="0" applyNumberFormat="1" applyFont="1"/>
    <xf numFmtId="4" fontId="1" fillId="0" borderId="0" xfId="0" applyNumberFormat="1" applyFont="1"/>
    <xf numFmtId="0" fontId="1" fillId="0" borderId="1" xfId="0" applyFont="1" applyBorder="1"/>
    <xf numFmtId="0" fontId="1" fillId="0" borderId="1" xfId="0" applyFont="1" applyBorder="1" applyAlignment="1">
      <alignment wrapText="1"/>
    </xf>
    <xf numFmtId="3" fontId="1" fillId="0" borderId="1" xfId="0" applyNumberFormat="1" applyFont="1" applyBorder="1" applyAlignment="1">
      <alignment wrapText="1"/>
    </xf>
    <xf numFmtId="3" fontId="1" fillId="0" borderId="1" xfId="0" applyNumberFormat="1" applyFont="1" applyBorder="1"/>
    <xf numFmtId="9" fontId="1" fillId="0" borderId="1" xfId="0" applyNumberFormat="1" applyFont="1" applyBorder="1"/>
    <xf numFmtId="164" fontId="1" fillId="0" borderId="1" xfId="0" applyNumberFormat="1" applyFont="1" applyBorder="1"/>
    <xf numFmtId="0" fontId="4" fillId="0" borderId="0" xfId="0" applyFont="1"/>
    <xf numFmtId="0" fontId="5" fillId="0" borderId="0" xfId="0" applyFont="1" applyAlignment="1">
      <alignment wrapText="1"/>
    </xf>
    <xf numFmtId="1" fontId="5" fillId="0" borderId="0" xfId="0" applyNumberFormat="1" applyFont="1" applyAlignment="1">
      <alignment wrapText="1"/>
    </xf>
    <xf numFmtId="0" fontId="6" fillId="0" borderId="0" xfId="0" applyFont="1"/>
    <xf numFmtId="0" fontId="5" fillId="2" borderId="0" xfId="0" applyFont="1" applyFill="1" applyAlignment="1">
      <alignment wrapText="1"/>
    </xf>
    <xf numFmtId="1" fontId="6" fillId="0" borderId="0" xfId="0" applyNumberFormat="1" applyFont="1" applyAlignment="1">
      <alignment horizontal="right"/>
    </xf>
    <xf numFmtId="0" fontId="6" fillId="2" borderId="0" xfId="0" applyFont="1" applyFill="1"/>
    <xf numFmtId="9" fontId="6" fillId="0" borderId="0" xfId="0" applyNumberFormat="1" applyFont="1" applyAlignment="1">
      <alignment horizontal="right"/>
    </xf>
    <xf numFmtId="0" fontId="6" fillId="0" borderId="0" xfId="0" applyFont="1" applyAlignment="1">
      <alignment horizontal="right"/>
    </xf>
    <xf numFmtId="3" fontId="6" fillId="0" borderId="0" xfId="0" applyNumberFormat="1" applyFont="1" applyAlignment="1">
      <alignment horizontal="right"/>
    </xf>
    <xf numFmtId="1" fontId="6" fillId="0" borderId="0" xfId="0" applyNumberFormat="1" applyFont="1"/>
    <xf numFmtId="0" fontId="7" fillId="0" borderId="0" xfId="0" applyFont="1"/>
    <xf numFmtId="3" fontId="7" fillId="0" borderId="0" xfId="0" applyNumberFormat="1" applyFont="1"/>
    <xf numFmtId="0" fontId="0" fillId="0" borderId="2" xfId="0" pivotButton="1" applyBorder="1"/>
    <xf numFmtId="0" fontId="0" fillId="0" borderId="3" xfId="0" applyBorder="1"/>
    <xf numFmtId="0" fontId="0" fillId="0" borderId="2" xfId="0" applyBorder="1"/>
    <xf numFmtId="0" fontId="0" fillId="0" borderId="3" xfId="0" applyNumberFormat="1"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0" fontId="0" fillId="0" borderId="9" xfId="0" applyBorder="1"/>
    <xf numFmtId="0" fontId="0" fillId="0" borderId="10" xfId="0" applyBorder="1"/>
    <xf numFmtId="0" fontId="0" fillId="0" borderId="2" xfId="0" applyNumberFormat="1" applyBorder="1"/>
    <xf numFmtId="0" fontId="0" fillId="0" borderId="10" xfId="0" applyNumberFormat="1" applyBorder="1"/>
    <xf numFmtId="0" fontId="0" fillId="0" borderId="4" xfId="0" applyNumberFormat="1" applyBorder="1"/>
    <xf numFmtId="0" fontId="0" fillId="0" borderId="0" xfId="0" applyNumberFormat="1"/>
    <xf numFmtId="0" fontId="0" fillId="0" borderId="6" xfId="0" applyNumberFormat="1" applyBorder="1"/>
    <xf numFmtId="0" fontId="0" fillId="0" borderId="12" xfId="0" applyBorder="1"/>
    <xf numFmtId="0" fontId="0" fillId="0" borderId="12" xfId="0" applyNumberFormat="1" applyBorder="1"/>
    <xf numFmtId="0" fontId="0" fillId="0" borderId="13" xfId="0" applyNumberFormat="1" applyBorder="1"/>
    <xf numFmtId="0" fontId="0" fillId="0" borderId="14" xfId="0" applyNumberFormat="1" applyBorder="1"/>
    <xf numFmtId="164" fontId="0" fillId="0" borderId="10" xfId="0" applyNumberFormat="1" applyBorder="1"/>
    <xf numFmtId="164" fontId="0" fillId="0" borderId="0" xfId="0" applyNumberFormat="1"/>
    <xf numFmtId="164" fontId="0" fillId="0" borderId="11" xfId="0" applyNumberFormat="1" applyBorder="1"/>
    <xf numFmtId="164" fontId="0" fillId="0" borderId="3" xfId="0" applyNumberFormat="1" applyBorder="1"/>
    <xf numFmtId="164" fontId="0" fillId="0" borderId="5" xfId="0" applyNumberFormat="1" applyBorder="1"/>
    <xf numFmtId="0" fontId="8" fillId="0" borderId="2" xfId="0" pivotButton="1" applyFont="1" applyBorder="1"/>
    <xf numFmtId="0" fontId="8" fillId="0" borderId="3" xfId="0" applyFont="1" applyBorder="1"/>
    <xf numFmtId="0" fontId="9" fillId="0" borderId="6" xfId="0" applyFont="1" applyBorder="1"/>
    <xf numFmtId="164" fontId="9" fillId="0" borderId="7" xfId="0" applyNumberFormat="1" applyFont="1" applyBorder="1"/>
    <xf numFmtId="0" fontId="9" fillId="0" borderId="2" xfId="0" pivotButton="1" applyFont="1" applyBorder="1"/>
    <xf numFmtId="0" fontId="9" fillId="0" borderId="2" xfId="0" applyFont="1" applyBorder="1"/>
    <xf numFmtId="0" fontId="9" fillId="0" borderId="10" xfId="0" applyFont="1" applyBorder="1"/>
    <xf numFmtId="0" fontId="9" fillId="0" borderId="3" xfId="0" applyFont="1" applyBorder="1"/>
    <xf numFmtId="0" fontId="9" fillId="0" borderId="6" xfId="0" applyNumberFormat="1" applyFont="1" applyBorder="1"/>
    <xf numFmtId="0" fontId="9" fillId="0" borderId="11" xfId="0" applyNumberFormat="1" applyFont="1" applyBorder="1"/>
    <xf numFmtId="0" fontId="9" fillId="0" borderId="7" xfId="0" applyNumberFormat="1" applyFont="1" applyBorder="1"/>
  </cellXfs>
  <cellStyles count="1">
    <cellStyle name="Normal" xfId="0" builtinId="0"/>
  </cellStyles>
  <dxfs count="64">
    <dxf>
      <font>
        <b/>
        <family val="2"/>
      </font>
    </dxf>
    <dxf>
      <font>
        <b/>
        <family val="2"/>
      </font>
    </dxf>
    <dxf>
      <font>
        <b/>
        <family val="2"/>
      </font>
    </dxf>
    <dxf>
      <font>
        <b/>
        <family val="2"/>
      </font>
    </dxf>
    <dxf>
      <font>
        <b/>
        <family val="2"/>
      </font>
    </dxf>
    <dxf>
      <font>
        <b/>
        <family val="2"/>
      </font>
    </dxf>
    <dxf>
      <font>
        <b/>
        <family val="2"/>
      </font>
    </dxf>
    <dxf>
      <font>
        <b/>
      </font>
    </dxf>
    <dxf>
      <font>
        <b/>
      </font>
    </dxf>
    <dxf>
      <font>
        <b/>
      </font>
    </dxf>
    <dxf>
      <font>
        <sz val="12"/>
      </font>
    </dxf>
    <dxf>
      <font>
        <sz val="12"/>
      </font>
    </dxf>
    <dxf>
      <font>
        <sz val="12"/>
      </font>
    </dxf>
    <dxf>
      <numFmt numFmtId="2" formatCode="0.00"/>
    </dxf>
    <dxf>
      <numFmt numFmtId="164" formatCode="0.0"/>
    </dxf>
    <dxf>
      <numFmt numFmtId="2" formatCode="0.00"/>
    </dxf>
    <dxf>
      <numFmt numFmtId="174" formatCode="0.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0" formatCode="0.0000000"/>
    </dxf>
    <dxf>
      <numFmt numFmtId="170" formatCode="0.0000000"/>
    </dxf>
    <dxf>
      <numFmt numFmtId="165" formatCode="0.00000000"/>
    </dxf>
    <dxf>
      <numFmt numFmtId="165" formatCode="0.00000000"/>
    </dxf>
    <dxf>
      <numFmt numFmtId="166" formatCode="0.000000000"/>
    </dxf>
    <dxf>
      <numFmt numFmtId="166" formatCode="0.000000000"/>
    </dxf>
    <dxf>
      <numFmt numFmtId="167" formatCode="0.0000000000"/>
    </dxf>
    <dxf>
      <numFmt numFmtId="167" formatCode="0.0000000000"/>
    </dxf>
    <dxf>
      <numFmt numFmtId="2" formatCode="0.00"/>
    </dxf>
    <dxf>
      <numFmt numFmtId="164" formatCode="0.0"/>
    </dxf>
    <dxf>
      <numFmt numFmtId="2" formatCode="0.00"/>
    </dxf>
    <dxf>
      <numFmt numFmtId="174" formatCode="0.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0" formatCode="0.0000000"/>
    </dxf>
    <dxf>
      <numFmt numFmtId="170" formatCode="0.0000000"/>
    </dxf>
    <dxf>
      <numFmt numFmtId="165" formatCode="0.00000000"/>
    </dxf>
    <dxf>
      <numFmt numFmtId="165" formatCode="0.00000000"/>
    </dxf>
    <dxf>
      <numFmt numFmtId="166" formatCode="0.000000000"/>
    </dxf>
    <dxf>
      <numFmt numFmtId="166" formatCode="0.000000000"/>
    </dxf>
    <dxf>
      <numFmt numFmtId="167" formatCode="0.0000000000"/>
    </dxf>
    <dxf>
      <numFmt numFmtId="167" formatCode="0.0000000000"/>
    </dxf>
    <dxf>
      <numFmt numFmtId="168" formatCode="0.00000000000"/>
    </dxf>
    <dxf>
      <numFmt numFmtId="168" formatCode="0.00000000000"/>
    </dxf>
    <dxf>
      <numFmt numFmtId="169" formatCode="0.000000000000"/>
    </dxf>
    <dxf>
      <numFmt numFmtId="169" formatCode="0.000000000000"/>
    </dxf>
    <dxf>
      <numFmt numFmtId="168" formatCode="0.00000000000"/>
    </dxf>
    <dxf>
      <numFmt numFmtId="168" formatCode="0.00000000000"/>
    </dxf>
    <dxf>
      <numFmt numFmtId="167" formatCode="0.0000000000"/>
    </dxf>
    <dxf>
      <numFmt numFmtId="167" formatCode="0.0000000000"/>
    </dxf>
    <dxf>
      <numFmt numFmtId="166" formatCode="0.000000000"/>
    </dxf>
    <dxf>
      <numFmt numFmtId="166" formatCode="0.000000000"/>
    </dxf>
    <dxf>
      <numFmt numFmtId="165" formatCode="0.00000000"/>
    </dxf>
    <dxf>
      <numFmt numFmtId="165" formatCode="0.00000000"/>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Top categories by Total Ratings, %</a:t>
            </a:r>
          </a:p>
        </c:rich>
      </c:tx>
      <c:overlay val="0"/>
    </c:title>
    <c:autoTitleDeleted val="0"/>
    <c:plotArea>
      <c:layout/>
      <c:pieChart>
        <c:varyColors val="1"/>
        <c:ser>
          <c:idx val="0"/>
          <c:order val="0"/>
          <c:tx>
            <c:strRef>
              <c:f>'Pivot Table 2'!$B$18</c:f>
              <c:strCache>
                <c:ptCount val="1"/>
                <c:pt idx="0">
                  <c:v>SUM of rating_count</c:v>
                </c:pt>
              </c:strCache>
            </c:strRef>
          </c:tx>
          <c:dPt>
            <c:idx val="0"/>
            <c:bubble3D val="0"/>
            <c:spPr>
              <a:solidFill>
                <a:srgbClr val="4285F4"/>
              </a:solidFill>
            </c:spPr>
            <c:extLst>
              <c:ext xmlns:c16="http://schemas.microsoft.com/office/drawing/2014/chart" uri="{C3380CC4-5D6E-409C-BE32-E72D297353CC}">
                <c16:uniqueId val="{00000001-73F6-7740-906F-4331EB7F6236}"/>
              </c:ext>
            </c:extLst>
          </c:dPt>
          <c:dPt>
            <c:idx val="1"/>
            <c:bubble3D val="0"/>
            <c:spPr>
              <a:solidFill>
                <a:srgbClr val="EA4335"/>
              </a:solidFill>
            </c:spPr>
            <c:extLst>
              <c:ext xmlns:c16="http://schemas.microsoft.com/office/drawing/2014/chart" uri="{C3380CC4-5D6E-409C-BE32-E72D297353CC}">
                <c16:uniqueId val="{00000003-73F6-7740-906F-4331EB7F6236}"/>
              </c:ext>
            </c:extLst>
          </c:dPt>
          <c:dPt>
            <c:idx val="2"/>
            <c:bubble3D val="0"/>
            <c:spPr>
              <a:solidFill>
                <a:srgbClr val="FBBC04"/>
              </a:solidFill>
            </c:spPr>
            <c:extLst>
              <c:ext xmlns:c16="http://schemas.microsoft.com/office/drawing/2014/chart" uri="{C3380CC4-5D6E-409C-BE32-E72D297353CC}">
                <c16:uniqueId val="{00000005-73F6-7740-906F-4331EB7F6236}"/>
              </c:ext>
            </c:extLst>
          </c:dPt>
          <c:dPt>
            <c:idx val="3"/>
            <c:bubble3D val="0"/>
            <c:spPr>
              <a:solidFill>
                <a:srgbClr val="34A853"/>
              </a:solidFill>
            </c:spPr>
            <c:extLst>
              <c:ext xmlns:c16="http://schemas.microsoft.com/office/drawing/2014/chart" uri="{C3380CC4-5D6E-409C-BE32-E72D297353CC}">
                <c16:uniqueId val="{00000007-73F6-7740-906F-4331EB7F6236}"/>
              </c:ext>
            </c:extLst>
          </c:dPt>
          <c:dPt>
            <c:idx val="4"/>
            <c:bubble3D val="0"/>
            <c:spPr>
              <a:solidFill>
                <a:srgbClr val="FF6D01"/>
              </a:solidFill>
            </c:spPr>
            <c:extLst>
              <c:ext xmlns:c16="http://schemas.microsoft.com/office/drawing/2014/chart" uri="{C3380CC4-5D6E-409C-BE32-E72D297353CC}">
                <c16:uniqueId val="{00000009-73F6-7740-906F-4331EB7F6236}"/>
              </c:ext>
            </c:extLst>
          </c:dPt>
          <c:dPt>
            <c:idx val="5"/>
            <c:bubble3D val="0"/>
            <c:spPr>
              <a:solidFill>
                <a:srgbClr val="46BDC6"/>
              </a:solidFill>
            </c:spPr>
            <c:extLst>
              <c:ext xmlns:c16="http://schemas.microsoft.com/office/drawing/2014/chart" uri="{C3380CC4-5D6E-409C-BE32-E72D297353CC}">
                <c16:uniqueId val="{0000000B-73F6-7740-906F-4331EB7F6236}"/>
              </c:ext>
            </c:extLst>
          </c:dPt>
          <c:dPt>
            <c:idx val="6"/>
            <c:bubble3D val="0"/>
            <c:spPr>
              <a:solidFill>
                <a:srgbClr val="7BAAF7"/>
              </a:solidFill>
            </c:spPr>
            <c:extLst>
              <c:ext xmlns:c16="http://schemas.microsoft.com/office/drawing/2014/chart" uri="{C3380CC4-5D6E-409C-BE32-E72D297353CC}">
                <c16:uniqueId val="{0000000D-73F6-7740-906F-4331EB7F6236}"/>
              </c:ext>
            </c:extLst>
          </c:dPt>
          <c:dPt>
            <c:idx val="7"/>
            <c:bubble3D val="0"/>
            <c:spPr>
              <a:solidFill>
                <a:srgbClr val="F07B72"/>
              </a:solidFill>
            </c:spPr>
            <c:extLst>
              <c:ext xmlns:c16="http://schemas.microsoft.com/office/drawing/2014/chart" uri="{C3380CC4-5D6E-409C-BE32-E72D297353CC}">
                <c16:uniqueId val="{0000000F-73F6-7740-906F-4331EB7F6236}"/>
              </c:ext>
            </c:extLst>
          </c:dPt>
          <c:dPt>
            <c:idx val="8"/>
            <c:bubble3D val="0"/>
            <c:spPr>
              <a:solidFill>
                <a:srgbClr val="FCD04F"/>
              </a:solidFill>
            </c:spPr>
            <c:extLst>
              <c:ext xmlns:c16="http://schemas.microsoft.com/office/drawing/2014/chart" uri="{C3380CC4-5D6E-409C-BE32-E72D297353CC}">
                <c16:uniqueId val="{00000011-73F6-7740-906F-4331EB7F6236}"/>
              </c:ext>
            </c:extLst>
          </c:dPt>
          <c:dPt>
            <c:idx val="9"/>
            <c:bubble3D val="0"/>
            <c:spPr>
              <a:solidFill>
                <a:srgbClr val="71C287"/>
              </a:solidFill>
            </c:spPr>
            <c:extLst>
              <c:ext xmlns:c16="http://schemas.microsoft.com/office/drawing/2014/chart" uri="{C3380CC4-5D6E-409C-BE32-E72D297353CC}">
                <c16:uniqueId val="{00000013-73F6-7740-906F-4331EB7F6236}"/>
              </c:ext>
            </c:extLst>
          </c:dPt>
          <c:cat>
            <c:strRef>
              <c:f>'Pivot Table 2'!$A$19:$A$28</c:f>
              <c:strCache>
                <c:ptCount val="10"/>
                <c:pt idx="0">
                  <c:v>Electronics</c:v>
                </c:pt>
                <c:pt idx="1">
                  <c:v>Computers &amp; Accessories</c:v>
                </c:pt>
                <c:pt idx="2">
                  <c:v>Home &amp; Kitchen</c:v>
                </c:pt>
                <c:pt idx="3">
                  <c:v>Office Products</c:v>
                </c:pt>
                <c:pt idx="4">
                  <c:v>Musical Instruments</c:v>
                </c:pt>
                <c:pt idx="5">
                  <c:v>Toys &amp; Games</c:v>
                </c:pt>
                <c:pt idx="6">
                  <c:v>Home Improvement</c:v>
                </c:pt>
                <c:pt idx="7">
                  <c:v>Health &amp; PersonalCare</c:v>
                </c:pt>
                <c:pt idx="8">
                  <c:v>Car &amp; Motorbike</c:v>
                </c:pt>
                <c:pt idx="9">
                  <c:v>Grand Total</c:v>
                </c:pt>
              </c:strCache>
            </c:strRef>
          </c:cat>
          <c:val>
            <c:numRef>
              <c:f>'Pivot Table 2'!$B$19:$B$28</c:f>
              <c:numCache>
                <c:formatCode>General</c:formatCode>
                <c:ptCount val="10"/>
                <c:pt idx="0">
                  <c:v>7164860</c:v>
                </c:pt>
                <c:pt idx="1">
                  <c:v>4788274</c:v>
                </c:pt>
                <c:pt idx="2">
                  <c:v>2596149</c:v>
                </c:pt>
                <c:pt idx="3">
                  <c:v>149675</c:v>
                </c:pt>
                <c:pt idx="4">
                  <c:v>88882</c:v>
                </c:pt>
                <c:pt idx="5">
                  <c:v>15867</c:v>
                </c:pt>
                <c:pt idx="6">
                  <c:v>8566</c:v>
                </c:pt>
                <c:pt idx="7">
                  <c:v>3663</c:v>
                </c:pt>
                <c:pt idx="8">
                  <c:v>1118</c:v>
                </c:pt>
                <c:pt idx="9">
                  <c:v>14817054</c:v>
                </c:pt>
              </c:numCache>
            </c:numRef>
          </c:val>
          <c:extLst>
            <c:ext xmlns:c16="http://schemas.microsoft.com/office/drawing/2014/chart" uri="{C3380CC4-5D6E-409C-BE32-E72D297353CC}">
              <c16:uniqueId val="{00000014-73F6-7740-906F-4331EB7F623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rating_count vs discount_percentage</a:t>
            </a:r>
          </a:p>
        </c:rich>
      </c:tx>
      <c:overlay val="0"/>
    </c:title>
    <c:autoTitleDeleted val="0"/>
    <c:plotArea>
      <c:layout/>
      <c:scatterChart>
        <c:scatterStyle val="lineMarker"/>
        <c:varyColors val="0"/>
        <c:ser>
          <c:idx val="0"/>
          <c:order val="0"/>
          <c:tx>
            <c:strRef>
              <c:f>'Copy of amazon'!$Q$1</c:f>
              <c:strCache>
                <c:ptCount val="1"/>
                <c:pt idx="0">
                  <c:v>rating_count</c:v>
                </c:pt>
              </c:strCache>
            </c:strRef>
          </c:tx>
          <c:spPr>
            <a:ln>
              <a:noFill/>
            </a:ln>
          </c:spPr>
          <c:marker>
            <c:symbol val="circle"/>
            <c:size val="7"/>
            <c:spPr>
              <a:solidFill>
                <a:schemeClr val="accent1"/>
              </a:solidFill>
              <a:ln cmpd="sng">
                <a:solidFill>
                  <a:schemeClr val="accent1"/>
                </a:solidFill>
              </a:ln>
            </c:spPr>
          </c:marker>
          <c:xVal>
            <c:numRef>
              <c:f>'Copy of amazon'!$N$2:$N$1351</c:f>
              <c:numCache>
                <c:formatCode>0%</c:formatCode>
                <c:ptCount val="1350"/>
                <c:pt idx="0">
                  <c:v>0.44</c:v>
                </c:pt>
                <c:pt idx="1">
                  <c:v>0.11</c:v>
                </c:pt>
                <c:pt idx="2">
                  <c:v>0.35</c:v>
                </c:pt>
                <c:pt idx="3">
                  <c:v>0.32</c:v>
                </c:pt>
                <c:pt idx="4">
                  <c:v>0.4</c:v>
                </c:pt>
                <c:pt idx="5">
                  <c:v>0.33</c:v>
                </c:pt>
                <c:pt idx="6">
                  <c:v>0.34</c:v>
                </c:pt>
                <c:pt idx="7">
                  <c:v>0.1</c:v>
                </c:pt>
                <c:pt idx="8">
                  <c:v>0.28000000000000003</c:v>
                </c:pt>
                <c:pt idx="9">
                  <c:v>0.43</c:v>
                </c:pt>
                <c:pt idx="10">
                  <c:v>0.42</c:v>
                </c:pt>
                <c:pt idx="11">
                  <c:v>0.49</c:v>
                </c:pt>
                <c:pt idx="12">
                  <c:v>0.38</c:v>
                </c:pt>
                <c:pt idx="13">
                  <c:v>0.28000000000000003</c:v>
                </c:pt>
                <c:pt idx="14">
                  <c:v>0.1</c:v>
                </c:pt>
                <c:pt idx="15">
                  <c:v>0</c:v>
                </c:pt>
                <c:pt idx="16">
                  <c:v>0.31</c:v>
                </c:pt>
                <c:pt idx="17">
                  <c:v>0.27</c:v>
                </c:pt>
                <c:pt idx="18">
                  <c:v>0.28000000000000003</c:v>
                </c:pt>
                <c:pt idx="19">
                  <c:v>0.42</c:v>
                </c:pt>
                <c:pt idx="20">
                  <c:v>0.31</c:v>
                </c:pt>
                <c:pt idx="21">
                  <c:v>0.4</c:v>
                </c:pt>
                <c:pt idx="22">
                  <c:v>0.36</c:v>
                </c:pt>
                <c:pt idx="23">
                  <c:v>0.41</c:v>
                </c:pt>
                <c:pt idx="24">
                  <c:v>0.38</c:v>
                </c:pt>
                <c:pt idx="25">
                  <c:v>0.41</c:v>
                </c:pt>
                <c:pt idx="26">
                  <c:v>0.25</c:v>
                </c:pt>
                <c:pt idx="27">
                  <c:v>0.25</c:v>
                </c:pt>
                <c:pt idx="28">
                  <c:v>0.54</c:v>
                </c:pt>
                <c:pt idx="29">
                  <c:v>0.17</c:v>
                </c:pt>
                <c:pt idx="30">
                  <c:v>0</c:v>
                </c:pt>
                <c:pt idx="31">
                  <c:v>0</c:v>
                </c:pt>
                <c:pt idx="32">
                  <c:v>0.32</c:v>
                </c:pt>
                <c:pt idx="33">
                  <c:v>0.53</c:v>
                </c:pt>
                <c:pt idx="34">
                  <c:v>0.28999999999999998</c:v>
                </c:pt>
                <c:pt idx="35">
                  <c:v>0.37</c:v>
                </c:pt>
                <c:pt idx="36">
                  <c:v>0.37</c:v>
                </c:pt>
                <c:pt idx="37">
                  <c:v>0.22</c:v>
                </c:pt>
                <c:pt idx="38">
                  <c:v>0.31</c:v>
                </c:pt>
                <c:pt idx="39">
                  <c:v>0.52</c:v>
                </c:pt>
                <c:pt idx="40">
                  <c:v>0.51</c:v>
                </c:pt>
                <c:pt idx="41">
                  <c:v>0.31</c:v>
                </c:pt>
                <c:pt idx="42">
                  <c:v>0.27</c:v>
                </c:pt>
                <c:pt idx="43">
                  <c:v>0.21</c:v>
                </c:pt>
                <c:pt idx="44">
                  <c:v>0.27</c:v>
                </c:pt>
                <c:pt idx="45">
                  <c:v>0.27</c:v>
                </c:pt>
                <c:pt idx="46">
                  <c:v>0.37</c:v>
                </c:pt>
                <c:pt idx="47">
                  <c:v>0.3</c:v>
                </c:pt>
                <c:pt idx="48">
                  <c:v>0.3</c:v>
                </c:pt>
                <c:pt idx="49">
                  <c:v>0.22</c:v>
                </c:pt>
                <c:pt idx="50">
                  <c:v>0.53</c:v>
                </c:pt>
                <c:pt idx="51">
                  <c:v>0.28999999999999998</c:v>
                </c:pt>
                <c:pt idx="52">
                  <c:v>0.43</c:v>
                </c:pt>
                <c:pt idx="53">
                  <c:v>0.2</c:v>
                </c:pt>
                <c:pt idx="54">
                  <c:v>0.24</c:v>
                </c:pt>
                <c:pt idx="55">
                  <c:v>0.37</c:v>
                </c:pt>
                <c:pt idx="56">
                  <c:v>0.46</c:v>
                </c:pt>
                <c:pt idx="57">
                  <c:v>0.54</c:v>
                </c:pt>
                <c:pt idx="58">
                  <c:v>0.28999999999999998</c:v>
                </c:pt>
                <c:pt idx="59">
                  <c:v>0.18</c:v>
                </c:pt>
                <c:pt idx="60">
                  <c:v>0.35</c:v>
                </c:pt>
                <c:pt idx="61">
                  <c:v>0.19</c:v>
                </c:pt>
                <c:pt idx="62">
                  <c:v>0.19</c:v>
                </c:pt>
                <c:pt idx="63">
                  <c:v>0.19</c:v>
                </c:pt>
                <c:pt idx="64">
                  <c:v>0.32</c:v>
                </c:pt>
                <c:pt idx="65">
                  <c:v>0.32</c:v>
                </c:pt>
                <c:pt idx="66">
                  <c:v>0.21</c:v>
                </c:pt>
                <c:pt idx="67">
                  <c:v>0.21</c:v>
                </c:pt>
                <c:pt idx="68">
                  <c:v>0.27</c:v>
                </c:pt>
                <c:pt idx="69">
                  <c:v>0.35</c:v>
                </c:pt>
                <c:pt idx="70">
                  <c:v>0.33</c:v>
                </c:pt>
                <c:pt idx="71">
                  <c:v>0.18</c:v>
                </c:pt>
                <c:pt idx="72">
                  <c:v>0.26</c:v>
                </c:pt>
                <c:pt idx="73">
                  <c:v>0.26</c:v>
                </c:pt>
                <c:pt idx="74">
                  <c:v>0.18</c:v>
                </c:pt>
                <c:pt idx="75">
                  <c:v>0.26</c:v>
                </c:pt>
                <c:pt idx="76">
                  <c:v>0.26</c:v>
                </c:pt>
                <c:pt idx="77">
                  <c:v>0.26</c:v>
                </c:pt>
                <c:pt idx="78">
                  <c:v>0</c:v>
                </c:pt>
                <c:pt idx="79">
                  <c:v>0.25</c:v>
                </c:pt>
                <c:pt idx="80">
                  <c:v>0.38</c:v>
                </c:pt>
                <c:pt idx="81">
                  <c:v>0.76</c:v>
                </c:pt>
                <c:pt idx="82">
                  <c:v>0.44</c:v>
                </c:pt>
                <c:pt idx="83">
                  <c:v>0.44</c:v>
                </c:pt>
                <c:pt idx="84">
                  <c:v>0.44</c:v>
                </c:pt>
                <c:pt idx="85">
                  <c:v>0.3</c:v>
                </c:pt>
                <c:pt idx="86">
                  <c:v>0.3</c:v>
                </c:pt>
                <c:pt idx="87">
                  <c:v>0.28000000000000003</c:v>
                </c:pt>
                <c:pt idx="88">
                  <c:v>0.28000000000000003</c:v>
                </c:pt>
                <c:pt idx="89">
                  <c:v>0.28000000000000003</c:v>
                </c:pt>
                <c:pt idx="90">
                  <c:v>0.28000000000000003</c:v>
                </c:pt>
                <c:pt idx="91">
                  <c:v>0.13</c:v>
                </c:pt>
                <c:pt idx="92">
                  <c:v>0.13</c:v>
                </c:pt>
                <c:pt idx="93">
                  <c:v>0.52</c:v>
                </c:pt>
                <c:pt idx="94">
                  <c:v>0.39</c:v>
                </c:pt>
                <c:pt idx="95">
                  <c:v>0.41</c:v>
                </c:pt>
                <c:pt idx="96">
                  <c:v>0.19</c:v>
                </c:pt>
                <c:pt idx="97">
                  <c:v>0.28000000000000003</c:v>
                </c:pt>
                <c:pt idx="98">
                  <c:v>0.32</c:v>
                </c:pt>
                <c:pt idx="99">
                  <c:v>0.32</c:v>
                </c:pt>
                <c:pt idx="100">
                  <c:v>0.32</c:v>
                </c:pt>
                <c:pt idx="101">
                  <c:v>0.28000000000000003</c:v>
                </c:pt>
                <c:pt idx="102">
                  <c:v>0.28000000000000003</c:v>
                </c:pt>
                <c:pt idx="103">
                  <c:v>0.04</c:v>
                </c:pt>
                <c:pt idx="104">
                  <c:v>0.47</c:v>
                </c:pt>
                <c:pt idx="105">
                  <c:v>0.46</c:v>
                </c:pt>
                <c:pt idx="106">
                  <c:v>0.37</c:v>
                </c:pt>
                <c:pt idx="107">
                  <c:v>0.22</c:v>
                </c:pt>
                <c:pt idx="108">
                  <c:v>0.6</c:v>
                </c:pt>
                <c:pt idx="109">
                  <c:v>0.63</c:v>
                </c:pt>
                <c:pt idx="110">
                  <c:v>0.42</c:v>
                </c:pt>
                <c:pt idx="111">
                  <c:v>0.27</c:v>
                </c:pt>
                <c:pt idx="112">
                  <c:v>0.27</c:v>
                </c:pt>
                <c:pt idx="113">
                  <c:v>0.45</c:v>
                </c:pt>
                <c:pt idx="114">
                  <c:v>0.65</c:v>
                </c:pt>
                <c:pt idx="115">
                  <c:v>0.46</c:v>
                </c:pt>
                <c:pt idx="116">
                  <c:v>0.22</c:v>
                </c:pt>
                <c:pt idx="117">
                  <c:v>0.68</c:v>
                </c:pt>
                <c:pt idx="118">
                  <c:v>0.47</c:v>
                </c:pt>
                <c:pt idx="119">
                  <c:v>0.23</c:v>
                </c:pt>
                <c:pt idx="120">
                  <c:v>0.64</c:v>
                </c:pt>
                <c:pt idx="121">
                  <c:v>0.23</c:v>
                </c:pt>
                <c:pt idx="122">
                  <c:v>0.19</c:v>
                </c:pt>
                <c:pt idx="123">
                  <c:v>0.4</c:v>
                </c:pt>
                <c:pt idx="124">
                  <c:v>0.21</c:v>
                </c:pt>
                <c:pt idx="125">
                  <c:v>0.21</c:v>
                </c:pt>
                <c:pt idx="126">
                  <c:v>0.5</c:v>
                </c:pt>
                <c:pt idx="127">
                  <c:v>0.41</c:v>
                </c:pt>
                <c:pt idx="128">
                  <c:v>0.49</c:v>
                </c:pt>
                <c:pt idx="129">
                  <c:v>0.1</c:v>
                </c:pt>
                <c:pt idx="130">
                  <c:v>0.53</c:v>
                </c:pt>
                <c:pt idx="131">
                  <c:v>0.25</c:v>
                </c:pt>
                <c:pt idx="132">
                  <c:v>0.25</c:v>
                </c:pt>
                <c:pt idx="133">
                  <c:v>0.25</c:v>
                </c:pt>
                <c:pt idx="134">
                  <c:v>0.33</c:v>
                </c:pt>
                <c:pt idx="135">
                  <c:v>0.53</c:v>
                </c:pt>
                <c:pt idx="136">
                  <c:v>0.25</c:v>
                </c:pt>
                <c:pt idx="137">
                  <c:v>0.24</c:v>
                </c:pt>
                <c:pt idx="138">
                  <c:v>0.27</c:v>
                </c:pt>
                <c:pt idx="139">
                  <c:v>0.33</c:v>
                </c:pt>
                <c:pt idx="140">
                  <c:v>0.49</c:v>
                </c:pt>
                <c:pt idx="141">
                  <c:v>0.04</c:v>
                </c:pt>
                <c:pt idx="142">
                  <c:v>0.47</c:v>
                </c:pt>
                <c:pt idx="143">
                  <c:v>0.48</c:v>
                </c:pt>
                <c:pt idx="144">
                  <c:v>0.23</c:v>
                </c:pt>
                <c:pt idx="145">
                  <c:v>0.35</c:v>
                </c:pt>
                <c:pt idx="146">
                  <c:v>0.28999999999999998</c:v>
                </c:pt>
                <c:pt idx="147">
                  <c:v>0.13</c:v>
                </c:pt>
                <c:pt idx="148">
                  <c:v>0.49</c:v>
                </c:pt>
                <c:pt idx="149">
                  <c:v>0.47</c:v>
                </c:pt>
                <c:pt idx="150">
                  <c:v>0.5</c:v>
                </c:pt>
                <c:pt idx="151">
                  <c:v>0.33</c:v>
                </c:pt>
                <c:pt idx="152">
                  <c:v>0.21</c:v>
                </c:pt>
                <c:pt idx="153">
                  <c:v>0.13</c:v>
                </c:pt>
                <c:pt idx="154">
                  <c:v>0.38</c:v>
                </c:pt>
                <c:pt idx="155">
                  <c:v>0.21</c:v>
                </c:pt>
                <c:pt idx="156">
                  <c:v>0.06</c:v>
                </c:pt>
                <c:pt idx="157">
                  <c:v>0.63</c:v>
                </c:pt>
                <c:pt idx="158">
                  <c:v>0.33</c:v>
                </c:pt>
                <c:pt idx="159">
                  <c:v>0.62</c:v>
                </c:pt>
                <c:pt idx="160">
                  <c:v>0.28000000000000003</c:v>
                </c:pt>
                <c:pt idx="161">
                  <c:v>0.34</c:v>
                </c:pt>
                <c:pt idx="162">
                  <c:v>0.46</c:v>
                </c:pt>
                <c:pt idx="163">
                  <c:v>0.53</c:v>
                </c:pt>
                <c:pt idx="164">
                  <c:v>0.59</c:v>
                </c:pt>
                <c:pt idx="165">
                  <c:v>0.51</c:v>
                </c:pt>
                <c:pt idx="166">
                  <c:v>0.43</c:v>
                </c:pt>
                <c:pt idx="167">
                  <c:v>0.41</c:v>
                </c:pt>
                <c:pt idx="168">
                  <c:v>0.38</c:v>
                </c:pt>
                <c:pt idx="169">
                  <c:v>0.53</c:v>
                </c:pt>
                <c:pt idx="170">
                  <c:v>0.26</c:v>
                </c:pt>
                <c:pt idx="171">
                  <c:v>0.24</c:v>
                </c:pt>
                <c:pt idx="172">
                  <c:v>0.28000000000000003</c:v>
                </c:pt>
                <c:pt idx="173">
                  <c:v>0.24</c:v>
                </c:pt>
                <c:pt idx="174">
                  <c:v>0.19</c:v>
                </c:pt>
                <c:pt idx="175">
                  <c:v>0.28000000000000003</c:v>
                </c:pt>
                <c:pt idx="176">
                  <c:v>0.28000000000000003</c:v>
                </c:pt>
                <c:pt idx="177">
                  <c:v>0.28000000000000003</c:v>
                </c:pt>
                <c:pt idx="178">
                  <c:v>0.35</c:v>
                </c:pt>
                <c:pt idx="179">
                  <c:v>0.54</c:v>
                </c:pt>
                <c:pt idx="180">
                  <c:v>0.59</c:v>
                </c:pt>
                <c:pt idx="181">
                  <c:v>0.38</c:v>
                </c:pt>
                <c:pt idx="182">
                  <c:v>0.44</c:v>
                </c:pt>
                <c:pt idx="183">
                  <c:v>0.4</c:v>
                </c:pt>
                <c:pt idx="184">
                  <c:v>0.28000000000000003</c:v>
                </c:pt>
                <c:pt idx="185">
                  <c:v>0.24</c:v>
                </c:pt>
                <c:pt idx="186">
                  <c:v>0.48</c:v>
                </c:pt>
                <c:pt idx="187">
                  <c:v>0.4</c:v>
                </c:pt>
                <c:pt idx="188">
                  <c:v>0.4</c:v>
                </c:pt>
                <c:pt idx="189">
                  <c:v>0.25</c:v>
                </c:pt>
                <c:pt idx="190">
                  <c:v>0.16</c:v>
                </c:pt>
                <c:pt idx="191">
                  <c:v>0.22</c:v>
                </c:pt>
                <c:pt idx="192">
                  <c:v>0.25</c:v>
                </c:pt>
                <c:pt idx="193">
                  <c:v>0.28000000000000003</c:v>
                </c:pt>
                <c:pt idx="194">
                  <c:v>0.48</c:v>
                </c:pt>
                <c:pt idx="195">
                  <c:v>0.24</c:v>
                </c:pt>
                <c:pt idx="196">
                  <c:v>0.57999999999999996</c:v>
                </c:pt>
                <c:pt idx="197">
                  <c:v>0.52</c:v>
                </c:pt>
                <c:pt idx="198">
                  <c:v>0.45</c:v>
                </c:pt>
                <c:pt idx="199">
                  <c:v>0.24</c:v>
                </c:pt>
                <c:pt idx="200">
                  <c:v>0.73</c:v>
                </c:pt>
                <c:pt idx="201">
                  <c:v>0.28000000000000003</c:v>
                </c:pt>
                <c:pt idx="202">
                  <c:v>0.17</c:v>
                </c:pt>
                <c:pt idx="203">
                  <c:v>0.8</c:v>
                </c:pt>
                <c:pt idx="204">
                  <c:v>0.8</c:v>
                </c:pt>
                <c:pt idx="205">
                  <c:v>0.6</c:v>
                </c:pt>
                <c:pt idx="206">
                  <c:v>0.48</c:v>
                </c:pt>
                <c:pt idx="207">
                  <c:v>0.28999999999999998</c:v>
                </c:pt>
                <c:pt idx="208">
                  <c:v>0.75</c:v>
                </c:pt>
                <c:pt idx="209">
                  <c:v>0.46</c:v>
                </c:pt>
                <c:pt idx="210">
                  <c:v>0.17</c:v>
                </c:pt>
                <c:pt idx="211">
                  <c:v>0.7</c:v>
                </c:pt>
                <c:pt idx="212">
                  <c:v>0.47</c:v>
                </c:pt>
                <c:pt idx="213">
                  <c:v>0</c:v>
                </c:pt>
                <c:pt idx="214">
                  <c:v>0.25</c:v>
                </c:pt>
                <c:pt idx="215">
                  <c:v>0.44</c:v>
                </c:pt>
                <c:pt idx="216">
                  <c:v>0.22</c:v>
                </c:pt>
                <c:pt idx="217">
                  <c:v>0.28999999999999998</c:v>
                </c:pt>
                <c:pt idx="218">
                  <c:v>0.18</c:v>
                </c:pt>
                <c:pt idx="219">
                  <c:v>0.6</c:v>
                </c:pt>
                <c:pt idx="220">
                  <c:v>0.76</c:v>
                </c:pt>
                <c:pt idx="221">
                  <c:v>0.78</c:v>
                </c:pt>
                <c:pt idx="222">
                  <c:v>0.43</c:v>
                </c:pt>
                <c:pt idx="223">
                  <c:v>0.08</c:v>
                </c:pt>
                <c:pt idx="224">
                  <c:v>0.63</c:v>
                </c:pt>
                <c:pt idx="225">
                  <c:v>0.37</c:v>
                </c:pt>
                <c:pt idx="226">
                  <c:v>0.28000000000000003</c:v>
                </c:pt>
                <c:pt idx="227">
                  <c:v>0.17</c:v>
                </c:pt>
                <c:pt idx="228">
                  <c:v>0.14000000000000001</c:v>
                </c:pt>
                <c:pt idx="229">
                  <c:v>0.14000000000000001</c:v>
                </c:pt>
                <c:pt idx="230">
                  <c:v>0.33</c:v>
                </c:pt>
                <c:pt idx="231">
                  <c:v>0.28999999999999998</c:v>
                </c:pt>
                <c:pt idx="232">
                  <c:v>0.4</c:v>
                </c:pt>
                <c:pt idx="233">
                  <c:v>0.42</c:v>
                </c:pt>
                <c:pt idx="234">
                  <c:v>0.55000000000000004</c:v>
                </c:pt>
                <c:pt idx="235">
                  <c:v>0.62</c:v>
                </c:pt>
                <c:pt idx="236">
                  <c:v>0.51</c:v>
                </c:pt>
                <c:pt idx="237">
                  <c:v>0.51</c:v>
                </c:pt>
                <c:pt idx="238">
                  <c:v>0.31</c:v>
                </c:pt>
                <c:pt idx="239">
                  <c:v>0.4</c:v>
                </c:pt>
                <c:pt idx="240">
                  <c:v>0.1</c:v>
                </c:pt>
                <c:pt idx="241">
                  <c:v>0.3</c:v>
                </c:pt>
                <c:pt idx="242">
                  <c:v>0.16</c:v>
                </c:pt>
                <c:pt idx="243">
                  <c:v>0.3</c:v>
                </c:pt>
                <c:pt idx="244">
                  <c:v>0.46</c:v>
                </c:pt>
                <c:pt idx="245">
                  <c:v>0.3</c:v>
                </c:pt>
                <c:pt idx="246">
                  <c:v>0.2</c:v>
                </c:pt>
                <c:pt idx="247">
                  <c:v>0.34</c:v>
                </c:pt>
                <c:pt idx="248">
                  <c:v>0.49</c:v>
                </c:pt>
                <c:pt idx="249">
                  <c:v>0.43</c:v>
                </c:pt>
                <c:pt idx="250">
                  <c:v>0.57999999999999996</c:v>
                </c:pt>
                <c:pt idx="251">
                  <c:v>0.49</c:v>
                </c:pt>
                <c:pt idx="252">
                  <c:v>0.48</c:v>
                </c:pt>
                <c:pt idx="253">
                  <c:v>0.48</c:v>
                </c:pt>
                <c:pt idx="254">
                  <c:v>0.48</c:v>
                </c:pt>
                <c:pt idx="255">
                  <c:v>0.39</c:v>
                </c:pt>
                <c:pt idx="256">
                  <c:v>0.09</c:v>
                </c:pt>
                <c:pt idx="257">
                  <c:v>0.36</c:v>
                </c:pt>
                <c:pt idx="258">
                  <c:v>0.47</c:v>
                </c:pt>
                <c:pt idx="259">
                  <c:v>0.24</c:v>
                </c:pt>
                <c:pt idx="260">
                  <c:v>0.4</c:v>
                </c:pt>
                <c:pt idx="261">
                  <c:v>0.55000000000000004</c:v>
                </c:pt>
                <c:pt idx="262">
                  <c:v>0.49</c:v>
                </c:pt>
                <c:pt idx="263">
                  <c:v>0.75</c:v>
                </c:pt>
                <c:pt idx="264">
                  <c:v>0.7</c:v>
                </c:pt>
                <c:pt idx="265">
                  <c:v>0.62</c:v>
                </c:pt>
                <c:pt idx="266">
                  <c:v>0.5</c:v>
                </c:pt>
                <c:pt idx="267">
                  <c:v>0.62</c:v>
                </c:pt>
                <c:pt idx="268">
                  <c:v>0.17</c:v>
                </c:pt>
                <c:pt idx="269">
                  <c:v>0.5</c:v>
                </c:pt>
                <c:pt idx="270">
                  <c:v>0.25</c:v>
                </c:pt>
                <c:pt idx="271">
                  <c:v>0.39</c:v>
                </c:pt>
                <c:pt idx="272">
                  <c:v>0.12</c:v>
                </c:pt>
                <c:pt idx="273">
                  <c:v>0.28000000000000003</c:v>
                </c:pt>
                <c:pt idx="274">
                  <c:v>0.47</c:v>
                </c:pt>
                <c:pt idx="275">
                  <c:v>0.22</c:v>
                </c:pt>
                <c:pt idx="276">
                  <c:v>0.2</c:v>
                </c:pt>
                <c:pt idx="277">
                  <c:v>0.56999999999999995</c:v>
                </c:pt>
                <c:pt idx="278">
                  <c:v>0.26</c:v>
                </c:pt>
                <c:pt idx="279">
                  <c:v>0.43</c:v>
                </c:pt>
                <c:pt idx="280">
                  <c:v>0.31</c:v>
                </c:pt>
                <c:pt idx="281">
                  <c:v>0.31</c:v>
                </c:pt>
                <c:pt idx="282">
                  <c:v>0.43</c:v>
                </c:pt>
                <c:pt idx="283">
                  <c:v>0.46</c:v>
                </c:pt>
                <c:pt idx="284">
                  <c:v>0.28999999999999998</c:v>
                </c:pt>
                <c:pt idx="285">
                  <c:v>0.23</c:v>
                </c:pt>
                <c:pt idx="286">
                  <c:v>0.32</c:v>
                </c:pt>
                <c:pt idx="287">
                  <c:v>0</c:v>
                </c:pt>
                <c:pt idx="288">
                  <c:v>0.17</c:v>
                </c:pt>
                <c:pt idx="289">
                  <c:v>0.24</c:v>
                </c:pt>
                <c:pt idx="290">
                  <c:v>0.17</c:v>
                </c:pt>
                <c:pt idx="291">
                  <c:v>0.63</c:v>
                </c:pt>
                <c:pt idx="292">
                  <c:v>0.43</c:v>
                </c:pt>
                <c:pt idx="293">
                  <c:v>0.39</c:v>
                </c:pt>
                <c:pt idx="294">
                  <c:v>0.56000000000000005</c:v>
                </c:pt>
                <c:pt idx="295">
                  <c:v>0.41</c:v>
                </c:pt>
                <c:pt idx="296">
                  <c:v>0.13</c:v>
                </c:pt>
                <c:pt idx="297">
                  <c:v>0.46</c:v>
                </c:pt>
                <c:pt idx="298">
                  <c:v>0.21</c:v>
                </c:pt>
                <c:pt idx="299">
                  <c:v>0.38</c:v>
                </c:pt>
                <c:pt idx="300">
                  <c:v>0.62</c:v>
                </c:pt>
                <c:pt idx="301">
                  <c:v>0.5</c:v>
                </c:pt>
                <c:pt idx="302">
                  <c:v>0.38</c:v>
                </c:pt>
                <c:pt idx="303">
                  <c:v>0.24</c:v>
                </c:pt>
                <c:pt idx="304">
                  <c:v>0.57999999999999996</c:v>
                </c:pt>
                <c:pt idx="305">
                  <c:v>0.75</c:v>
                </c:pt>
                <c:pt idx="306">
                  <c:v>0.17</c:v>
                </c:pt>
                <c:pt idx="307">
                  <c:v>0.57999999999999996</c:v>
                </c:pt>
                <c:pt idx="308">
                  <c:v>0.69</c:v>
                </c:pt>
                <c:pt idx="309">
                  <c:v>0.75</c:v>
                </c:pt>
                <c:pt idx="310">
                  <c:v>0.5</c:v>
                </c:pt>
                <c:pt idx="311">
                  <c:v>0.5</c:v>
                </c:pt>
                <c:pt idx="312">
                  <c:v>0.37</c:v>
                </c:pt>
                <c:pt idx="313">
                  <c:v>0.57999999999999996</c:v>
                </c:pt>
                <c:pt idx="314">
                  <c:v>0.38</c:v>
                </c:pt>
                <c:pt idx="315">
                  <c:v>0.59</c:v>
                </c:pt>
                <c:pt idx="316">
                  <c:v>0.28000000000000003</c:v>
                </c:pt>
                <c:pt idx="317">
                  <c:v>0.04</c:v>
                </c:pt>
                <c:pt idx="318">
                  <c:v>0.48</c:v>
                </c:pt>
                <c:pt idx="319">
                  <c:v>0.43</c:v>
                </c:pt>
                <c:pt idx="320">
                  <c:v>0.42</c:v>
                </c:pt>
                <c:pt idx="321">
                  <c:v>0.28999999999999998</c:v>
                </c:pt>
                <c:pt idx="322">
                  <c:v>0.71</c:v>
                </c:pt>
                <c:pt idx="323">
                  <c:v>0.69</c:v>
                </c:pt>
                <c:pt idx="324">
                  <c:v>0.43</c:v>
                </c:pt>
                <c:pt idx="325">
                  <c:v>0.49</c:v>
                </c:pt>
                <c:pt idx="326">
                  <c:v>0.25</c:v>
                </c:pt>
                <c:pt idx="327">
                  <c:v>0.37</c:v>
                </c:pt>
                <c:pt idx="328">
                  <c:v>0.43</c:v>
                </c:pt>
                <c:pt idx="329">
                  <c:v>0.28000000000000003</c:v>
                </c:pt>
                <c:pt idx="330">
                  <c:v>0.31</c:v>
                </c:pt>
                <c:pt idx="331">
                  <c:v>0.28000000000000003</c:v>
                </c:pt>
                <c:pt idx="332">
                  <c:v>0.78</c:v>
                </c:pt>
                <c:pt idx="333">
                  <c:v>0.78</c:v>
                </c:pt>
                <c:pt idx="334">
                  <c:v>0.44</c:v>
                </c:pt>
                <c:pt idx="335">
                  <c:v>0.26</c:v>
                </c:pt>
                <c:pt idx="336">
                  <c:v>0.45</c:v>
                </c:pt>
                <c:pt idx="337">
                  <c:v>0.46</c:v>
                </c:pt>
                <c:pt idx="338">
                  <c:v>0.34</c:v>
                </c:pt>
                <c:pt idx="339">
                  <c:v>0.41</c:v>
                </c:pt>
                <c:pt idx="340">
                  <c:v>0.65</c:v>
                </c:pt>
                <c:pt idx="341">
                  <c:v>0.35</c:v>
                </c:pt>
                <c:pt idx="342">
                  <c:v>0</c:v>
                </c:pt>
                <c:pt idx="343">
                  <c:v>0.55000000000000004</c:v>
                </c:pt>
                <c:pt idx="344">
                  <c:v>0.48</c:v>
                </c:pt>
                <c:pt idx="345">
                  <c:v>0.62</c:v>
                </c:pt>
                <c:pt idx="346">
                  <c:v>0.33</c:v>
                </c:pt>
                <c:pt idx="347">
                  <c:v>7.0000000000000007E-2</c:v>
                </c:pt>
                <c:pt idx="348">
                  <c:v>0.53</c:v>
                </c:pt>
                <c:pt idx="349">
                  <c:v>0.66</c:v>
                </c:pt>
                <c:pt idx="350">
                  <c:v>0.33</c:v>
                </c:pt>
                <c:pt idx="351">
                  <c:v>0.33</c:v>
                </c:pt>
                <c:pt idx="352">
                  <c:v>0.8</c:v>
                </c:pt>
                <c:pt idx="353">
                  <c:v>0.8</c:v>
                </c:pt>
                <c:pt idx="354">
                  <c:v>0.76</c:v>
                </c:pt>
                <c:pt idx="355">
                  <c:v>0.38</c:v>
                </c:pt>
                <c:pt idx="356">
                  <c:v>0.15</c:v>
                </c:pt>
                <c:pt idx="357">
                  <c:v>0.39</c:v>
                </c:pt>
                <c:pt idx="358">
                  <c:v>0.57999999999999996</c:v>
                </c:pt>
                <c:pt idx="359">
                  <c:v>0.75</c:v>
                </c:pt>
                <c:pt idx="360">
                  <c:v>0.2</c:v>
                </c:pt>
                <c:pt idx="361">
                  <c:v>0.5</c:v>
                </c:pt>
                <c:pt idx="362">
                  <c:v>0.5</c:v>
                </c:pt>
                <c:pt idx="363">
                  <c:v>0.6</c:v>
                </c:pt>
                <c:pt idx="364">
                  <c:v>0.56999999999999995</c:v>
                </c:pt>
                <c:pt idx="365">
                  <c:v>0.75</c:v>
                </c:pt>
                <c:pt idx="366">
                  <c:v>0.75</c:v>
                </c:pt>
                <c:pt idx="367">
                  <c:v>0.75</c:v>
                </c:pt>
                <c:pt idx="368">
                  <c:v>0.75</c:v>
                </c:pt>
                <c:pt idx="369">
                  <c:v>0.8</c:v>
                </c:pt>
                <c:pt idx="370">
                  <c:v>0.8</c:v>
                </c:pt>
                <c:pt idx="371">
                  <c:v>0.31</c:v>
                </c:pt>
                <c:pt idx="372">
                  <c:v>0.23</c:v>
                </c:pt>
                <c:pt idx="373">
                  <c:v>0.34</c:v>
                </c:pt>
                <c:pt idx="374">
                  <c:v>0.36</c:v>
                </c:pt>
                <c:pt idx="375">
                  <c:v>0.43</c:v>
                </c:pt>
                <c:pt idx="376">
                  <c:v>0.4</c:v>
                </c:pt>
                <c:pt idx="377">
                  <c:v>0.61</c:v>
                </c:pt>
                <c:pt idx="378">
                  <c:v>0.18</c:v>
                </c:pt>
                <c:pt idx="379">
                  <c:v>0.26</c:v>
                </c:pt>
                <c:pt idx="380">
                  <c:v>0.5</c:v>
                </c:pt>
                <c:pt idx="381">
                  <c:v>0.62</c:v>
                </c:pt>
                <c:pt idx="382">
                  <c:v>0.66</c:v>
                </c:pt>
                <c:pt idx="383">
                  <c:v>0.3</c:v>
                </c:pt>
                <c:pt idx="384">
                  <c:v>0.66</c:v>
                </c:pt>
                <c:pt idx="385">
                  <c:v>0.59</c:v>
                </c:pt>
                <c:pt idx="386">
                  <c:v>0.12</c:v>
                </c:pt>
                <c:pt idx="387">
                  <c:v>0.27</c:v>
                </c:pt>
                <c:pt idx="388">
                  <c:v>0.41</c:v>
                </c:pt>
                <c:pt idx="389">
                  <c:v>0.24</c:v>
                </c:pt>
                <c:pt idx="390">
                  <c:v>0.55000000000000004</c:v>
                </c:pt>
                <c:pt idx="391">
                  <c:v>0.38</c:v>
                </c:pt>
                <c:pt idx="392">
                  <c:v>0.64</c:v>
                </c:pt>
                <c:pt idx="393">
                  <c:v>0.91</c:v>
                </c:pt>
                <c:pt idx="394">
                  <c:v>0.91</c:v>
                </c:pt>
                <c:pt idx="395">
                  <c:v>0.91</c:v>
                </c:pt>
                <c:pt idx="396">
                  <c:v>0.91</c:v>
                </c:pt>
                <c:pt idx="397">
                  <c:v>0.91</c:v>
                </c:pt>
                <c:pt idx="398">
                  <c:v>0.28000000000000003</c:v>
                </c:pt>
                <c:pt idx="399">
                  <c:v>0.64</c:v>
                </c:pt>
                <c:pt idx="400">
                  <c:v>0.74</c:v>
                </c:pt>
                <c:pt idx="401">
                  <c:v>0.08</c:v>
                </c:pt>
                <c:pt idx="402">
                  <c:v>0.55000000000000004</c:v>
                </c:pt>
                <c:pt idx="403">
                  <c:v>0.45</c:v>
                </c:pt>
                <c:pt idx="404">
                  <c:v>0.5</c:v>
                </c:pt>
                <c:pt idx="405">
                  <c:v>0.45</c:v>
                </c:pt>
                <c:pt idx="406">
                  <c:v>0.31</c:v>
                </c:pt>
                <c:pt idx="407">
                  <c:v>0.49</c:v>
                </c:pt>
                <c:pt idx="408">
                  <c:v>0.27</c:v>
                </c:pt>
                <c:pt idx="409">
                  <c:v>0.56999999999999995</c:v>
                </c:pt>
                <c:pt idx="410">
                  <c:v>0.43</c:v>
                </c:pt>
                <c:pt idx="411">
                  <c:v>0.57999999999999996</c:v>
                </c:pt>
                <c:pt idx="412">
                  <c:v>0.14000000000000001</c:v>
                </c:pt>
                <c:pt idx="413">
                  <c:v>0.15</c:v>
                </c:pt>
                <c:pt idx="414">
                  <c:v>0.51</c:v>
                </c:pt>
                <c:pt idx="415">
                  <c:v>0.47</c:v>
                </c:pt>
                <c:pt idx="416">
                  <c:v>0.5</c:v>
                </c:pt>
                <c:pt idx="417">
                  <c:v>0.11</c:v>
                </c:pt>
                <c:pt idx="418">
                  <c:v>0.51</c:v>
                </c:pt>
                <c:pt idx="419">
                  <c:v>0</c:v>
                </c:pt>
                <c:pt idx="420">
                  <c:v>0.16</c:v>
                </c:pt>
                <c:pt idx="421">
                  <c:v>0.21</c:v>
                </c:pt>
                <c:pt idx="422">
                  <c:v>0.39</c:v>
                </c:pt>
                <c:pt idx="423">
                  <c:v>0.41</c:v>
                </c:pt>
                <c:pt idx="424">
                  <c:v>0.46</c:v>
                </c:pt>
                <c:pt idx="425">
                  <c:v>0.35</c:v>
                </c:pt>
                <c:pt idx="426">
                  <c:v>0.08</c:v>
                </c:pt>
                <c:pt idx="427">
                  <c:v>0.59</c:v>
                </c:pt>
                <c:pt idx="428">
                  <c:v>0.2</c:v>
                </c:pt>
                <c:pt idx="429">
                  <c:v>0.2</c:v>
                </c:pt>
                <c:pt idx="430">
                  <c:v>0.38</c:v>
                </c:pt>
                <c:pt idx="431">
                  <c:v>0.56000000000000005</c:v>
                </c:pt>
                <c:pt idx="432">
                  <c:v>0.47</c:v>
                </c:pt>
                <c:pt idx="433">
                  <c:v>0.54</c:v>
                </c:pt>
                <c:pt idx="434">
                  <c:v>0.68</c:v>
                </c:pt>
                <c:pt idx="435">
                  <c:v>0.6</c:v>
                </c:pt>
                <c:pt idx="436">
                  <c:v>0.54</c:v>
                </c:pt>
                <c:pt idx="437">
                  <c:v>0.45</c:v>
                </c:pt>
                <c:pt idx="438">
                  <c:v>0.43</c:v>
                </c:pt>
                <c:pt idx="439">
                  <c:v>0.47</c:v>
                </c:pt>
                <c:pt idx="440">
                  <c:v>0.11</c:v>
                </c:pt>
                <c:pt idx="441">
                  <c:v>0.48</c:v>
                </c:pt>
                <c:pt idx="442">
                  <c:v>0.5</c:v>
                </c:pt>
                <c:pt idx="443">
                  <c:v>0.38</c:v>
                </c:pt>
                <c:pt idx="444">
                  <c:v>0.46</c:v>
                </c:pt>
                <c:pt idx="445">
                  <c:v>0.36</c:v>
                </c:pt>
                <c:pt idx="446">
                  <c:v>0.49</c:v>
                </c:pt>
                <c:pt idx="447">
                  <c:v>0.2</c:v>
                </c:pt>
                <c:pt idx="448">
                  <c:v>0.56999999999999995</c:v>
                </c:pt>
                <c:pt idx="449">
                  <c:v>0</c:v>
                </c:pt>
                <c:pt idx="450">
                  <c:v>0.56999999999999995</c:v>
                </c:pt>
                <c:pt idx="451">
                  <c:v>0.5</c:v>
                </c:pt>
                <c:pt idx="452">
                  <c:v>0.32</c:v>
                </c:pt>
                <c:pt idx="453">
                  <c:v>0.25</c:v>
                </c:pt>
                <c:pt idx="454">
                  <c:v>0</c:v>
                </c:pt>
                <c:pt idx="455">
                  <c:v>0.4</c:v>
                </c:pt>
                <c:pt idx="456">
                  <c:v>0.63</c:v>
                </c:pt>
                <c:pt idx="457">
                  <c:v>0.81</c:v>
                </c:pt>
                <c:pt idx="458">
                  <c:v>0.85</c:v>
                </c:pt>
                <c:pt idx="459">
                  <c:v>0.81</c:v>
                </c:pt>
                <c:pt idx="460">
                  <c:v>0.28999999999999998</c:v>
                </c:pt>
                <c:pt idx="461">
                  <c:v>0.5</c:v>
                </c:pt>
                <c:pt idx="462">
                  <c:v>0.62</c:v>
                </c:pt>
                <c:pt idx="463">
                  <c:v>0.56999999999999995</c:v>
                </c:pt>
                <c:pt idx="464">
                  <c:v>0.7</c:v>
                </c:pt>
                <c:pt idx="465">
                  <c:v>0.7</c:v>
                </c:pt>
                <c:pt idx="466">
                  <c:v>0.16</c:v>
                </c:pt>
                <c:pt idx="467">
                  <c:v>0.67</c:v>
                </c:pt>
                <c:pt idx="468">
                  <c:v>0.79</c:v>
                </c:pt>
                <c:pt idx="469">
                  <c:v>0.79</c:v>
                </c:pt>
                <c:pt idx="470">
                  <c:v>0.79</c:v>
                </c:pt>
                <c:pt idx="471">
                  <c:v>0.83</c:v>
                </c:pt>
                <c:pt idx="472">
                  <c:v>0.5</c:v>
                </c:pt>
                <c:pt idx="473">
                  <c:v>0.63</c:v>
                </c:pt>
                <c:pt idx="474">
                  <c:v>0.35</c:v>
                </c:pt>
                <c:pt idx="475">
                  <c:v>0.25</c:v>
                </c:pt>
                <c:pt idx="476">
                  <c:v>0.25</c:v>
                </c:pt>
                <c:pt idx="477">
                  <c:v>0.35</c:v>
                </c:pt>
                <c:pt idx="478">
                  <c:v>0.12</c:v>
                </c:pt>
                <c:pt idx="479">
                  <c:v>0.25</c:v>
                </c:pt>
                <c:pt idx="480">
                  <c:v>0.41</c:v>
                </c:pt>
                <c:pt idx="481">
                  <c:v>0.68</c:v>
                </c:pt>
                <c:pt idx="482">
                  <c:v>0.41</c:v>
                </c:pt>
                <c:pt idx="483">
                  <c:v>0.11</c:v>
                </c:pt>
                <c:pt idx="484">
                  <c:v>0.54</c:v>
                </c:pt>
                <c:pt idx="485">
                  <c:v>0.38</c:v>
                </c:pt>
                <c:pt idx="486">
                  <c:v>0.71</c:v>
                </c:pt>
                <c:pt idx="487">
                  <c:v>0.52</c:v>
                </c:pt>
                <c:pt idx="488">
                  <c:v>0.28000000000000003</c:v>
                </c:pt>
                <c:pt idx="489">
                  <c:v>0.5</c:v>
                </c:pt>
                <c:pt idx="490">
                  <c:v>0.64</c:v>
                </c:pt>
                <c:pt idx="491">
                  <c:v>0.49</c:v>
                </c:pt>
                <c:pt idx="492">
                  <c:v>0.36</c:v>
                </c:pt>
                <c:pt idx="493">
                  <c:v>0.14000000000000001</c:v>
                </c:pt>
                <c:pt idx="494">
                  <c:v>0.44</c:v>
                </c:pt>
                <c:pt idx="495">
                  <c:v>0.44</c:v>
                </c:pt>
                <c:pt idx="496">
                  <c:v>0.39</c:v>
                </c:pt>
                <c:pt idx="497">
                  <c:v>0.44</c:v>
                </c:pt>
                <c:pt idx="498">
                  <c:v>0.53</c:v>
                </c:pt>
                <c:pt idx="499">
                  <c:v>0.44</c:v>
                </c:pt>
                <c:pt idx="500">
                  <c:v>0.53</c:v>
                </c:pt>
                <c:pt idx="501">
                  <c:v>0.47</c:v>
                </c:pt>
                <c:pt idx="502">
                  <c:v>0.65</c:v>
                </c:pt>
                <c:pt idx="503">
                  <c:v>0.26</c:v>
                </c:pt>
                <c:pt idx="504">
                  <c:v>0.14000000000000001</c:v>
                </c:pt>
                <c:pt idx="505">
                  <c:v>0.14000000000000001</c:v>
                </c:pt>
                <c:pt idx="506">
                  <c:v>0.1</c:v>
                </c:pt>
                <c:pt idx="507">
                  <c:v>0.75</c:v>
                </c:pt>
                <c:pt idx="508">
                  <c:v>0.77</c:v>
                </c:pt>
                <c:pt idx="509">
                  <c:v>0.54</c:v>
                </c:pt>
                <c:pt idx="510">
                  <c:v>0.27</c:v>
                </c:pt>
                <c:pt idx="511">
                  <c:v>0.39</c:v>
                </c:pt>
                <c:pt idx="512">
                  <c:v>0.46</c:v>
                </c:pt>
                <c:pt idx="513">
                  <c:v>0.55000000000000004</c:v>
                </c:pt>
                <c:pt idx="514">
                  <c:v>0.41</c:v>
                </c:pt>
                <c:pt idx="515">
                  <c:v>0.23</c:v>
                </c:pt>
                <c:pt idx="516">
                  <c:v>0.54</c:v>
                </c:pt>
                <c:pt idx="517">
                  <c:v>0.22</c:v>
                </c:pt>
                <c:pt idx="518">
                  <c:v>0.22</c:v>
                </c:pt>
                <c:pt idx="519">
                  <c:v>0.14000000000000001</c:v>
                </c:pt>
                <c:pt idx="520">
                  <c:v>0.35</c:v>
                </c:pt>
                <c:pt idx="521">
                  <c:v>0.19</c:v>
                </c:pt>
                <c:pt idx="522">
                  <c:v>0.56999999999999995</c:v>
                </c:pt>
                <c:pt idx="523">
                  <c:v>0.48</c:v>
                </c:pt>
                <c:pt idx="524">
                  <c:v>0</c:v>
                </c:pt>
                <c:pt idx="525">
                  <c:v>0.19</c:v>
                </c:pt>
                <c:pt idx="526">
                  <c:v>0.19</c:v>
                </c:pt>
                <c:pt idx="527">
                  <c:v>0.63</c:v>
                </c:pt>
                <c:pt idx="528">
                  <c:v>0.56999999999999995</c:v>
                </c:pt>
                <c:pt idx="529">
                  <c:v>0.56999999999999995</c:v>
                </c:pt>
                <c:pt idx="530">
                  <c:v>0.63</c:v>
                </c:pt>
                <c:pt idx="531">
                  <c:v>0.35</c:v>
                </c:pt>
                <c:pt idx="532">
                  <c:v>0.35</c:v>
                </c:pt>
                <c:pt idx="533">
                  <c:v>0.78</c:v>
                </c:pt>
                <c:pt idx="534">
                  <c:v>0.78</c:v>
                </c:pt>
                <c:pt idx="535">
                  <c:v>0.48</c:v>
                </c:pt>
                <c:pt idx="536">
                  <c:v>0.21</c:v>
                </c:pt>
                <c:pt idx="537">
                  <c:v>0</c:v>
                </c:pt>
                <c:pt idx="538">
                  <c:v>0.28000000000000003</c:v>
                </c:pt>
                <c:pt idx="539">
                  <c:v>0.48</c:v>
                </c:pt>
                <c:pt idx="540">
                  <c:v>0.14000000000000001</c:v>
                </c:pt>
                <c:pt idx="541">
                  <c:v>0.48</c:v>
                </c:pt>
                <c:pt idx="542">
                  <c:v>0.45</c:v>
                </c:pt>
                <c:pt idx="543">
                  <c:v>0.26</c:v>
                </c:pt>
                <c:pt idx="544">
                  <c:v>0.55000000000000004</c:v>
                </c:pt>
                <c:pt idx="545">
                  <c:v>0.46</c:v>
                </c:pt>
                <c:pt idx="546">
                  <c:v>0.18</c:v>
                </c:pt>
                <c:pt idx="547">
                  <c:v>0.23</c:v>
                </c:pt>
                <c:pt idx="548">
                  <c:v>0.69</c:v>
                </c:pt>
                <c:pt idx="549">
                  <c:v>0.28000000000000003</c:v>
                </c:pt>
                <c:pt idx="550">
                  <c:v>0.4</c:v>
                </c:pt>
                <c:pt idx="551">
                  <c:v>0.45</c:v>
                </c:pt>
                <c:pt idx="552">
                  <c:v>0.66</c:v>
                </c:pt>
                <c:pt idx="553">
                  <c:v>0.33</c:v>
                </c:pt>
                <c:pt idx="554">
                  <c:v>0.37</c:v>
                </c:pt>
                <c:pt idx="555">
                  <c:v>0.28999999999999998</c:v>
                </c:pt>
                <c:pt idx="556">
                  <c:v>0.7</c:v>
                </c:pt>
                <c:pt idx="557">
                  <c:v>0.6</c:v>
                </c:pt>
                <c:pt idx="558">
                  <c:v>0.66</c:v>
                </c:pt>
                <c:pt idx="559">
                  <c:v>0.4</c:v>
                </c:pt>
                <c:pt idx="560">
                  <c:v>0.4</c:v>
                </c:pt>
                <c:pt idx="561">
                  <c:v>0.37</c:v>
                </c:pt>
                <c:pt idx="562">
                  <c:v>0.52</c:v>
                </c:pt>
                <c:pt idx="563">
                  <c:v>0.5</c:v>
                </c:pt>
                <c:pt idx="564">
                  <c:v>0.39</c:v>
                </c:pt>
                <c:pt idx="565">
                  <c:v>0.8</c:v>
                </c:pt>
                <c:pt idx="566">
                  <c:v>0.2</c:v>
                </c:pt>
                <c:pt idx="567">
                  <c:v>0.78</c:v>
                </c:pt>
                <c:pt idx="568">
                  <c:v>0.76</c:v>
                </c:pt>
                <c:pt idx="569">
                  <c:v>0.6</c:v>
                </c:pt>
                <c:pt idx="570">
                  <c:v>0.28999999999999998</c:v>
                </c:pt>
                <c:pt idx="571">
                  <c:v>0.85</c:v>
                </c:pt>
                <c:pt idx="572">
                  <c:v>0.53</c:v>
                </c:pt>
                <c:pt idx="573">
                  <c:v>0.5</c:v>
                </c:pt>
                <c:pt idx="574">
                  <c:v>0.38</c:v>
                </c:pt>
                <c:pt idx="575">
                  <c:v>0.61</c:v>
                </c:pt>
                <c:pt idx="576">
                  <c:v>0.18</c:v>
                </c:pt>
                <c:pt idx="577">
                  <c:v>0.36</c:v>
                </c:pt>
                <c:pt idx="578">
                  <c:v>0.48</c:v>
                </c:pt>
                <c:pt idx="579">
                  <c:v>0.48</c:v>
                </c:pt>
                <c:pt idx="580">
                  <c:v>0.71</c:v>
                </c:pt>
                <c:pt idx="581">
                  <c:v>0.32</c:v>
                </c:pt>
                <c:pt idx="582">
                  <c:v>0.23</c:v>
                </c:pt>
                <c:pt idx="583">
                  <c:v>0.54</c:v>
                </c:pt>
                <c:pt idx="584">
                  <c:v>0.39</c:v>
                </c:pt>
                <c:pt idx="585">
                  <c:v>0</c:v>
                </c:pt>
                <c:pt idx="586">
                  <c:v>0.31</c:v>
                </c:pt>
                <c:pt idx="587">
                  <c:v>0.6</c:v>
                </c:pt>
                <c:pt idx="588">
                  <c:v>0.42</c:v>
                </c:pt>
                <c:pt idx="589">
                  <c:v>0.27</c:v>
                </c:pt>
                <c:pt idx="590">
                  <c:v>0.42</c:v>
                </c:pt>
                <c:pt idx="591">
                  <c:v>0.42</c:v>
                </c:pt>
                <c:pt idx="592">
                  <c:v>0.43</c:v>
                </c:pt>
                <c:pt idx="593">
                  <c:v>0.39</c:v>
                </c:pt>
                <c:pt idx="594">
                  <c:v>0.27</c:v>
                </c:pt>
                <c:pt idx="595">
                  <c:v>0.27</c:v>
                </c:pt>
                <c:pt idx="596">
                  <c:v>0.45</c:v>
                </c:pt>
                <c:pt idx="597">
                  <c:v>0.45</c:v>
                </c:pt>
                <c:pt idx="598">
                  <c:v>0.54</c:v>
                </c:pt>
                <c:pt idx="599">
                  <c:v>0.82</c:v>
                </c:pt>
                <c:pt idx="600">
                  <c:v>0.64</c:v>
                </c:pt>
                <c:pt idx="601">
                  <c:v>0.32</c:v>
                </c:pt>
                <c:pt idx="602">
                  <c:v>0.37</c:v>
                </c:pt>
                <c:pt idx="603">
                  <c:v>0.37</c:v>
                </c:pt>
                <c:pt idx="604">
                  <c:v>0.16</c:v>
                </c:pt>
                <c:pt idx="605">
                  <c:v>0.41</c:v>
                </c:pt>
                <c:pt idx="606">
                  <c:v>0.54</c:v>
                </c:pt>
                <c:pt idx="607">
                  <c:v>0.46</c:v>
                </c:pt>
                <c:pt idx="608">
                  <c:v>0.57999999999999996</c:v>
                </c:pt>
                <c:pt idx="609">
                  <c:v>0.57999999999999996</c:v>
                </c:pt>
                <c:pt idx="610">
                  <c:v>0.38</c:v>
                </c:pt>
                <c:pt idx="611">
                  <c:v>0.22</c:v>
                </c:pt>
                <c:pt idx="612">
                  <c:v>0.66</c:v>
                </c:pt>
                <c:pt idx="613">
                  <c:v>0.57999999999999996</c:v>
                </c:pt>
                <c:pt idx="614">
                  <c:v>0.66</c:v>
                </c:pt>
                <c:pt idx="615">
                  <c:v>0.66</c:v>
                </c:pt>
                <c:pt idx="616">
                  <c:v>0.52</c:v>
                </c:pt>
                <c:pt idx="617">
                  <c:v>0.5</c:v>
                </c:pt>
                <c:pt idx="618">
                  <c:v>0.41</c:v>
                </c:pt>
                <c:pt idx="619">
                  <c:v>0.38</c:v>
                </c:pt>
                <c:pt idx="620">
                  <c:v>0.5</c:v>
                </c:pt>
                <c:pt idx="621">
                  <c:v>0.6</c:v>
                </c:pt>
                <c:pt idx="622">
                  <c:v>0.5</c:v>
                </c:pt>
                <c:pt idx="623">
                  <c:v>0.33</c:v>
                </c:pt>
                <c:pt idx="624">
                  <c:v>0.33</c:v>
                </c:pt>
                <c:pt idx="625">
                  <c:v>7.0000000000000007E-2</c:v>
                </c:pt>
                <c:pt idx="626">
                  <c:v>0.6</c:v>
                </c:pt>
                <c:pt idx="627">
                  <c:v>0.33</c:v>
                </c:pt>
                <c:pt idx="628">
                  <c:v>0.38</c:v>
                </c:pt>
                <c:pt idx="629">
                  <c:v>0.38</c:v>
                </c:pt>
                <c:pt idx="630">
                  <c:v>0.49</c:v>
                </c:pt>
                <c:pt idx="631">
                  <c:v>0.5</c:v>
                </c:pt>
                <c:pt idx="632">
                  <c:v>0.78</c:v>
                </c:pt>
                <c:pt idx="633">
                  <c:v>0.36</c:v>
                </c:pt>
                <c:pt idx="634">
                  <c:v>0.76</c:v>
                </c:pt>
                <c:pt idx="635">
                  <c:v>0.62</c:v>
                </c:pt>
                <c:pt idx="636">
                  <c:v>0.22</c:v>
                </c:pt>
                <c:pt idx="637">
                  <c:v>0.67</c:v>
                </c:pt>
                <c:pt idx="638">
                  <c:v>0</c:v>
                </c:pt>
                <c:pt idx="639">
                  <c:v>0.3</c:v>
                </c:pt>
                <c:pt idx="640">
                  <c:v>0.51</c:v>
                </c:pt>
                <c:pt idx="641">
                  <c:v>0.46</c:v>
                </c:pt>
                <c:pt idx="642">
                  <c:v>0.51</c:v>
                </c:pt>
                <c:pt idx="643">
                  <c:v>0.51</c:v>
                </c:pt>
                <c:pt idx="644">
                  <c:v>0.47</c:v>
                </c:pt>
                <c:pt idx="645">
                  <c:v>0.41</c:v>
                </c:pt>
                <c:pt idx="646">
                  <c:v>0.53</c:v>
                </c:pt>
                <c:pt idx="647">
                  <c:v>0.53</c:v>
                </c:pt>
                <c:pt idx="648">
                  <c:v>0.03</c:v>
                </c:pt>
                <c:pt idx="649">
                  <c:v>0.05</c:v>
                </c:pt>
                <c:pt idx="650">
                  <c:v>0.6</c:v>
                </c:pt>
                <c:pt idx="651">
                  <c:v>0.53</c:v>
                </c:pt>
                <c:pt idx="652">
                  <c:v>0.53</c:v>
                </c:pt>
                <c:pt idx="653">
                  <c:v>0.59</c:v>
                </c:pt>
                <c:pt idx="654">
                  <c:v>0.41</c:v>
                </c:pt>
                <c:pt idx="655">
                  <c:v>0.48</c:v>
                </c:pt>
                <c:pt idx="656">
                  <c:v>0.28999999999999998</c:v>
                </c:pt>
                <c:pt idx="657">
                  <c:v>0.57999999999999996</c:v>
                </c:pt>
                <c:pt idx="658">
                  <c:v>0.6</c:v>
                </c:pt>
                <c:pt idx="659">
                  <c:v>0.64</c:v>
                </c:pt>
                <c:pt idx="660">
                  <c:v>0.53</c:v>
                </c:pt>
                <c:pt idx="661">
                  <c:v>0.55000000000000004</c:v>
                </c:pt>
                <c:pt idx="662">
                  <c:v>0.4</c:v>
                </c:pt>
                <c:pt idx="663">
                  <c:v>0.55000000000000004</c:v>
                </c:pt>
                <c:pt idx="664">
                  <c:v>0.5</c:v>
                </c:pt>
                <c:pt idx="665">
                  <c:v>0.55000000000000004</c:v>
                </c:pt>
                <c:pt idx="666">
                  <c:v>0.55000000000000004</c:v>
                </c:pt>
                <c:pt idx="667">
                  <c:v>0.53</c:v>
                </c:pt>
                <c:pt idx="668">
                  <c:v>0.55000000000000004</c:v>
                </c:pt>
                <c:pt idx="669">
                  <c:v>0.28000000000000003</c:v>
                </c:pt>
                <c:pt idx="670">
                  <c:v>0.8</c:v>
                </c:pt>
                <c:pt idx="671">
                  <c:v>0.25</c:v>
                </c:pt>
                <c:pt idx="672">
                  <c:v>0.55000000000000004</c:v>
                </c:pt>
                <c:pt idx="673">
                  <c:v>0.44</c:v>
                </c:pt>
                <c:pt idx="674">
                  <c:v>0.74</c:v>
                </c:pt>
                <c:pt idx="675">
                  <c:v>0.15</c:v>
                </c:pt>
                <c:pt idx="676">
                  <c:v>0.64</c:v>
                </c:pt>
                <c:pt idx="677">
                  <c:v>0.31</c:v>
                </c:pt>
                <c:pt idx="678">
                  <c:v>0.56000000000000005</c:v>
                </c:pt>
                <c:pt idx="679">
                  <c:v>0.21</c:v>
                </c:pt>
                <c:pt idx="680">
                  <c:v>0.49</c:v>
                </c:pt>
                <c:pt idx="681">
                  <c:v>0.15</c:v>
                </c:pt>
                <c:pt idx="682">
                  <c:v>0.53</c:v>
                </c:pt>
                <c:pt idx="683">
                  <c:v>0.66</c:v>
                </c:pt>
                <c:pt idx="684">
                  <c:v>0.28999999999999998</c:v>
                </c:pt>
                <c:pt idx="685">
                  <c:v>0.15</c:v>
                </c:pt>
                <c:pt idx="686">
                  <c:v>0.43</c:v>
                </c:pt>
                <c:pt idx="687">
                  <c:v>0.83</c:v>
                </c:pt>
                <c:pt idx="688">
                  <c:v>0.43</c:v>
                </c:pt>
                <c:pt idx="689">
                  <c:v>0.04</c:v>
                </c:pt>
                <c:pt idx="690">
                  <c:v>0</c:v>
                </c:pt>
                <c:pt idx="691">
                  <c:v>0.59</c:v>
                </c:pt>
                <c:pt idx="692">
                  <c:v>0.48</c:v>
                </c:pt>
                <c:pt idx="693">
                  <c:v>0.73</c:v>
                </c:pt>
                <c:pt idx="694">
                  <c:v>0.38</c:v>
                </c:pt>
                <c:pt idx="695">
                  <c:v>0.33</c:v>
                </c:pt>
                <c:pt idx="696">
                  <c:v>0.8</c:v>
                </c:pt>
                <c:pt idx="697">
                  <c:v>0.62</c:v>
                </c:pt>
                <c:pt idx="698">
                  <c:v>0.47</c:v>
                </c:pt>
                <c:pt idx="699">
                  <c:v>0.6</c:v>
                </c:pt>
                <c:pt idx="700">
                  <c:v>0.6</c:v>
                </c:pt>
                <c:pt idx="701">
                  <c:v>0.53</c:v>
                </c:pt>
                <c:pt idx="702">
                  <c:v>0.54</c:v>
                </c:pt>
                <c:pt idx="703">
                  <c:v>0.47</c:v>
                </c:pt>
                <c:pt idx="704">
                  <c:v>0.35</c:v>
                </c:pt>
                <c:pt idx="705">
                  <c:v>0.6</c:v>
                </c:pt>
                <c:pt idx="706">
                  <c:v>0.53</c:v>
                </c:pt>
                <c:pt idx="707">
                  <c:v>0.6</c:v>
                </c:pt>
                <c:pt idx="708">
                  <c:v>0.8</c:v>
                </c:pt>
                <c:pt idx="709">
                  <c:v>0.6</c:v>
                </c:pt>
                <c:pt idx="710">
                  <c:v>0.6</c:v>
                </c:pt>
                <c:pt idx="711">
                  <c:v>0.6</c:v>
                </c:pt>
                <c:pt idx="712">
                  <c:v>0.6</c:v>
                </c:pt>
                <c:pt idx="713">
                  <c:v>0.61</c:v>
                </c:pt>
                <c:pt idx="714">
                  <c:v>0.51</c:v>
                </c:pt>
                <c:pt idx="715">
                  <c:v>0.22</c:v>
                </c:pt>
                <c:pt idx="716">
                  <c:v>0.11</c:v>
                </c:pt>
                <c:pt idx="717">
                  <c:v>0.5</c:v>
                </c:pt>
                <c:pt idx="718">
                  <c:v>0.21</c:v>
                </c:pt>
                <c:pt idx="719">
                  <c:v>0.62</c:v>
                </c:pt>
                <c:pt idx="720">
                  <c:v>0.16</c:v>
                </c:pt>
                <c:pt idx="721">
                  <c:v>0.44</c:v>
                </c:pt>
                <c:pt idx="722">
                  <c:v>0.33</c:v>
                </c:pt>
                <c:pt idx="723">
                  <c:v>0.34</c:v>
                </c:pt>
                <c:pt idx="724">
                  <c:v>0.57999999999999996</c:v>
                </c:pt>
                <c:pt idx="725">
                  <c:v>0.42</c:v>
                </c:pt>
                <c:pt idx="726">
                  <c:v>0.48</c:v>
                </c:pt>
                <c:pt idx="727">
                  <c:v>0.4</c:v>
                </c:pt>
                <c:pt idx="728">
                  <c:v>0.06</c:v>
                </c:pt>
                <c:pt idx="729">
                  <c:v>0.56000000000000005</c:v>
                </c:pt>
                <c:pt idx="730">
                  <c:v>0.52</c:v>
                </c:pt>
                <c:pt idx="731">
                  <c:v>0.44</c:v>
                </c:pt>
                <c:pt idx="732">
                  <c:v>0.52</c:v>
                </c:pt>
                <c:pt idx="733">
                  <c:v>0.52</c:v>
                </c:pt>
                <c:pt idx="734">
                  <c:v>0.48</c:v>
                </c:pt>
                <c:pt idx="735">
                  <c:v>0.06</c:v>
                </c:pt>
                <c:pt idx="736">
                  <c:v>0.65</c:v>
                </c:pt>
                <c:pt idx="737">
                  <c:v>0.56000000000000005</c:v>
                </c:pt>
                <c:pt idx="738">
                  <c:v>0.56000000000000005</c:v>
                </c:pt>
                <c:pt idx="739">
                  <c:v>0.3</c:v>
                </c:pt>
                <c:pt idx="740">
                  <c:v>0.63</c:v>
                </c:pt>
                <c:pt idx="741">
                  <c:v>0.46</c:v>
                </c:pt>
                <c:pt idx="742">
                  <c:v>0.18</c:v>
                </c:pt>
                <c:pt idx="743">
                  <c:v>0.59</c:v>
                </c:pt>
                <c:pt idx="744">
                  <c:v>0.3</c:v>
                </c:pt>
                <c:pt idx="745">
                  <c:v>0.56000000000000005</c:v>
                </c:pt>
                <c:pt idx="746">
                  <c:v>0.42</c:v>
                </c:pt>
                <c:pt idx="747">
                  <c:v>0.53</c:v>
                </c:pt>
                <c:pt idx="748">
                  <c:v>0.48</c:v>
                </c:pt>
                <c:pt idx="749">
                  <c:v>0.3</c:v>
                </c:pt>
                <c:pt idx="750">
                  <c:v>0</c:v>
                </c:pt>
                <c:pt idx="751">
                  <c:v>0.54</c:v>
                </c:pt>
                <c:pt idx="752">
                  <c:v>0.66</c:v>
                </c:pt>
                <c:pt idx="753">
                  <c:v>0.54</c:v>
                </c:pt>
                <c:pt idx="754">
                  <c:v>0.08</c:v>
                </c:pt>
                <c:pt idx="755">
                  <c:v>0.43</c:v>
                </c:pt>
                <c:pt idx="756">
                  <c:v>0.55000000000000004</c:v>
                </c:pt>
                <c:pt idx="757">
                  <c:v>0.55000000000000004</c:v>
                </c:pt>
                <c:pt idx="758">
                  <c:v>0.55000000000000004</c:v>
                </c:pt>
                <c:pt idx="759">
                  <c:v>0.55000000000000004</c:v>
                </c:pt>
                <c:pt idx="760">
                  <c:v>0.4</c:v>
                </c:pt>
                <c:pt idx="761">
                  <c:v>0.34</c:v>
                </c:pt>
                <c:pt idx="762">
                  <c:v>0.56000000000000005</c:v>
                </c:pt>
                <c:pt idx="763">
                  <c:v>0.4</c:v>
                </c:pt>
                <c:pt idx="764">
                  <c:v>0.36</c:v>
                </c:pt>
                <c:pt idx="765">
                  <c:v>0.73</c:v>
                </c:pt>
                <c:pt idx="766">
                  <c:v>0.59</c:v>
                </c:pt>
                <c:pt idx="767">
                  <c:v>0.54</c:v>
                </c:pt>
                <c:pt idx="768">
                  <c:v>0.68</c:v>
                </c:pt>
                <c:pt idx="769">
                  <c:v>0.68</c:v>
                </c:pt>
                <c:pt idx="770">
                  <c:v>0.35</c:v>
                </c:pt>
                <c:pt idx="771">
                  <c:v>0.03</c:v>
                </c:pt>
                <c:pt idx="772">
                  <c:v>0.5</c:v>
                </c:pt>
                <c:pt idx="773">
                  <c:v>0.48</c:v>
                </c:pt>
                <c:pt idx="774">
                  <c:v>0.74</c:v>
                </c:pt>
                <c:pt idx="775">
                  <c:v>0.35</c:v>
                </c:pt>
                <c:pt idx="776">
                  <c:v>0.35</c:v>
                </c:pt>
                <c:pt idx="777">
                  <c:v>0.35</c:v>
                </c:pt>
                <c:pt idx="778">
                  <c:v>0.41</c:v>
                </c:pt>
                <c:pt idx="779">
                  <c:v>0.37</c:v>
                </c:pt>
                <c:pt idx="780">
                  <c:v>0.57999999999999996</c:v>
                </c:pt>
                <c:pt idx="781">
                  <c:v>0</c:v>
                </c:pt>
                <c:pt idx="782">
                  <c:v>0.55000000000000004</c:v>
                </c:pt>
                <c:pt idx="783">
                  <c:v>0.55000000000000004</c:v>
                </c:pt>
                <c:pt idx="784">
                  <c:v>0.48</c:v>
                </c:pt>
                <c:pt idx="785">
                  <c:v>0.26</c:v>
                </c:pt>
                <c:pt idx="786">
                  <c:v>0.59</c:v>
                </c:pt>
                <c:pt idx="787">
                  <c:v>0</c:v>
                </c:pt>
                <c:pt idx="788">
                  <c:v>0.06</c:v>
                </c:pt>
                <c:pt idx="789">
                  <c:v>0.28999999999999998</c:v>
                </c:pt>
                <c:pt idx="790">
                  <c:v>0.28999999999999998</c:v>
                </c:pt>
                <c:pt idx="791">
                  <c:v>0.33</c:v>
                </c:pt>
                <c:pt idx="792">
                  <c:v>0.7</c:v>
                </c:pt>
                <c:pt idx="793">
                  <c:v>0</c:v>
                </c:pt>
                <c:pt idx="794">
                  <c:v>0.14000000000000001</c:v>
                </c:pt>
                <c:pt idx="795">
                  <c:v>0.25</c:v>
                </c:pt>
                <c:pt idx="796">
                  <c:v>0.33</c:v>
                </c:pt>
                <c:pt idx="797">
                  <c:v>0.68</c:v>
                </c:pt>
                <c:pt idx="798">
                  <c:v>0.24</c:v>
                </c:pt>
                <c:pt idx="799">
                  <c:v>0.54</c:v>
                </c:pt>
                <c:pt idx="800">
                  <c:v>0.7</c:v>
                </c:pt>
                <c:pt idx="801">
                  <c:v>0.4</c:v>
                </c:pt>
                <c:pt idx="802">
                  <c:v>0.54</c:v>
                </c:pt>
                <c:pt idx="803">
                  <c:v>0.56999999999999995</c:v>
                </c:pt>
                <c:pt idx="804">
                  <c:v>0.6</c:v>
                </c:pt>
                <c:pt idx="805">
                  <c:v>0.4</c:v>
                </c:pt>
                <c:pt idx="806">
                  <c:v>0.4</c:v>
                </c:pt>
                <c:pt idx="807">
                  <c:v>0</c:v>
                </c:pt>
                <c:pt idx="808">
                  <c:v>0.33</c:v>
                </c:pt>
                <c:pt idx="809">
                  <c:v>0.39</c:v>
                </c:pt>
                <c:pt idx="810">
                  <c:v>0.76</c:v>
                </c:pt>
                <c:pt idx="811">
                  <c:v>0.79</c:v>
                </c:pt>
                <c:pt idx="812">
                  <c:v>0.85</c:v>
                </c:pt>
                <c:pt idx="813">
                  <c:v>0.56999999999999995</c:v>
                </c:pt>
                <c:pt idx="814">
                  <c:v>0.67</c:v>
                </c:pt>
                <c:pt idx="815">
                  <c:v>0.88</c:v>
                </c:pt>
                <c:pt idx="816">
                  <c:v>0.48</c:v>
                </c:pt>
                <c:pt idx="817">
                  <c:v>0.18</c:v>
                </c:pt>
                <c:pt idx="818">
                  <c:v>0.55000000000000004</c:v>
                </c:pt>
                <c:pt idx="819">
                  <c:v>0.47</c:v>
                </c:pt>
                <c:pt idx="820">
                  <c:v>0.59</c:v>
                </c:pt>
                <c:pt idx="821">
                  <c:v>0.79</c:v>
                </c:pt>
                <c:pt idx="822">
                  <c:v>0.43</c:v>
                </c:pt>
                <c:pt idx="823">
                  <c:v>0.43</c:v>
                </c:pt>
                <c:pt idx="824">
                  <c:v>0.56000000000000005</c:v>
                </c:pt>
                <c:pt idx="825">
                  <c:v>0.43</c:v>
                </c:pt>
                <c:pt idx="826">
                  <c:v>0.22</c:v>
                </c:pt>
                <c:pt idx="827">
                  <c:v>0.45</c:v>
                </c:pt>
                <c:pt idx="828">
                  <c:v>0</c:v>
                </c:pt>
                <c:pt idx="829">
                  <c:v>0.69</c:v>
                </c:pt>
                <c:pt idx="830">
                  <c:v>0.73</c:v>
                </c:pt>
                <c:pt idx="831">
                  <c:v>0.45</c:v>
                </c:pt>
                <c:pt idx="832">
                  <c:v>0.78</c:v>
                </c:pt>
                <c:pt idx="833">
                  <c:v>0.63</c:v>
                </c:pt>
                <c:pt idx="834">
                  <c:v>0.45</c:v>
                </c:pt>
                <c:pt idx="835">
                  <c:v>0.5</c:v>
                </c:pt>
                <c:pt idx="836">
                  <c:v>0.45</c:v>
                </c:pt>
                <c:pt idx="837">
                  <c:v>0.45</c:v>
                </c:pt>
                <c:pt idx="838">
                  <c:v>0.73</c:v>
                </c:pt>
                <c:pt idx="839">
                  <c:v>0.45</c:v>
                </c:pt>
                <c:pt idx="840">
                  <c:v>0.82</c:v>
                </c:pt>
                <c:pt idx="841">
                  <c:v>0.25</c:v>
                </c:pt>
                <c:pt idx="842">
                  <c:v>0.66</c:v>
                </c:pt>
                <c:pt idx="843">
                  <c:v>0</c:v>
                </c:pt>
                <c:pt idx="844">
                  <c:v>0.65</c:v>
                </c:pt>
                <c:pt idx="845">
                  <c:v>0.05</c:v>
                </c:pt>
                <c:pt idx="846">
                  <c:v>0.62</c:v>
                </c:pt>
                <c:pt idx="847">
                  <c:v>0.2</c:v>
                </c:pt>
                <c:pt idx="848">
                  <c:v>0.57999999999999996</c:v>
                </c:pt>
                <c:pt idx="849">
                  <c:v>0.5</c:v>
                </c:pt>
                <c:pt idx="850">
                  <c:v>0.62</c:v>
                </c:pt>
                <c:pt idx="851">
                  <c:v>0.5</c:v>
                </c:pt>
                <c:pt idx="852">
                  <c:v>0.62</c:v>
                </c:pt>
                <c:pt idx="853">
                  <c:v>0.55000000000000004</c:v>
                </c:pt>
                <c:pt idx="854">
                  <c:v>0.45</c:v>
                </c:pt>
                <c:pt idx="855">
                  <c:v>0.5</c:v>
                </c:pt>
                <c:pt idx="856">
                  <c:v>0.57999999999999996</c:v>
                </c:pt>
                <c:pt idx="857">
                  <c:v>0.62</c:v>
                </c:pt>
                <c:pt idx="858">
                  <c:v>0.5</c:v>
                </c:pt>
                <c:pt idx="859">
                  <c:v>0.38</c:v>
                </c:pt>
                <c:pt idx="860">
                  <c:v>0.36</c:v>
                </c:pt>
                <c:pt idx="861">
                  <c:v>0.5</c:v>
                </c:pt>
                <c:pt idx="862">
                  <c:v>0.2</c:v>
                </c:pt>
                <c:pt idx="863">
                  <c:v>0</c:v>
                </c:pt>
                <c:pt idx="864">
                  <c:v>0.17</c:v>
                </c:pt>
                <c:pt idx="865">
                  <c:v>0.44</c:v>
                </c:pt>
                <c:pt idx="866">
                  <c:v>0.47</c:v>
                </c:pt>
                <c:pt idx="867">
                  <c:v>0.5</c:v>
                </c:pt>
                <c:pt idx="868">
                  <c:v>0.74</c:v>
                </c:pt>
                <c:pt idx="869">
                  <c:v>0.62</c:v>
                </c:pt>
                <c:pt idx="870">
                  <c:v>0.74</c:v>
                </c:pt>
                <c:pt idx="871">
                  <c:v>0.5</c:v>
                </c:pt>
                <c:pt idx="872">
                  <c:v>0.38</c:v>
                </c:pt>
                <c:pt idx="873">
                  <c:v>0.64</c:v>
                </c:pt>
                <c:pt idx="874">
                  <c:v>0.62</c:v>
                </c:pt>
                <c:pt idx="875">
                  <c:v>0.62</c:v>
                </c:pt>
                <c:pt idx="876">
                  <c:v>0.75</c:v>
                </c:pt>
                <c:pt idx="877">
                  <c:v>0.44</c:v>
                </c:pt>
                <c:pt idx="878">
                  <c:v>0.77</c:v>
                </c:pt>
                <c:pt idx="879">
                  <c:v>0.67</c:v>
                </c:pt>
                <c:pt idx="880">
                  <c:v>0.38</c:v>
                </c:pt>
                <c:pt idx="881">
                  <c:v>0.77</c:v>
                </c:pt>
                <c:pt idx="882">
                  <c:v>0.77</c:v>
                </c:pt>
                <c:pt idx="883">
                  <c:v>0.59</c:v>
                </c:pt>
                <c:pt idx="884">
                  <c:v>0.59</c:v>
                </c:pt>
                <c:pt idx="885">
                  <c:v>0.76</c:v>
                </c:pt>
                <c:pt idx="886">
                  <c:v>0.76</c:v>
                </c:pt>
                <c:pt idx="887">
                  <c:v>0.2</c:v>
                </c:pt>
                <c:pt idx="888">
                  <c:v>0.2</c:v>
                </c:pt>
                <c:pt idx="889">
                  <c:v>0.52</c:v>
                </c:pt>
                <c:pt idx="890">
                  <c:v>0.76</c:v>
                </c:pt>
                <c:pt idx="891">
                  <c:v>0.32</c:v>
                </c:pt>
                <c:pt idx="892">
                  <c:v>0.68</c:v>
                </c:pt>
                <c:pt idx="893">
                  <c:v>0.52</c:v>
                </c:pt>
                <c:pt idx="894">
                  <c:v>0.74</c:v>
                </c:pt>
                <c:pt idx="895">
                  <c:v>0.64</c:v>
                </c:pt>
                <c:pt idx="896">
                  <c:v>0.69</c:v>
                </c:pt>
                <c:pt idx="897">
                  <c:v>0.71</c:v>
                </c:pt>
                <c:pt idx="898">
                  <c:v>0.22</c:v>
                </c:pt>
                <c:pt idx="899">
                  <c:v>0.43</c:v>
                </c:pt>
                <c:pt idx="900">
                  <c:v>0.54</c:v>
                </c:pt>
                <c:pt idx="901">
                  <c:v>0.69</c:v>
                </c:pt>
                <c:pt idx="902">
                  <c:v>0.55000000000000004</c:v>
                </c:pt>
                <c:pt idx="903">
                  <c:v>0.55000000000000004</c:v>
                </c:pt>
                <c:pt idx="904">
                  <c:v>0.44</c:v>
                </c:pt>
                <c:pt idx="905">
                  <c:v>0.55000000000000004</c:v>
                </c:pt>
                <c:pt idx="906">
                  <c:v>0.55000000000000004</c:v>
                </c:pt>
                <c:pt idx="907">
                  <c:v>0.65</c:v>
                </c:pt>
                <c:pt idx="908">
                  <c:v>0.65</c:v>
                </c:pt>
                <c:pt idx="909">
                  <c:v>0.65</c:v>
                </c:pt>
                <c:pt idx="910">
                  <c:v>0.25</c:v>
                </c:pt>
                <c:pt idx="911">
                  <c:v>0.55000000000000004</c:v>
                </c:pt>
                <c:pt idx="912">
                  <c:v>0.59</c:v>
                </c:pt>
                <c:pt idx="913">
                  <c:v>0.36</c:v>
                </c:pt>
                <c:pt idx="914">
                  <c:v>0.55000000000000004</c:v>
                </c:pt>
                <c:pt idx="915">
                  <c:v>0</c:v>
                </c:pt>
                <c:pt idx="916">
                  <c:v>0.42</c:v>
                </c:pt>
                <c:pt idx="917">
                  <c:v>0.28000000000000003</c:v>
                </c:pt>
                <c:pt idx="918">
                  <c:v>0.56999999999999995</c:v>
                </c:pt>
                <c:pt idx="919">
                  <c:v>0.56999999999999995</c:v>
                </c:pt>
                <c:pt idx="920">
                  <c:v>0.53</c:v>
                </c:pt>
                <c:pt idx="921">
                  <c:v>0.56999999999999995</c:v>
                </c:pt>
                <c:pt idx="922">
                  <c:v>0</c:v>
                </c:pt>
                <c:pt idx="923">
                  <c:v>0.57999999999999996</c:v>
                </c:pt>
                <c:pt idx="924">
                  <c:v>0.38</c:v>
                </c:pt>
                <c:pt idx="925">
                  <c:v>0.31</c:v>
                </c:pt>
                <c:pt idx="926">
                  <c:v>0.8</c:v>
                </c:pt>
                <c:pt idx="927">
                  <c:v>0.8</c:v>
                </c:pt>
                <c:pt idx="928">
                  <c:v>0.5</c:v>
                </c:pt>
                <c:pt idx="929">
                  <c:v>0.27</c:v>
                </c:pt>
                <c:pt idx="930">
                  <c:v>0.2</c:v>
                </c:pt>
                <c:pt idx="931">
                  <c:v>0.6</c:v>
                </c:pt>
                <c:pt idx="932">
                  <c:v>0.6</c:v>
                </c:pt>
                <c:pt idx="933">
                  <c:v>0.5</c:v>
                </c:pt>
                <c:pt idx="934">
                  <c:v>0.69</c:v>
                </c:pt>
                <c:pt idx="935">
                  <c:v>0.64</c:v>
                </c:pt>
                <c:pt idx="936">
                  <c:v>0.64</c:v>
                </c:pt>
                <c:pt idx="937">
                  <c:v>0.64</c:v>
                </c:pt>
                <c:pt idx="938">
                  <c:v>0.69</c:v>
                </c:pt>
                <c:pt idx="939">
                  <c:v>0.69</c:v>
                </c:pt>
                <c:pt idx="940">
                  <c:v>0.73</c:v>
                </c:pt>
                <c:pt idx="941">
                  <c:v>0.5</c:v>
                </c:pt>
                <c:pt idx="942">
                  <c:v>0.64</c:v>
                </c:pt>
                <c:pt idx="943">
                  <c:v>0.64</c:v>
                </c:pt>
                <c:pt idx="944">
                  <c:v>0.66</c:v>
                </c:pt>
                <c:pt idx="945">
                  <c:v>0.6</c:v>
                </c:pt>
                <c:pt idx="946">
                  <c:v>0.6</c:v>
                </c:pt>
                <c:pt idx="947">
                  <c:v>0.6</c:v>
                </c:pt>
                <c:pt idx="948">
                  <c:v>0.43</c:v>
                </c:pt>
                <c:pt idx="949">
                  <c:v>0.8</c:v>
                </c:pt>
                <c:pt idx="950">
                  <c:v>0.73</c:v>
                </c:pt>
                <c:pt idx="951">
                  <c:v>0</c:v>
                </c:pt>
                <c:pt idx="952">
                  <c:v>0.6</c:v>
                </c:pt>
                <c:pt idx="953">
                  <c:v>0.56000000000000005</c:v>
                </c:pt>
                <c:pt idx="954">
                  <c:v>0.6</c:v>
                </c:pt>
                <c:pt idx="955">
                  <c:v>0.43</c:v>
                </c:pt>
                <c:pt idx="956">
                  <c:v>0.56000000000000005</c:v>
                </c:pt>
                <c:pt idx="957">
                  <c:v>0.6</c:v>
                </c:pt>
                <c:pt idx="958">
                  <c:v>0.8</c:v>
                </c:pt>
                <c:pt idx="959">
                  <c:v>0.8</c:v>
                </c:pt>
                <c:pt idx="960">
                  <c:v>0.56000000000000005</c:v>
                </c:pt>
                <c:pt idx="961">
                  <c:v>0.21</c:v>
                </c:pt>
                <c:pt idx="962">
                  <c:v>0.51</c:v>
                </c:pt>
                <c:pt idx="963">
                  <c:v>0.61</c:v>
                </c:pt>
                <c:pt idx="964">
                  <c:v>0.65</c:v>
                </c:pt>
                <c:pt idx="965">
                  <c:v>0.05</c:v>
                </c:pt>
                <c:pt idx="966">
                  <c:v>0.62</c:v>
                </c:pt>
                <c:pt idx="967">
                  <c:v>0.66</c:v>
                </c:pt>
                <c:pt idx="968">
                  <c:v>0.66</c:v>
                </c:pt>
                <c:pt idx="969">
                  <c:v>0.66</c:v>
                </c:pt>
                <c:pt idx="970">
                  <c:v>0.62</c:v>
                </c:pt>
                <c:pt idx="971">
                  <c:v>0.75</c:v>
                </c:pt>
                <c:pt idx="972">
                  <c:v>0.03</c:v>
                </c:pt>
                <c:pt idx="973">
                  <c:v>0.62</c:v>
                </c:pt>
                <c:pt idx="974">
                  <c:v>0.75</c:v>
                </c:pt>
                <c:pt idx="975">
                  <c:v>0.59</c:v>
                </c:pt>
                <c:pt idx="976">
                  <c:v>0.62</c:v>
                </c:pt>
                <c:pt idx="977">
                  <c:v>0.62</c:v>
                </c:pt>
                <c:pt idx="978">
                  <c:v>0.47</c:v>
                </c:pt>
                <c:pt idx="979">
                  <c:v>0.77</c:v>
                </c:pt>
                <c:pt idx="980">
                  <c:v>0.38</c:v>
                </c:pt>
                <c:pt idx="981">
                  <c:v>0.47</c:v>
                </c:pt>
                <c:pt idx="982">
                  <c:v>0.47</c:v>
                </c:pt>
                <c:pt idx="983">
                  <c:v>0.63</c:v>
                </c:pt>
                <c:pt idx="984">
                  <c:v>0.61</c:v>
                </c:pt>
                <c:pt idx="985">
                  <c:v>0.76</c:v>
                </c:pt>
                <c:pt idx="986">
                  <c:v>0.71</c:v>
                </c:pt>
                <c:pt idx="987">
                  <c:v>0.65</c:v>
                </c:pt>
                <c:pt idx="988">
                  <c:v>0.61</c:v>
                </c:pt>
                <c:pt idx="989">
                  <c:v>0.68</c:v>
                </c:pt>
                <c:pt idx="990">
                  <c:v>0.61</c:v>
                </c:pt>
                <c:pt idx="991">
                  <c:v>0.42</c:v>
                </c:pt>
                <c:pt idx="992">
                  <c:v>0.61</c:v>
                </c:pt>
                <c:pt idx="993">
                  <c:v>0.13</c:v>
                </c:pt>
                <c:pt idx="994">
                  <c:v>0.5</c:v>
                </c:pt>
                <c:pt idx="995">
                  <c:v>0.77</c:v>
                </c:pt>
                <c:pt idx="996">
                  <c:v>0.65</c:v>
                </c:pt>
                <c:pt idx="997">
                  <c:v>0.77</c:v>
                </c:pt>
                <c:pt idx="998">
                  <c:v>0.65</c:v>
                </c:pt>
                <c:pt idx="999">
                  <c:v>0.65</c:v>
                </c:pt>
                <c:pt idx="1000">
                  <c:v>0.65</c:v>
                </c:pt>
                <c:pt idx="1001">
                  <c:v>0.42</c:v>
                </c:pt>
                <c:pt idx="1002">
                  <c:v>0.61</c:v>
                </c:pt>
                <c:pt idx="1003">
                  <c:v>0.65</c:v>
                </c:pt>
                <c:pt idx="1004">
                  <c:v>0.22</c:v>
                </c:pt>
                <c:pt idx="1005">
                  <c:v>0.42</c:v>
                </c:pt>
                <c:pt idx="1006">
                  <c:v>0.65</c:v>
                </c:pt>
                <c:pt idx="1007">
                  <c:v>0.73</c:v>
                </c:pt>
                <c:pt idx="1008">
                  <c:v>0.73</c:v>
                </c:pt>
                <c:pt idx="1009">
                  <c:v>0.65</c:v>
                </c:pt>
                <c:pt idx="1010">
                  <c:v>0.65</c:v>
                </c:pt>
                <c:pt idx="1011">
                  <c:v>0.65</c:v>
                </c:pt>
                <c:pt idx="1012">
                  <c:v>0.5</c:v>
                </c:pt>
                <c:pt idx="1013">
                  <c:v>0.65</c:v>
                </c:pt>
                <c:pt idx="1014">
                  <c:v>0.65</c:v>
                </c:pt>
                <c:pt idx="1015">
                  <c:v>0.83</c:v>
                </c:pt>
                <c:pt idx="1016">
                  <c:v>0.56000000000000005</c:v>
                </c:pt>
                <c:pt idx="1017">
                  <c:v>0.77</c:v>
                </c:pt>
                <c:pt idx="1018">
                  <c:v>0.65</c:v>
                </c:pt>
                <c:pt idx="1019">
                  <c:v>0.65</c:v>
                </c:pt>
                <c:pt idx="1020">
                  <c:v>0.24</c:v>
                </c:pt>
                <c:pt idx="1021">
                  <c:v>0.66</c:v>
                </c:pt>
                <c:pt idx="1022">
                  <c:v>0.66</c:v>
                </c:pt>
                <c:pt idx="1023">
                  <c:v>0.69</c:v>
                </c:pt>
                <c:pt idx="1024">
                  <c:v>0.83</c:v>
                </c:pt>
                <c:pt idx="1025">
                  <c:v>0.52</c:v>
                </c:pt>
                <c:pt idx="1026">
                  <c:v>0.34</c:v>
                </c:pt>
                <c:pt idx="1027">
                  <c:v>0.67</c:v>
                </c:pt>
                <c:pt idx="1028">
                  <c:v>0.34</c:v>
                </c:pt>
                <c:pt idx="1029">
                  <c:v>0.61</c:v>
                </c:pt>
                <c:pt idx="1030">
                  <c:v>0.67</c:v>
                </c:pt>
                <c:pt idx="1031">
                  <c:v>0.53</c:v>
                </c:pt>
                <c:pt idx="1032">
                  <c:v>0.67</c:v>
                </c:pt>
                <c:pt idx="1033">
                  <c:v>0.18</c:v>
                </c:pt>
                <c:pt idx="1034">
                  <c:v>0.18</c:v>
                </c:pt>
                <c:pt idx="1035">
                  <c:v>0.59</c:v>
                </c:pt>
                <c:pt idx="1036">
                  <c:v>0.67</c:v>
                </c:pt>
                <c:pt idx="1037">
                  <c:v>0.7</c:v>
                </c:pt>
                <c:pt idx="1038">
                  <c:v>0.75</c:v>
                </c:pt>
                <c:pt idx="1039">
                  <c:v>0.6</c:v>
                </c:pt>
                <c:pt idx="1040">
                  <c:v>0.47</c:v>
                </c:pt>
                <c:pt idx="1041">
                  <c:v>0.56999999999999995</c:v>
                </c:pt>
                <c:pt idx="1042">
                  <c:v>0.79</c:v>
                </c:pt>
                <c:pt idx="1043">
                  <c:v>0</c:v>
                </c:pt>
                <c:pt idx="1044">
                  <c:v>0.35</c:v>
                </c:pt>
                <c:pt idx="1045">
                  <c:v>0.78</c:v>
                </c:pt>
                <c:pt idx="1046">
                  <c:v>0.24</c:v>
                </c:pt>
                <c:pt idx="1047">
                  <c:v>0.38</c:v>
                </c:pt>
                <c:pt idx="1048">
                  <c:v>0</c:v>
                </c:pt>
                <c:pt idx="1049">
                  <c:v>0.46</c:v>
                </c:pt>
                <c:pt idx="1050">
                  <c:v>0.63</c:v>
                </c:pt>
                <c:pt idx="1051">
                  <c:v>0.4</c:v>
                </c:pt>
                <c:pt idx="1052">
                  <c:v>0.54</c:v>
                </c:pt>
                <c:pt idx="1053">
                  <c:v>0.7</c:v>
                </c:pt>
                <c:pt idx="1054">
                  <c:v>0.75</c:v>
                </c:pt>
                <c:pt idx="1055">
                  <c:v>0.56999999999999995</c:v>
                </c:pt>
                <c:pt idx="1056">
                  <c:v>0.63</c:v>
                </c:pt>
                <c:pt idx="1057">
                  <c:v>0.63</c:v>
                </c:pt>
                <c:pt idx="1058">
                  <c:v>0.38</c:v>
                </c:pt>
                <c:pt idx="1059">
                  <c:v>0.63</c:v>
                </c:pt>
                <c:pt idx="1060">
                  <c:v>0.7</c:v>
                </c:pt>
                <c:pt idx="1061">
                  <c:v>0.7</c:v>
                </c:pt>
                <c:pt idx="1062">
                  <c:v>0.5</c:v>
                </c:pt>
                <c:pt idx="1063">
                  <c:v>0.7</c:v>
                </c:pt>
                <c:pt idx="1064">
                  <c:v>0.7</c:v>
                </c:pt>
                <c:pt idx="1065">
                  <c:v>0.4</c:v>
                </c:pt>
                <c:pt idx="1066">
                  <c:v>0.63</c:v>
                </c:pt>
                <c:pt idx="1067">
                  <c:v>0.63</c:v>
                </c:pt>
                <c:pt idx="1068">
                  <c:v>0.63</c:v>
                </c:pt>
                <c:pt idx="1069">
                  <c:v>0.56999999999999995</c:v>
                </c:pt>
                <c:pt idx="1070">
                  <c:v>0.8</c:v>
                </c:pt>
                <c:pt idx="1071">
                  <c:v>0.8</c:v>
                </c:pt>
                <c:pt idx="1072">
                  <c:v>0.56999999999999995</c:v>
                </c:pt>
                <c:pt idx="1073">
                  <c:v>0.5</c:v>
                </c:pt>
                <c:pt idx="1074">
                  <c:v>0.67</c:v>
                </c:pt>
                <c:pt idx="1075">
                  <c:v>0.5</c:v>
                </c:pt>
                <c:pt idx="1076">
                  <c:v>0.5</c:v>
                </c:pt>
                <c:pt idx="1077">
                  <c:v>0.63</c:v>
                </c:pt>
                <c:pt idx="1078">
                  <c:v>0.25</c:v>
                </c:pt>
                <c:pt idx="1079">
                  <c:v>0.56999999999999995</c:v>
                </c:pt>
                <c:pt idx="1080">
                  <c:v>0.75</c:v>
                </c:pt>
                <c:pt idx="1081">
                  <c:v>0.4</c:v>
                </c:pt>
                <c:pt idx="1082">
                  <c:v>0.25</c:v>
                </c:pt>
                <c:pt idx="1083">
                  <c:v>0.7</c:v>
                </c:pt>
                <c:pt idx="1084">
                  <c:v>0.5</c:v>
                </c:pt>
                <c:pt idx="1085">
                  <c:v>0.67</c:v>
                </c:pt>
                <c:pt idx="1086">
                  <c:v>0.75</c:v>
                </c:pt>
                <c:pt idx="1087">
                  <c:v>0.5</c:v>
                </c:pt>
                <c:pt idx="1088">
                  <c:v>0.84</c:v>
                </c:pt>
                <c:pt idx="1089">
                  <c:v>0.75</c:v>
                </c:pt>
                <c:pt idx="1090">
                  <c:v>0.33</c:v>
                </c:pt>
                <c:pt idx="1091">
                  <c:v>0.4</c:v>
                </c:pt>
                <c:pt idx="1092">
                  <c:v>0.7</c:v>
                </c:pt>
                <c:pt idx="1093">
                  <c:v>0.51</c:v>
                </c:pt>
                <c:pt idx="1094">
                  <c:v>0.94</c:v>
                </c:pt>
                <c:pt idx="1095">
                  <c:v>0.41</c:v>
                </c:pt>
                <c:pt idx="1096">
                  <c:v>0.41</c:v>
                </c:pt>
                <c:pt idx="1097">
                  <c:v>0.41</c:v>
                </c:pt>
                <c:pt idx="1098">
                  <c:v>0.17</c:v>
                </c:pt>
                <c:pt idx="1099">
                  <c:v>0.51</c:v>
                </c:pt>
                <c:pt idx="1100">
                  <c:v>0.56000000000000005</c:v>
                </c:pt>
                <c:pt idx="1101">
                  <c:v>0.71</c:v>
                </c:pt>
                <c:pt idx="1102">
                  <c:v>0.42</c:v>
                </c:pt>
                <c:pt idx="1103">
                  <c:v>0.86</c:v>
                </c:pt>
                <c:pt idx="1104">
                  <c:v>0.44</c:v>
                </c:pt>
                <c:pt idx="1105">
                  <c:v>0.26</c:v>
                </c:pt>
                <c:pt idx="1106">
                  <c:v>0.6</c:v>
                </c:pt>
                <c:pt idx="1107">
                  <c:v>0.81</c:v>
                </c:pt>
                <c:pt idx="1108">
                  <c:v>0.79</c:v>
                </c:pt>
                <c:pt idx="1109">
                  <c:v>0.44</c:v>
                </c:pt>
                <c:pt idx="1110">
                  <c:v>0.53</c:v>
                </c:pt>
                <c:pt idx="1111">
                  <c:v>0.73</c:v>
                </c:pt>
                <c:pt idx="1112">
                  <c:v>0.15</c:v>
                </c:pt>
                <c:pt idx="1113">
                  <c:v>0.15</c:v>
                </c:pt>
                <c:pt idx="1114">
                  <c:v>0.82</c:v>
                </c:pt>
                <c:pt idx="1115">
                  <c:v>0.59</c:v>
                </c:pt>
                <c:pt idx="1116">
                  <c:v>0.59</c:v>
                </c:pt>
                <c:pt idx="1117">
                  <c:v>0.76</c:v>
                </c:pt>
                <c:pt idx="1118">
                  <c:v>0.62</c:v>
                </c:pt>
                <c:pt idx="1119">
                  <c:v>0.66</c:v>
                </c:pt>
                <c:pt idx="1120">
                  <c:v>0.16</c:v>
                </c:pt>
                <c:pt idx="1121">
                  <c:v>0.73</c:v>
                </c:pt>
                <c:pt idx="1122">
                  <c:v>0.62</c:v>
                </c:pt>
                <c:pt idx="1123">
                  <c:v>0.62</c:v>
                </c:pt>
                <c:pt idx="1124">
                  <c:v>0.26</c:v>
                </c:pt>
                <c:pt idx="1125">
                  <c:v>0.74</c:v>
                </c:pt>
                <c:pt idx="1126">
                  <c:v>0.63</c:v>
                </c:pt>
                <c:pt idx="1127">
                  <c:v>0.68</c:v>
                </c:pt>
                <c:pt idx="1128">
                  <c:v>0.49</c:v>
                </c:pt>
                <c:pt idx="1129">
                  <c:v>0.2</c:v>
                </c:pt>
                <c:pt idx="1130">
                  <c:v>0.75</c:v>
                </c:pt>
                <c:pt idx="1131">
                  <c:v>0.75</c:v>
                </c:pt>
                <c:pt idx="1132">
                  <c:v>0</c:v>
                </c:pt>
                <c:pt idx="1133">
                  <c:v>0</c:v>
                </c:pt>
                <c:pt idx="1134">
                  <c:v>0.75</c:v>
                </c:pt>
                <c:pt idx="1135">
                  <c:v>0.57999999999999996</c:v>
                </c:pt>
                <c:pt idx="1136">
                  <c:v>0.75</c:v>
                </c:pt>
                <c:pt idx="1137">
                  <c:v>0.75</c:v>
                </c:pt>
                <c:pt idx="1138">
                  <c:v>0.5</c:v>
                </c:pt>
                <c:pt idx="1139">
                  <c:v>0.38</c:v>
                </c:pt>
                <c:pt idx="1140">
                  <c:v>0.5</c:v>
                </c:pt>
                <c:pt idx="1141">
                  <c:v>0.38</c:v>
                </c:pt>
                <c:pt idx="1142">
                  <c:v>0.62</c:v>
                </c:pt>
                <c:pt idx="1143">
                  <c:v>0.59</c:v>
                </c:pt>
                <c:pt idx="1144">
                  <c:v>0.38</c:v>
                </c:pt>
                <c:pt idx="1145">
                  <c:v>0.57999999999999996</c:v>
                </c:pt>
                <c:pt idx="1146">
                  <c:v>0.73</c:v>
                </c:pt>
                <c:pt idx="1147">
                  <c:v>0.69</c:v>
                </c:pt>
                <c:pt idx="1148">
                  <c:v>0.38</c:v>
                </c:pt>
                <c:pt idx="1149">
                  <c:v>0.5</c:v>
                </c:pt>
                <c:pt idx="1150">
                  <c:v>0.38</c:v>
                </c:pt>
                <c:pt idx="1151">
                  <c:v>0.59</c:v>
                </c:pt>
                <c:pt idx="1152">
                  <c:v>0.18</c:v>
                </c:pt>
                <c:pt idx="1153">
                  <c:v>0.51</c:v>
                </c:pt>
                <c:pt idx="1154">
                  <c:v>0.66</c:v>
                </c:pt>
                <c:pt idx="1155">
                  <c:v>0</c:v>
                </c:pt>
                <c:pt idx="1156">
                  <c:v>0.6</c:v>
                </c:pt>
                <c:pt idx="1157">
                  <c:v>0.66</c:v>
                </c:pt>
                <c:pt idx="1158">
                  <c:v>0.85</c:v>
                </c:pt>
                <c:pt idx="1159">
                  <c:v>0.61</c:v>
                </c:pt>
                <c:pt idx="1160">
                  <c:v>0.11</c:v>
                </c:pt>
                <c:pt idx="1161">
                  <c:v>0</c:v>
                </c:pt>
                <c:pt idx="1162">
                  <c:v>0.77</c:v>
                </c:pt>
                <c:pt idx="1163">
                  <c:v>0.54</c:v>
                </c:pt>
                <c:pt idx="1164">
                  <c:v>0.62</c:v>
                </c:pt>
                <c:pt idx="1165">
                  <c:v>0.23</c:v>
                </c:pt>
                <c:pt idx="1166">
                  <c:v>0.43</c:v>
                </c:pt>
                <c:pt idx="1167">
                  <c:v>0.54</c:v>
                </c:pt>
                <c:pt idx="1168">
                  <c:v>0.75</c:v>
                </c:pt>
                <c:pt idx="1169">
                  <c:v>0.1</c:v>
                </c:pt>
                <c:pt idx="1170">
                  <c:v>0</c:v>
                </c:pt>
                <c:pt idx="1171">
                  <c:v>0.55000000000000004</c:v>
                </c:pt>
                <c:pt idx="1172">
                  <c:v>0.69</c:v>
                </c:pt>
                <c:pt idx="1173">
                  <c:v>0.56000000000000005</c:v>
                </c:pt>
                <c:pt idx="1174">
                  <c:v>0.69</c:v>
                </c:pt>
                <c:pt idx="1175">
                  <c:v>0.12</c:v>
                </c:pt>
                <c:pt idx="1176">
                  <c:v>0.78</c:v>
                </c:pt>
                <c:pt idx="1177">
                  <c:v>0.08</c:v>
                </c:pt>
                <c:pt idx="1178">
                  <c:v>0.86</c:v>
                </c:pt>
                <c:pt idx="1179">
                  <c:v>0.56999999999999995</c:v>
                </c:pt>
                <c:pt idx="1180">
                  <c:v>0.56999999999999995</c:v>
                </c:pt>
                <c:pt idx="1181">
                  <c:v>0.47</c:v>
                </c:pt>
                <c:pt idx="1182">
                  <c:v>0.7</c:v>
                </c:pt>
                <c:pt idx="1183">
                  <c:v>0.7</c:v>
                </c:pt>
                <c:pt idx="1184">
                  <c:v>0.65</c:v>
                </c:pt>
                <c:pt idx="1185">
                  <c:v>0.57999999999999996</c:v>
                </c:pt>
                <c:pt idx="1186">
                  <c:v>0.57999999999999996</c:v>
                </c:pt>
                <c:pt idx="1187">
                  <c:v>0.57999999999999996</c:v>
                </c:pt>
                <c:pt idx="1188">
                  <c:v>0.59</c:v>
                </c:pt>
                <c:pt idx="1189">
                  <c:v>0.66</c:v>
                </c:pt>
                <c:pt idx="1190">
                  <c:v>0.13</c:v>
                </c:pt>
                <c:pt idx="1191">
                  <c:v>0.73</c:v>
                </c:pt>
                <c:pt idx="1192">
                  <c:v>0.67</c:v>
                </c:pt>
                <c:pt idx="1193">
                  <c:v>0.8</c:v>
                </c:pt>
                <c:pt idx="1194">
                  <c:v>0.6</c:v>
                </c:pt>
                <c:pt idx="1195">
                  <c:v>0.8</c:v>
                </c:pt>
                <c:pt idx="1196">
                  <c:v>0.72</c:v>
                </c:pt>
                <c:pt idx="1197">
                  <c:v>0.5</c:v>
                </c:pt>
                <c:pt idx="1198">
                  <c:v>0.5</c:v>
                </c:pt>
                <c:pt idx="1199">
                  <c:v>0.5</c:v>
                </c:pt>
                <c:pt idx="1200">
                  <c:v>0.8</c:v>
                </c:pt>
                <c:pt idx="1201">
                  <c:v>0.8</c:v>
                </c:pt>
                <c:pt idx="1202">
                  <c:v>0.6</c:v>
                </c:pt>
                <c:pt idx="1203">
                  <c:v>0.5</c:v>
                </c:pt>
                <c:pt idx="1204">
                  <c:v>0.75</c:v>
                </c:pt>
                <c:pt idx="1205">
                  <c:v>0.6</c:v>
                </c:pt>
                <c:pt idx="1206">
                  <c:v>0.6</c:v>
                </c:pt>
                <c:pt idx="1207">
                  <c:v>0.6</c:v>
                </c:pt>
                <c:pt idx="1208">
                  <c:v>0.8</c:v>
                </c:pt>
                <c:pt idx="1209">
                  <c:v>0.6</c:v>
                </c:pt>
                <c:pt idx="1210">
                  <c:v>0.43</c:v>
                </c:pt>
                <c:pt idx="1211">
                  <c:v>0.33</c:v>
                </c:pt>
                <c:pt idx="1212">
                  <c:v>0.6</c:v>
                </c:pt>
                <c:pt idx="1213">
                  <c:v>0.43</c:v>
                </c:pt>
                <c:pt idx="1214">
                  <c:v>0.8</c:v>
                </c:pt>
                <c:pt idx="1215">
                  <c:v>0.9</c:v>
                </c:pt>
                <c:pt idx="1216">
                  <c:v>0.82</c:v>
                </c:pt>
                <c:pt idx="1217">
                  <c:v>0.9</c:v>
                </c:pt>
                <c:pt idx="1218">
                  <c:v>0.8</c:v>
                </c:pt>
                <c:pt idx="1219">
                  <c:v>0.6</c:v>
                </c:pt>
                <c:pt idx="1220">
                  <c:v>0.5</c:v>
                </c:pt>
                <c:pt idx="1221">
                  <c:v>0.6</c:v>
                </c:pt>
                <c:pt idx="1222">
                  <c:v>0.9</c:v>
                </c:pt>
                <c:pt idx="1223">
                  <c:v>0.6</c:v>
                </c:pt>
                <c:pt idx="1224">
                  <c:v>0.6</c:v>
                </c:pt>
                <c:pt idx="1225">
                  <c:v>0.6</c:v>
                </c:pt>
                <c:pt idx="1226">
                  <c:v>0.8</c:v>
                </c:pt>
                <c:pt idx="1227">
                  <c:v>0.8</c:v>
                </c:pt>
                <c:pt idx="1228">
                  <c:v>0.72</c:v>
                </c:pt>
                <c:pt idx="1229">
                  <c:v>0.75</c:v>
                </c:pt>
                <c:pt idx="1230">
                  <c:v>0.61</c:v>
                </c:pt>
                <c:pt idx="1231">
                  <c:v>0.61</c:v>
                </c:pt>
                <c:pt idx="1232">
                  <c:v>0.52</c:v>
                </c:pt>
                <c:pt idx="1233">
                  <c:v>0.15</c:v>
                </c:pt>
                <c:pt idx="1234">
                  <c:v>0.14000000000000001</c:v>
                </c:pt>
                <c:pt idx="1235">
                  <c:v>0.37</c:v>
                </c:pt>
                <c:pt idx="1236">
                  <c:v>0.63</c:v>
                </c:pt>
                <c:pt idx="1237">
                  <c:v>0.69</c:v>
                </c:pt>
                <c:pt idx="1238">
                  <c:v>0.59</c:v>
                </c:pt>
                <c:pt idx="1239">
                  <c:v>0.7</c:v>
                </c:pt>
                <c:pt idx="1240">
                  <c:v>0.64</c:v>
                </c:pt>
                <c:pt idx="1241">
                  <c:v>0.64</c:v>
                </c:pt>
                <c:pt idx="1242">
                  <c:v>0.64</c:v>
                </c:pt>
                <c:pt idx="1243">
                  <c:v>0.55000000000000004</c:v>
                </c:pt>
                <c:pt idx="1244">
                  <c:v>0.55000000000000004</c:v>
                </c:pt>
                <c:pt idx="1245">
                  <c:v>0.4</c:v>
                </c:pt>
                <c:pt idx="1246">
                  <c:v>0.78</c:v>
                </c:pt>
                <c:pt idx="1247">
                  <c:v>0.78</c:v>
                </c:pt>
                <c:pt idx="1248">
                  <c:v>0.78</c:v>
                </c:pt>
                <c:pt idx="1249">
                  <c:v>0.64</c:v>
                </c:pt>
                <c:pt idx="1250">
                  <c:v>0.15</c:v>
                </c:pt>
                <c:pt idx="1251">
                  <c:v>0.11</c:v>
                </c:pt>
                <c:pt idx="1252">
                  <c:v>0.65</c:v>
                </c:pt>
                <c:pt idx="1253">
                  <c:v>0.65</c:v>
                </c:pt>
                <c:pt idx="1254">
                  <c:v>0.83</c:v>
                </c:pt>
                <c:pt idx="1255">
                  <c:v>0.43</c:v>
                </c:pt>
                <c:pt idx="1256">
                  <c:v>0</c:v>
                </c:pt>
                <c:pt idx="1257">
                  <c:v>0.46</c:v>
                </c:pt>
                <c:pt idx="1258">
                  <c:v>0.46</c:v>
                </c:pt>
                <c:pt idx="1259">
                  <c:v>0.12</c:v>
                </c:pt>
                <c:pt idx="1260">
                  <c:v>0.73</c:v>
                </c:pt>
                <c:pt idx="1261">
                  <c:v>0.6</c:v>
                </c:pt>
                <c:pt idx="1262">
                  <c:v>0.02</c:v>
                </c:pt>
                <c:pt idx="1263">
                  <c:v>0.02</c:v>
                </c:pt>
                <c:pt idx="1264">
                  <c:v>0.56000000000000005</c:v>
                </c:pt>
                <c:pt idx="1265">
                  <c:v>0.55000000000000004</c:v>
                </c:pt>
                <c:pt idx="1266">
                  <c:v>0.61</c:v>
                </c:pt>
                <c:pt idx="1267">
                  <c:v>0</c:v>
                </c:pt>
                <c:pt idx="1268">
                  <c:v>0.75</c:v>
                </c:pt>
                <c:pt idx="1269">
                  <c:v>0.17</c:v>
                </c:pt>
                <c:pt idx="1270">
                  <c:v>0</c:v>
                </c:pt>
                <c:pt idx="1271">
                  <c:v>0.7</c:v>
                </c:pt>
                <c:pt idx="1272">
                  <c:v>0.5</c:v>
                </c:pt>
                <c:pt idx="1273">
                  <c:v>0.4</c:v>
                </c:pt>
                <c:pt idx="1274">
                  <c:v>0.7</c:v>
                </c:pt>
                <c:pt idx="1275">
                  <c:v>0.63</c:v>
                </c:pt>
                <c:pt idx="1276">
                  <c:v>0.63</c:v>
                </c:pt>
                <c:pt idx="1277">
                  <c:v>0.85</c:v>
                </c:pt>
                <c:pt idx="1278">
                  <c:v>0.85</c:v>
                </c:pt>
                <c:pt idx="1279">
                  <c:v>0.63</c:v>
                </c:pt>
                <c:pt idx="1280">
                  <c:v>0.63</c:v>
                </c:pt>
                <c:pt idx="1281">
                  <c:v>0.85</c:v>
                </c:pt>
                <c:pt idx="1282">
                  <c:v>0.72</c:v>
                </c:pt>
                <c:pt idx="1283">
                  <c:v>0.72</c:v>
                </c:pt>
                <c:pt idx="1284">
                  <c:v>0.86</c:v>
                </c:pt>
                <c:pt idx="1285">
                  <c:v>0.44</c:v>
                </c:pt>
                <c:pt idx="1286">
                  <c:v>0.44</c:v>
                </c:pt>
                <c:pt idx="1287">
                  <c:v>0.75</c:v>
                </c:pt>
                <c:pt idx="1288">
                  <c:v>0.54</c:v>
                </c:pt>
                <c:pt idx="1289">
                  <c:v>0.14000000000000001</c:v>
                </c:pt>
                <c:pt idx="1290">
                  <c:v>0.81</c:v>
                </c:pt>
                <c:pt idx="1291">
                  <c:v>0.21</c:v>
                </c:pt>
                <c:pt idx="1292">
                  <c:v>0.87</c:v>
                </c:pt>
                <c:pt idx="1293">
                  <c:v>0.78</c:v>
                </c:pt>
                <c:pt idx="1294">
                  <c:v>0.48</c:v>
                </c:pt>
                <c:pt idx="1295">
                  <c:v>0.87</c:v>
                </c:pt>
                <c:pt idx="1296">
                  <c:v>0.71</c:v>
                </c:pt>
                <c:pt idx="1297">
                  <c:v>0.77</c:v>
                </c:pt>
                <c:pt idx="1298">
                  <c:v>0.31</c:v>
                </c:pt>
                <c:pt idx="1299">
                  <c:v>0</c:v>
                </c:pt>
                <c:pt idx="1300">
                  <c:v>0</c:v>
                </c:pt>
                <c:pt idx="1301">
                  <c:v>0.88</c:v>
                </c:pt>
                <c:pt idx="1302">
                  <c:v>0.76</c:v>
                </c:pt>
                <c:pt idx="1303">
                  <c:v>0.6</c:v>
                </c:pt>
                <c:pt idx="1304">
                  <c:v>0.6</c:v>
                </c:pt>
                <c:pt idx="1305">
                  <c:v>0.42</c:v>
                </c:pt>
                <c:pt idx="1306">
                  <c:v>0.42</c:v>
                </c:pt>
                <c:pt idx="1307">
                  <c:v>0.77</c:v>
                </c:pt>
                <c:pt idx="1308">
                  <c:v>0.88</c:v>
                </c:pt>
                <c:pt idx="1309">
                  <c:v>0.05</c:v>
                </c:pt>
                <c:pt idx="1310">
                  <c:v>0</c:v>
                </c:pt>
                <c:pt idx="1311">
                  <c:v>0.8</c:v>
                </c:pt>
                <c:pt idx="1312">
                  <c:v>0.42</c:v>
                </c:pt>
                <c:pt idx="1313">
                  <c:v>0.9</c:v>
                </c:pt>
                <c:pt idx="1314">
                  <c:v>0</c:v>
                </c:pt>
                <c:pt idx="1315">
                  <c:v>0.8</c:v>
                </c:pt>
                <c:pt idx="1316">
                  <c:v>0</c:v>
                </c:pt>
                <c:pt idx="1317">
                  <c:v>0.9</c:v>
                </c:pt>
                <c:pt idx="1318">
                  <c:v>0.8</c:v>
                </c:pt>
                <c:pt idx="1319">
                  <c:v>0.8</c:v>
                </c:pt>
                <c:pt idx="1320">
                  <c:v>0.9</c:v>
                </c:pt>
                <c:pt idx="1321">
                  <c:v>0.85</c:v>
                </c:pt>
                <c:pt idx="1322">
                  <c:v>0.88</c:v>
                </c:pt>
                <c:pt idx="1323">
                  <c:v>0.88</c:v>
                </c:pt>
                <c:pt idx="1324">
                  <c:v>0.9</c:v>
                </c:pt>
                <c:pt idx="1325">
                  <c:v>0.76</c:v>
                </c:pt>
                <c:pt idx="1326">
                  <c:v>0.81</c:v>
                </c:pt>
                <c:pt idx="1327">
                  <c:v>0.49</c:v>
                </c:pt>
                <c:pt idx="1328">
                  <c:v>0.1</c:v>
                </c:pt>
                <c:pt idx="1329">
                  <c:v>0.1</c:v>
                </c:pt>
                <c:pt idx="1330">
                  <c:v>0.1</c:v>
                </c:pt>
                <c:pt idx="1331">
                  <c:v>0.85</c:v>
                </c:pt>
                <c:pt idx="1332">
                  <c:v>0</c:v>
                </c:pt>
                <c:pt idx="1333">
                  <c:v>0.1</c:v>
                </c:pt>
                <c:pt idx="1334">
                  <c:v>0.82</c:v>
                </c:pt>
                <c:pt idx="1335">
                  <c:v>0.89</c:v>
                </c:pt>
                <c:pt idx="1336">
                  <c:v>0.71</c:v>
                </c:pt>
                <c:pt idx="1337">
                  <c:v>0.56999999999999995</c:v>
                </c:pt>
                <c:pt idx="1338">
                  <c:v>0.84</c:v>
                </c:pt>
                <c:pt idx="1339">
                  <c:v>0</c:v>
                </c:pt>
                <c:pt idx="1340">
                  <c:v>0.77</c:v>
                </c:pt>
                <c:pt idx="1341">
                  <c:v>0.11</c:v>
                </c:pt>
                <c:pt idx="1342">
                  <c:v>0.7</c:v>
                </c:pt>
                <c:pt idx="1343">
                  <c:v>0.7</c:v>
                </c:pt>
                <c:pt idx="1344">
                  <c:v>0</c:v>
                </c:pt>
                <c:pt idx="1345">
                  <c:v>0.71</c:v>
                </c:pt>
                <c:pt idx="1346">
                  <c:v>0</c:v>
                </c:pt>
                <c:pt idx="1347">
                  <c:v>0</c:v>
                </c:pt>
                <c:pt idx="1348">
                  <c:v>0</c:v>
                </c:pt>
                <c:pt idx="1349">
                  <c:v>0.87</c:v>
                </c:pt>
              </c:numCache>
            </c:numRef>
          </c:xVal>
          <c:yVal>
            <c:numRef>
              <c:f>'Copy of amazon'!$Q$2:$Q$1351</c:f>
              <c:numCache>
                <c:formatCode>#,##0</c:formatCode>
                <c:ptCount val="1350"/>
                <c:pt idx="0">
                  <c:v>5935</c:v>
                </c:pt>
                <c:pt idx="1">
                  <c:v>6753</c:v>
                </c:pt>
                <c:pt idx="2">
                  <c:v>3587</c:v>
                </c:pt>
                <c:pt idx="3">
                  <c:v>7109</c:v>
                </c:pt>
                <c:pt idx="4">
                  <c:v>1376</c:v>
                </c:pt>
                <c:pt idx="5">
                  <c:v>21252</c:v>
                </c:pt>
                <c:pt idx="6">
                  <c:v>7109</c:v>
                </c:pt>
                <c:pt idx="7">
                  <c:v>3075</c:v>
                </c:pt>
                <c:pt idx="8">
                  <c:v>6753</c:v>
                </c:pt>
                <c:pt idx="9">
                  <c:v>3231</c:v>
                </c:pt>
                <c:pt idx="10">
                  <c:v>3587</c:v>
                </c:pt>
                <c:pt idx="11">
                  <c:v>27790</c:v>
                </c:pt>
                <c:pt idx="12" formatCode="General">
                  <c:v>323</c:v>
                </c:pt>
                <c:pt idx="13">
                  <c:v>1611</c:v>
                </c:pt>
                <c:pt idx="14">
                  <c:v>11029</c:v>
                </c:pt>
                <c:pt idx="15">
                  <c:v>17415</c:v>
                </c:pt>
                <c:pt idx="16">
                  <c:v>4703</c:v>
                </c:pt>
                <c:pt idx="17">
                  <c:v>45238</c:v>
                </c:pt>
                <c:pt idx="18">
                  <c:v>7298</c:v>
                </c:pt>
                <c:pt idx="19" formatCode="General">
                  <c:v>567</c:v>
                </c:pt>
                <c:pt idx="20">
                  <c:v>7109</c:v>
                </c:pt>
                <c:pt idx="21">
                  <c:v>1555</c:v>
                </c:pt>
                <c:pt idx="22">
                  <c:v>21252</c:v>
                </c:pt>
                <c:pt idx="23">
                  <c:v>7109</c:v>
                </c:pt>
                <c:pt idx="24">
                  <c:v>1376</c:v>
                </c:pt>
                <c:pt idx="25">
                  <c:v>1712</c:v>
                </c:pt>
                <c:pt idx="26">
                  <c:v>7298</c:v>
                </c:pt>
                <c:pt idx="27">
                  <c:v>8399</c:v>
                </c:pt>
                <c:pt idx="28" formatCode="General">
                  <c:v>211</c:v>
                </c:pt>
                <c:pt idx="29">
                  <c:v>20311</c:v>
                </c:pt>
                <c:pt idx="30">
                  <c:v>17415</c:v>
                </c:pt>
                <c:pt idx="31">
                  <c:v>17415</c:v>
                </c:pt>
                <c:pt idx="32">
                  <c:v>4703</c:v>
                </c:pt>
                <c:pt idx="33">
                  <c:v>5298</c:v>
                </c:pt>
                <c:pt idx="34">
                  <c:v>2886</c:v>
                </c:pt>
                <c:pt idx="35">
                  <c:v>1510</c:v>
                </c:pt>
                <c:pt idx="36">
                  <c:v>45238</c:v>
                </c:pt>
                <c:pt idx="37">
                  <c:v>34899</c:v>
                </c:pt>
                <c:pt idx="38">
                  <c:v>32840</c:v>
                </c:pt>
                <c:pt idx="39">
                  <c:v>2951</c:v>
                </c:pt>
                <c:pt idx="40">
                  <c:v>3518</c:v>
                </c:pt>
                <c:pt idx="41">
                  <c:v>4703</c:v>
                </c:pt>
                <c:pt idx="42">
                  <c:v>8866</c:v>
                </c:pt>
                <c:pt idx="43">
                  <c:v>25824</c:v>
                </c:pt>
                <c:pt idx="44">
                  <c:v>32840</c:v>
                </c:pt>
                <c:pt idx="45">
                  <c:v>32840</c:v>
                </c:pt>
                <c:pt idx="46">
                  <c:v>1657</c:v>
                </c:pt>
                <c:pt idx="47">
                  <c:v>9499</c:v>
                </c:pt>
                <c:pt idx="48">
                  <c:v>9499</c:v>
                </c:pt>
                <c:pt idx="49">
                  <c:v>25824</c:v>
                </c:pt>
                <c:pt idx="50">
                  <c:v>1259</c:v>
                </c:pt>
                <c:pt idx="51">
                  <c:v>9499</c:v>
                </c:pt>
                <c:pt idx="52">
                  <c:v>27151</c:v>
                </c:pt>
                <c:pt idx="53">
                  <c:v>25824</c:v>
                </c:pt>
                <c:pt idx="54">
                  <c:v>4702</c:v>
                </c:pt>
                <c:pt idx="55">
                  <c:v>2536</c:v>
                </c:pt>
                <c:pt idx="56">
                  <c:v>1001</c:v>
                </c:pt>
                <c:pt idx="57">
                  <c:v>6659</c:v>
                </c:pt>
                <c:pt idx="58">
                  <c:v>22318</c:v>
                </c:pt>
                <c:pt idx="59">
                  <c:v>21350</c:v>
                </c:pt>
                <c:pt idx="60">
                  <c:v>32840</c:v>
                </c:pt>
                <c:pt idx="61">
                  <c:v>31822</c:v>
                </c:pt>
                <c:pt idx="62">
                  <c:v>31822</c:v>
                </c:pt>
                <c:pt idx="63">
                  <c:v>31822</c:v>
                </c:pt>
                <c:pt idx="64">
                  <c:v>22318</c:v>
                </c:pt>
                <c:pt idx="65">
                  <c:v>22318</c:v>
                </c:pt>
                <c:pt idx="66">
                  <c:v>21350</c:v>
                </c:pt>
                <c:pt idx="67">
                  <c:v>21350</c:v>
                </c:pt>
                <c:pt idx="68">
                  <c:v>34899</c:v>
                </c:pt>
                <c:pt idx="69">
                  <c:v>11206</c:v>
                </c:pt>
                <c:pt idx="70">
                  <c:v>1035</c:v>
                </c:pt>
                <c:pt idx="71">
                  <c:v>19252</c:v>
                </c:pt>
                <c:pt idx="72">
                  <c:v>19253</c:v>
                </c:pt>
                <c:pt idx="73">
                  <c:v>19252</c:v>
                </c:pt>
                <c:pt idx="74">
                  <c:v>19252</c:v>
                </c:pt>
                <c:pt idx="75">
                  <c:v>16299</c:v>
                </c:pt>
                <c:pt idx="76">
                  <c:v>32916</c:v>
                </c:pt>
                <c:pt idx="77">
                  <c:v>32916</c:v>
                </c:pt>
                <c:pt idx="78">
                  <c:v>27508</c:v>
                </c:pt>
                <c:pt idx="79">
                  <c:v>34899</c:v>
                </c:pt>
                <c:pt idx="80">
                  <c:v>2026</c:v>
                </c:pt>
                <c:pt idx="81">
                  <c:v>3837</c:v>
                </c:pt>
                <c:pt idx="82">
                  <c:v>8948</c:v>
                </c:pt>
                <c:pt idx="83">
                  <c:v>45238</c:v>
                </c:pt>
                <c:pt idx="84">
                  <c:v>32840</c:v>
                </c:pt>
                <c:pt idx="85">
                  <c:v>19252</c:v>
                </c:pt>
                <c:pt idx="86">
                  <c:v>19252</c:v>
                </c:pt>
                <c:pt idx="87">
                  <c:v>18998</c:v>
                </c:pt>
                <c:pt idx="88">
                  <c:v>18998</c:v>
                </c:pt>
                <c:pt idx="89">
                  <c:v>18998</c:v>
                </c:pt>
                <c:pt idx="90">
                  <c:v>18998</c:v>
                </c:pt>
                <c:pt idx="91">
                  <c:v>2180</c:v>
                </c:pt>
                <c:pt idx="92">
                  <c:v>2180</c:v>
                </c:pt>
                <c:pt idx="93" formatCode="General">
                  <c:v>7</c:v>
                </c:pt>
                <c:pt idx="94">
                  <c:v>11976</c:v>
                </c:pt>
                <c:pt idx="95">
                  <c:v>16299</c:v>
                </c:pt>
                <c:pt idx="96">
                  <c:v>13246</c:v>
                </c:pt>
                <c:pt idx="97">
                  <c:v>50772</c:v>
                </c:pt>
                <c:pt idx="98">
                  <c:v>50772</c:v>
                </c:pt>
                <c:pt idx="99">
                  <c:v>50772</c:v>
                </c:pt>
                <c:pt idx="100">
                  <c:v>50772</c:v>
                </c:pt>
                <c:pt idx="101">
                  <c:v>18998</c:v>
                </c:pt>
                <c:pt idx="102">
                  <c:v>18998</c:v>
                </c:pt>
                <c:pt idx="103">
                  <c:v>56098</c:v>
                </c:pt>
                <c:pt idx="104">
                  <c:v>2288</c:v>
                </c:pt>
                <c:pt idx="105">
                  <c:v>1611</c:v>
                </c:pt>
                <c:pt idx="106" formatCode="General">
                  <c:v>322</c:v>
                </c:pt>
                <c:pt idx="107">
                  <c:v>58506</c:v>
                </c:pt>
                <c:pt idx="108">
                  <c:v>4744</c:v>
                </c:pt>
                <c:pt idx="109" formatCode="General">
                  <c:v>64</c:v>
                </c:pt>
                <c:pt idx="110">
                  <c:v>4703</c:v>
                </c:pt>
                <c:pt idx="111">
                  <c:v>18998</c:v>
                </c:pt>
                <c:pt idx="112">
                  <c:v>18998</c:v>
                </c:pt>
                <c:pt idx="113" formatCode="General">
                  <c:v>129</c:v>
                </c:pt>
                <c:pt idx="114" formatCode="General">
                  <c:v>398</c:v>
                </c:pt>
                <c:pt idx="115">
                  <c:v>1510</c:v>
                </c:pt>
                <c:pt idx="116" formatCode="General">
                  <c:v>284</c:v>
                </c:pt>
                <c:pt idx="117">
                  <c:v>41398</c:v>
                </c:pt>
                <c:pt idx="118">
                  <c:v>2623</c:v>
                </c:pt>
                <c:pt idx="119">
                  <c:v>6088</c:v>
                </c:pt>
                <c:pt idx="120">
                  <c:v>1269</c:v>
                </c:pt>
                <c:pt idx="121">
                  <c:v>4049</c:v>
                </c:pt>
                <c:pt idx="122">
                  <c:v>13251</c:v>
                </c:pt>
                <c:pt idx="123">
                  <c:v>1017</c:v>
                </c:pt>
                <c:pt idx="124" formatCode="General">
                  <c:v>284</c:v>
                </c:pt>
                <c:pt idx="125" formatCode="General">
                  <c:v>284</c:v>
                </c:pt>
                <c:pt idx="126" formatCode="General">
                  <c:v>79</c:v>
                </c:pt>
                <c:pt idx="127">
                  <c:v>10480</c:v>
                </c:pt>
                <c:pt idx="128">
                  <c:v>16020</c:v>
                </c:pt>
                <c:pt idx="129">
                  <c:v>17994</c:v>
                </c:pt>
                <c:pt idx="130">
                  <c:v>6347</c:v>
                </c:pt>
                <c:pt idx="131">
                  <c:v>12796</c:v>
                </c:pt>
                <c:pt idx="132">
                  <c:v>12796</c:v>
                </c:pt>
                <c:pt idx="133">
                  <c:v>12796</c:v>
                </c:pt>
                <c:pt idx="134">
                  <c:v>3145</c:v>
                </c:pt>
                <c:pt idx="135" formatCode="General">
                  <c:v>350</c:v>
                </c:pt>
                <c:pt idx="136">
                  <c:v>3065</c:v>
                </c:pt>
                <c:pt idx="137">
                  <c:v>2981</c:v>
                </c:pt>
                <c:pt idx="138">
                  <c:v>4157</c:v>
                </c:pt>
                <c:pt idx="139">
                  <c:v>5891</c:v>
                </c:pt>
                <c:pt idx="140">
                  <c:v>3195</c:v>
                </c:pt>
                <c:pt idx="141">
                  <c:v>9734</c:v>
                </c:pt>
                <c:pt idx="142" formatCode="General">
                  <c:v>592</c:v>
                </c:pt>
                <c:pt idx="143" formatCode="General">
                  <c:v>97</c:v>
                </c:pt>
                <c:pt idx="144" formatCode="General">
                  <c:v>0</c:v>
                </c:pt>
                <c:pt idx="145">
                  <c:v>6662</c:v>
                </c:pt>
                <c:pt idx="146" formatCode="General">
                  <c:v>276</c:v>
                </c:pt>
                <c:pt idx="147">
                  <c:v>3652</c:v>
                </c:pt>
                <c:pt idx="148">
                  <c:v>18497</c:v>
                </c:pt>
                <c:pt idx="149" formatCode="General">
                  <c:v>457</c:v>
                </c:pt>
                <c:pt idx="150">
                  <c:v>3022</c:v>
                </c:pt>
                <c:pt idx="151" formatCode="General">
                  <c:v>125</c:v>
                </c:pt>
                <c:pt idx="152">
                  <c:v>1376</c:v>
                </c:pt>
                <c:pt idx="153">
                  <c:v>3160</c:v>
                </c:pt>
                <c:pt idx="154">
                  <c:v>5160</c:v>
                </c:pt>
                <c:pt idx="155" formatCode="General">
                  <c:v>0</c:v>
                </c:pt>
                <c:pt idx="156">
                  <c:v>30907</c:v>
                </c:pt>
                <c:pt idx="157">
                  <c:v>2581</c:v>
                </c:pt>
                <c:pt idx="158">
                  <c:v>11957</c:v>
                </c:pt>
                <c:pt idx="159" formatCode="General">
                  <c:v>902</c:v>
                </c:pt>
                <c:pt idx="160">
                  <c:v>1964</c:v>
                </c:pt>
                <c:pt idx="161">
                  <c:v>11499</c:v>
                </c:pt>
                <c:pt idx="162">
                  <c:v>4003</c:v>
                </c:pt>
                <c:pt idx="163">
                  <c:v>1728</c:v>
                </c:pt>
                <c:pt idx="164" formatCode="General">
                  <c:v>110</c:v>
                </c:pt>
                <c:pt idx="165">
                  <c:v>1771</c:v>
                </c:pt>
                <c:pt idx="166" formatCode="General">
                  <c:v>144</c:v>
                </c:pt>
                <c:pt idx="167">
                  <c:v>10308</c:v>
                </c:pt>
                <c:pt idx="168">
                  <c:v>3192</c:v>
                </c:pt>
                <c:pt idx="169">
                  <c:v>2961</c:v>
                </c:pt>
                <c:pt idx="170">
                  <c:v>5137</c:v>
                </c:pt>
                <c:pt idx="171">
                  <c:v>5865</c:v>
                </c:pt>
                <c:pt idx="172">
                  <c:v>2810</c:v>
                </c:pt>
                <c:pt idx="173" formatCode="General">
                  <c:v>0</c:v>
                </c:pt>
                <c:pt idx="174" formatCode="General">
                  <c:v>0</c:v>
                </c:pt>
                <c:pt idx="175">
                  <c:v>7807</c:v>
                </c:pt>
                <c:pt idx="176">
                  <c:v>7807</c:v>
                </c:pt>
                <c:pt idx="177">
                  <c:v>7807</c:v>
                </c:pt>
                <c:pt idx="178" formatCode="General">
                  <c:v>27</c:v>
                </c:pt>
                <c:pt idx="179">
                  <c:v>2014</c:v>
                </c:pt>
                <c:pt idx="180">
                  <c:v>3233</c:v>
                </c:pt>
                <c:pt idx="181">
                  <c:v>3552</c:v>
                </c:pt>
                <c:pt idx="182">
                  <c:v>10429</c:v>
                </c:pt>
                <c:pt idx="183">
                  <c:v>14391</c:v>
                </c:pt>
                <c:pt idx="184">
                  <c:v>6550</c:v>
                </c:pt>
                <c:pt idx="185">
                  <c:v>2751</c:v>
                </c:pt>
                <c:pt idx="186" formatCode="General">
                  <c:v>534</c:v>
                </c:pt>
                <c:pt idx="187">
                  <c:v>1191</c:v>
                </c:pt>
                <c:pt idx="188" formatCode="General">
                  <c:v>170</c:v>
                </c:pt>
                <c:pt idx="189">
                  <c:v>30355</c:v>
                </c:pt>
                <c:pt idx="190">
                  <c:v>4199</c:v>
                </c:pt>
                <c:pt idx="191">
                  <c:v>7241</c:v>
                </c:pt>
                <c:pt idx="192">
                  <c:v>2737</c:v>
                </c:pt>
                <c:pt idx="193">
                  <c:v>50273</c:v>
                </c:pt>
                <c:pt idx="194">
                  <c:v>4003</c:v>
                </c:pt>
                <c:pt idx="195">
                  <c:v>73005</c:v>
                </c:pt>
                <c:pt idx="196">
                  <c:v>6398</c:v>
                </c:pt>
                <c:pt idx="197" formatCode="General">
                  <c:v>959</c:v>
                </c:pt>
                <c:pt idx="198">
                  <c:v>4353</c:v>
                </c:pt>
                <c:pt idx="199">
                  <c:v>1408</c:v>
                </c:pt>
                <c:pt idx="200" formatCode="General">
                  <c:v>535</c:v>
                </c:pt>
                <c:pt idx="201">
                  <c:v>3584</c:v>
                </c:pt>
                <c:pt idx="202">
                  <c:v>8280</c:v>
                </c:pt>
                <c:pt idx="203" formatCode="General">
                  <c:v>124</c:v>
                </c:pt>
                <c:pt idx="204" formatCode="General">
                  <c:v>287</c:v>
                </c:pt>
                <c:pt idx="205">
                  <c:v>4541</c:v>
                </c:pt>
                <c:pt idx="206">
                  <c:v>1772</c:v>
                </c:pt>
                <c:pt idx="207" formatCode="General">
                  <c:v>758</c:v>
                </c:pt>
                <c:pt idx="208">
                  <c:v>3964</c:v>
                </c:pt>
                <c:pt idx="209" formatCode="General">
                  <c:v>297</c:v>
                </c:pt>
                <c:pt idx="210">
                  <c:v>3815</c:v>
                </c:pt>
                <c:pt idx="211">
                  <c:v>4390</c:v>
                </c:pt>
                <c:pt idx="212">
                  <c:v>1017</c:v>
                </c:pt>
                <c:pt idx="213" formatCode="General">
                  <c:v>224</c:v>
                </c:pt>
                <c:pt idx="214">
                  <c:v>44696</c:v>
                </c:pt>
                <c:pt idx="215" formatCode="General">
                  <c:v>37</c:v>
                </c:pt>
                <c:pt idx="216">
                  <c:v>25006</c:v>
                </c:pt>
                <c:pt idx="217">
                  <c:v>2112</c:v>
                </c:pt>
                <c:pt idx="218">
                  <c:v>50810</c:v>
                </c:pt>
                <c:pt idx="219" formatCode="General">
                  <c:v>73</c:v>
                </c:pt>
                <c:pt idx="220">
                  <c:v>17159</c:v>
                </c:pt>
                <c:pt idx="221">
                  <c:v>17161</c:v>
                </c:pt>
                <c:pt idx="222">
                  <c:v>10229</c:v>
                </c:pt>
                <c:pt idx="223">
                  <c:v>21762</c:v>
                </c:pt>
                <c:pt idx="224">
                  <c:v>8095</c:v>
                </c:pt>
                <c:pt idx="225">
                  <c:v>11935</c:v>
                </c:pt>
                <c:pt idx="226">
                  <c:v>1641</c:v>
                </c:pt>
                <c:pt idx="227" formatCode="General">
                  <c:v>356</c:v>
                </c:pt>
                <c:pt idx="228">
                  <c:v>1662</c:v>
                </c:pt>
                <c:pt idx="229">
                  <c:v>26543</c:v>
                </c:pt>
                <c:pt idx="230" formatCode="General">
                  <c:v>290</c:v>
                </c:pt>
                <c:pt idx="231">
                  <c:v>12837</c:v>
                </c:pt>
                <c:pt idx="232" formatCode="General">
                  <c:v>561</c:v>
                </c:pt>
                <c:pt idx="233">
                  <c:v>11924</c:v>
                </c:pt>
                <c:pt idx="234" formatCode="General">
                  <c:v>136</c:v>
                </c:pt>
                <c:pt idx="235">
                  <c:v>11828</c:v>
                </c:pt>
                <c:pt idx="236">
                  <c:v>10324</c:v>
                </c:pt>
                <c:pt idx="237" formatCode="General">
                  <c:v>942</c:v>
                </c:pt>
                <c:pt idx="238">
                  <c:v>28629</c:v>
                </c:pt>
                <c:pt idx="239">
                  <c:v>25340</c:v>
                </c:pt>
                <c:pt idx="240">
                  <c:v>12185</c:v>
                </c:pt>
                <c:pt idx="241">
                  <c:v>1127</c:v>
                </c:pt>
                <c:pt idx="242">
                  <c:v>1954</c:v>
                </c:pt>
                <c:pt idx="243">
                  <c:v>4200</c:v>
                </c:pt>
                <c:pt idx="244">
                  <c:v>2515</c:v>
                </c:pt>
                <c:pt idx="245">
                  <c:v>13544</c:v>
                </c:pt>
                <c:pt idx="246">
                  <c:v>15783</c:v>
                </c:pt>
                <c:pt idx="247">
                  <c:v>1393</c:v>
                </c:pt>
                <c:pt idx="248">
                  <c:v>11217</c:v>
                </c:pt>
                <c:pt idx="249" formatCode="General">
                  <c:v>168</c:v>
                </c:pt>
                <c:pt idx="250">
                  <c:v>4664</c:v>
                </c:pt>
                <c:pt idx="251">
                  <c:v>4978</c:v>
                </c:pt>
                <c:pt idx="252">
                  <c:v>43070</c:v>
                </c:pt>
                <c:pt idx="253">
                  <c:v>2569</c:v>
                </c:pt>
                <c:pt idx="254">
                  <c:v>14062</c:v>
                </c:pt>
                <c:pt idx="255">
                  <c:v>39724</c:v>
                </c:pt>
                <c:pt idx="256">
                  <c:v>1899</c:v>
                </c:pt>
                <c:pt idx="257">
                  <c:v>20869</c:v>
                </c:pt>
                <c:pt idx="258">
                  <c:v>3242</c:v>
                </c:pt>
                <c:pt idx="259">
                  <c:v>1282</c:v>
                </c:pt>
                <c:pt idx="260">
                  <c:v>6919</c:v>
                </c:pt>
                <c:pt idx="261" formatCode="General">
                  <c:v>743</c:v>
                </c:pt>
                <c:pt idx="262" formatCode="General">
                  <c:v>777</c:v>
                </c:pt>
                <c:pt idx="263" formatCode="General">
                  <c:v>768</c:v>
                </c:pt>
                <c:pt idx="264">
                  <c:v>20879</c:v>
                </c:pt>
                <c:pt idx="265">
                  <c:v>48449</c:v>
                </c:pt>
                <c:pt idx="266">
                  <c:v>7148</c:v>
                </c:pt>
                <c:pt idx="267" formatCode="General">
                  <c:v>154</c:v>
                </c:pt>
                <c:pt idx="268" formatCode="General">
                  <c:v>178</c:v>
                </c:pt>
                <c:pt idx="269">
                  <c:v>5179</c:v>
                </c:pt>
                <c:pt idx="270">
                  <c:v>3740</c:v>
                </c:pt>
                <c:pt idx="271">
                  <c:v>7968</c:v>
                </c:pt>
                <c:pt idx="272">
                  <c:v>2299</c:v>
                </c:pt>
                <c:pt idx="273">
                  <c:v>7140</c:v>
                </c:pt>
                <c:pt idx="274">
                  <c:v>8958</c:v>
                </c:pt>
                <c:pt idx="275">
                  <c:v>6987</c:v>
                </c:pt>
                <c:pt idx="276" formatCode="General">
                  <c:v>546</c:v>
                </c:pt>
                <c:pt idx="277">
                  <c:v>38879</c:v>
                </c:pt>
                <c:pt idx="278">
                  <c:v>32931</c:v>
                </c:pt>
                <c:pt idx="279" formatCode="General">
                  <c:v>588</c:v>
                </c:pt>
                <c:pt idx="280">
                  <c:v>11148</c:v>
                </c:pt>
                <c:pt idx="281">
                  <c:v>13406</c:v>
                </c:pt>
                <c:pt idx="282">
                  <c:v>1296</c:v>
                </c:pt>
                <c:pt idx="283">
                  <c:v>26164</c:v>
                </c:pt>
                <c:pt idx="284" formatCode="General">
                  <c:v>727</c:v>
                </c:pt>
                <c:pt idx="285" formatCode="General">
                  <c:v>621</c:v>
                </c:pt>
                <c:pt idx="286">
                  <c:v>15034</c:v>
                </c:pt>
                <c:pt idx="287">
                  <c:v>2518</c:v>
                </c:pt>
                <c:pt idx="288" formatCode="General">
                  <c:v>260</c:v>
                </c:pt>
                <c:pt idx="289">
                  <c:v>1271</c:v>
                </c:pt>
                <c:pt idx="290">
                  <c:v>16146</c:v>
                </c:pt>
                <c:pt idx="291">
                  <c:v>1526</c:v>
                </c:pt>
                <c:pt idx="292" formatCode="General">
                  <c:v>646</c:v>
                </c:pt>
                <c:pt idx="293">
                  <c:v>2116</c:v>
                </c:pt>
                <c:pt idx="294">
                  <c:v>21783</c:v>
                </c:pt>
                <c:pt idx="295">
                  <c:v>14947</c:v>
                </c:pt>
                <c:pt idx="296">
                  <c:v>14266</c:v>
                </c:pt>
                <c:pt idx="297" formatCode="General">
                  <c:v>898</c:v>
                </c:pt>
                <c:pt idx="298">
                  <c:v>22618</c:v>
                </c:pt>
                <c:pt idx="299" formatCode="General">
                  <c:v>63</c:v>
                </c:pt>
                <c:pt idx="300" formatCode="General">
                  <c:v>611</c:v>
                </c:pt>
                <c:pt idx="301">
                  <c:v>35024</c:v>
                </c:pt>
                <c:pt idx="302">
                  <c:v>12679</c:v>
                </c:pt>
                <c:pt idx="303">
                  <c:v>93112</c:v>
                </c:pt>
                <c:pt idx="304">
                  <c:v>38879</c:v>
                </c:pt>
                <c:pt idx="305">
                  <c:v>42139</c:v>
                </c:pt>
                <c:pt idx="306">
                  <c:v>3156</c:v>
                </c:pt>
                <c:pt idx="307">
                  <c:v>5852</c:v>
                </c:pt>
                <c:pt idx="308" formatCode="General">
                  <c:v>154</c:v>
                </c:pt>
                <c:pt idx="309">
                  <c:v>9090</c:v>
                </c:pt>
                <c:pt idx="310">
                  <c:v>7571</c:v>
                </c:pt>
                <c:pt idx="311">
                  <c:v>1889</c:v>
                </c:pt>
                <c:pt idx="312">
                  <c:v>2732</c:v>
                </c:pt>
                <c:pt idx="313" formatCode="General">
                  <c:v>828</c:v>
                </c:pt>
                <c:pt idx="314">
                  <c:v>3606</c:v>
                </c:pt>
                <c:pt idx="315">
                  <c:v>8866</c:v>
                </c:pt>
                <c:pt idx="316">
                  <c:v>5206</c:v>
                </c:pt>
                <c:pt idx="317" formatCode="General">
                  <c:v>25</c:v>
                </c:pt>
                <c:pt idx="318" formatCode="General">
                  <c:v>444</c:v>
                </c:pt>
                <c:pt idx="319" formatCode="General">
                  <c:v>397</c:v>
                </c:pt>
                <c:pt idx="320">
                  <c:v>1118</c:v>
                </c:pt>
                <c:pt idx="321" formatCode="General">
                  <c:v>195</c:v>
                </c:pt>
                <c:pt idx="322">
                  <c:v>69622</c:v>
                </c:pt>
                <c:pt idx="323">
                  <c:v>5554</c:v>
                </c:pt>
                <c:pt idx="324" formatCode="General">
                  <c:v>282</c:v>
                </c:pt>
                <c:pt idx="325" formatCode="General">
                  <c:v>326</c:v>
                </c:pt>
                <c:pt idx="326">
                  <c:v>4118</c:v>
                </c:pt>
                <c:pt idx="327">
                  <c:v>3973</c:v>
                </c:pt>
                <c:pt idx="328">
                  <c:v>11004</c:v>
                </c:pt>
                <c:pt idx="329" formatCode="General">
                  <c:v>468</c:v>
                </c:pt>
                <c:pt idx="330">
                  <c:v>9650</c:v>
                </c:pt>
                <c:pt idx="331">
                  <c:v>2686</c:v>
                </c:pt>
                <c:pt idx="332">
                  <c:v>29472</c:v>
                </c:pt>
                <c:pt idx="333">
                  <c:v>29471</c:v>
                </c:pt>
                <c:pt idx="334">
                  <c:v>1085</c:v>
                </c:pt>
                <c:pt idx="335">
                  <c:v>1558</c:v>
                </c:pt>
                <c:pt idx="336" formatCode="General">
                  <c:v>340</c:v>
                </c:pt>
                <c:pt idx="337">
                  <c:v>8380</c:v>
                </c:pt>
                <c:pt idx="338">
                  <c:v>1716</c:v>
                </c:pt>
                <c:pt idx="339">
                  <c:v>31388</c:v>
                </c:pt>
                <c:pt idx="340">
                  <c:v>17129</c:v>
                </c:pt>
                <c:pt idx="341">
                  <c:v>11213</c:v>
                </c:pt>
                <c:pt idx="342">
                  <c:v>7949</c:v>
                </c:pt>
                <c:pt idx="343" formatCode="General">
                  <c:v>562</c:v>
                </c:pt>
                <c:pt idx="344">
                  <c:v>11199</c:v>
                </c:pt>
                <c:pt idx="345">
                  <c:v>5292</c:v>
                </c:pt>
                <c:pt idx="346" formatCode="General">
                  <c:v>282</c:v>
                </c:pt>
                <c:pt idx="347" formatCode="General">
                  <c:v>0</c:v>
                </c:pt>
                <c:pt idx="348" formatCode="General">
                  <c:v>422</c:v>
                </c:pt>
                <c:pt idx="349">
                  <c:v>6233</c:v>
                </c:pt>
                <c:pt idx="350" formatCode="General">
                  <c:v>388</c:v>
                </c:pt>
                <c:pt idx="351">
                  <c:v>63899</c:v>
                </c:pt>
                <c:pt idx="352">
                  <c:v>27704</c:v>
                </c:pt>
                <c:pt idx="353">
                  <c:v>27696</c:v>
                </c:pt>
                <c:pt idx="354" formatCode="General">
                  <c:v>240</c:v>
                </c:pt>
                <c:pt idx="355">
                  <c:v>41349</c:v>
                </c:pt>
                <c:pt idx="356">
                  <c:v>7801</c:v>
                </c:pt>
                <c:pt idx="357" formatCode="General">
                  <c:v>780</c:v>
                </c:pt>
                <c:pt idx="358">
                  <c:v>1353</c:v>
                </c:pt>
                <c:pt idx="359">
                  <c:v>31305</c:v>
                </c:pt>
                <c:pt idx="360">
                  <c:v>1034</c:v>
                </c:pt>
                <c:pt idx="361">
                  <c:v>30254</c:v>
                </c:pt>
                <c:pt idx="362">
                  <c:v>30254</c:v>
                </c:pt>
                <c:pt idx="363">
                  <c:v>7571</c:v>
                </c:pt>
                <c:pt idx="364">
                  <c:v>1880</c:v>
                </c:pt>
                <c:pt idx="365">
                  <c:v>17831</c:v>
                </c:pt>
                <c:pt idx="366">
                  <c:v>17833</c:v>
                </c:pt>
                <c:pt idx="367">
                  <c:v>17831</c:v>
                </c:pt>
                <c:pt idx="368">
                  <c:v>17831</c:v>
                </c:pt>
                <c:pt idx="369">
                  <c:v>1986</c:v>
                </c:pt>
                <c:pt idx="370">
                  <c:v>27696</c:v>
                </c:pt>
                <c:pt idx="371">
                  <c:v>10760</c:v>
                </c:pt>
                <c:pt idx="372">
                  <c:v>20398</c:v>
                </c:pt>
                <c:pt idx="373">
                  <c:v>14237</c:v>
                </c:pt>
                <c:pt idx="374" formatCode="General">
                  <c:v>897</c:v>
                </c:pt>
                <c:pt idx="375">
                  <c:v>67260</c:v>
                </c:pt>
                <c:pt idx="376">
                  <c:v>5873</c:v>
                </c:pt>
                <c:pt idx="377">
                  <c:v>4927</c:v>
                </c:pt>
                <c:pt idx="378" formatCode="General">
                  <c:v>237</c:v>
                </c:pt>
                <c:pt idx="379">
                  <c:v>2377</c:v>
                </c:pt>
                <c:pt idx="380">
                  <c:v>3842</c:v>
                </c:pt>
                <c:pt idx="381">
                  <c:v>10689</c:v>
                </c:pt>
                <c:pt idx="382">
                  <c:v>10976</c:v>
                </c:pt>
                <c:pt idx="383">
                  <c:v>17394</c:v>
                </c:pt>
                <c:pt idx="384">
                  <c:v>49551</c:v>
                </c:pt>
                <c:pt idx="385" formatCode="General">
                  <c:v>184</c:v>
                </c:pt>
                <c:pt idx="386">
                  <c:v>7681</c:v>
                </c:pt>
                <c:pt idx="387">
                  <c:v>7946</c:v>
                </c:pt>
                <c:pt idx="388">
                  <c:v>92925</c:v>
                </c:pt>
                <c:pt idx="389">
                  <c:v>15382</c:v>
                </c:pt>
                <c:pt idx="390" formatCode="General">
                  <c:v>245</c:v>
                </c:pt>
                <c:pt idx="391">
                  <c:v>20342</c:v>
                </c:pt>
                <c:pt idx="392">
                  <c:v>41226</c:v>
                </c:pt>
                <c:pt idx="393">
                  <c:v>13937</c:v>
                </c:pt>
                <c:pt idx="394">
                  <c:v>13937</c:v>
                </c:pt>
                <c:pt idx="395">
                  <c:v>13937</c:v>
                </c:pt>
                <c:pt idx="396">
                  <c:v>13937</c:v>
                </c:pt>
                <c:pt idx="397">
                  <c:v>13937</c:v>
                </c:pt>
                <c:pt idx="398">
                  <c:v>18678</c:v>
                </c:pt>
                <c:pt idx="399">
                  <c:v>55192</c:v>
                </c:pt>
                <c:pt idx="400">
                  <c:v>26880</c:v>
                </c:pt>
                <c:pt idx="401">
                  <c:v>1888</c:v>
                </c:pt>
                <c:pt idx="402">
                  <c:v>3517</c:v>
                </c:pt>
                <c:pt idx="403">
                  <c:v>1846</c:v>
                </c:pt>
                <c:pt idx="404">
                  <c:v>9791</c:v>
                </c:pt>
                <c:pt idx="405" formatCode="General">
                  <c:v>687</c:v>
                </c:pt>
                <c:pt idx="406" formatCode="General">
                  <c:v>771</c:v>
                </c:pt>
                <c:pt idx="407">
                  <c:v>26194</c:v>
                </c:pt>
                <c:pt idx="408">
                  <c:v>14160</c:v>
                </c:pt>
                <c:pt idx="409">
                  <c:v>3029</c:v>
                </c:pt>
                <c:pt idx="410">
                  <c:v>24780</c:v>
                </c:pt>
                <c:pt idx="411">
                  <c:v>25488</c:v>
                </c:pt>
                <c:pt idx="412">
                  <c:v>4716</c:v>
                </c:pt>
                <c:pt idx="413">
                  <c:v>8873</c:v>
                </c:pt>
                <c:pt idx="414">
                  <c:v>14371</c:v>
                </c:pt>
                <c:pt idx="415">
                  <c:v>54032</c:v>
                </c:pt>
                <c:pt idx="416">
                  <c:v>7988</c:v>
                </c:pt>
                <c:pt idx="417">
                  <c:v>11456</c:v>
                </c:pt>
                <c:pt idx="418">
                  <c:v>7689</c:v>
                </c:pt>
                <c:pt idx="419">
                  <c:v>14290</c:v>
                </c:pt>
                <c:pt idx="420">
                  <c:v>72563</c:v>
                </c:pt>
                <c:pt idx="421">
                  <c:v>14368</c:v>
                </c:pt>
                <c:pt idx="422">
                  <c:v>6027</c:v>
                </c:pt>
                <c:pt idx="423">
                  <c:v>2162</c:v>
                </c:pt>
                <c:pt idx="424">
                  <c:v>23484</c:v>
                </c:pt>
                <c:pt idx="425" formatCode="General">
                  <c:v>827</c:v>
                </c:pt>
                <c:pt idx="426">
                  <c:v>37974</c:v>
                </c:pt>
                <c:pt idx="427" formatCode="General">
                  <c:v>156</c:v>
                </c:pt>
                <c:pt idx="428">
                  <c:v>1558</c:v>
                </c:pt>
                <c:pt idx="429">
                  <c:v>1951</c:v>
                </c:pt>
                <c:pt idx="430">
                  <c:v>1801</c:v>
                </c:pt>
                <c:pt idx="431">
                  <c:v>16182</c:v>
                </c:pt>
                <c:pt idx="432">
                  <c:v>2727</c:v>
                </c:pt>
                <c:pt idx="433">
                  <c:v>36384</c:v>
                </c:pt>
                <c:pt idx="434">
                  <c:v>67950</c:v>
                </c:pt>
                <c:pt idx="435">
                  <c:v>30254</c:v>
                </c:pt>
                <c:pt idx="436" formatCode="General">
                  <c:v>676</c:v>
                </c:pt>
                <c:pt idx="437" formatCode="General">
                  <c:v>441</c:v>
                </c:pt>
                <c:pt idx="438">
                  <c:v>2272</c:v>
                </c:pt>
                <c:pt idx="439">
                  <c:v>11015</c:v>
                </c:pt>
                <c:pt idx="440">
                  <c:v>2877</c:v>
                </c:pt>
                <c:pt idx="441">
                  <c:v>11113</c:v>
                </c:pt>
                <c:pt idx="442">
                  <c:v>2283</c:v>
                </c:pt>
                <c:pt idx="443">
                  <c:v>15137</c:v>
                </c:pt>
                <c:pt idx="444" formatCode="General">
                  <c:v>463</c:v>
                </c:pt>
                <c:pt idx="445">
                  <c:v>68409</c:v>
                </c:pt>
                <c:pt idx="446" formatCode="General">
                  <c:v>29</c:v>
                </c:pt>
                <c:pt idx="447">
                  <c:v>19763</c:v>
                </c:pt>
                <c:pt idx="448" formatCode="General">
                  <c:v>408</c:v>
                </c:pt>
                <c:pt idx="449">
                  <c:v>25996</c:v>
                </c:pt>
                <c:pt idx="450">
                  <c:v>2591</c:v>
                </c:pt>
                <c:pt idx="451">
                  <c:v>8656</c:v>
                </c:pt>
                <c:pt idx="452">
                  <c:v>6531</c:v>
                </c:pt>
                <c:pt idx="453">
                  <c:v>1951</c:v>
                </c:pt>
                <c:pt idx="454">
                  <c:v>9331</c:v>
                </c:pt>
                <c:pt idx="455">
                  <c:v>15970</c:v>
                </c:pt>
                <c:pt idx="456">
                  <c:v>42775</c:v>
                </c:pt>
                <c:pt idx="457">
                  <c:v>22638</c:v>
                </c:pt>
                <c:pt idx="458">
                  <c:v>22638</c:v>
                </c:pt>
                <c:pt idx="459">
                  <c:v>22636</c:v>
                </c:pt>
                <c:pt idx="460">
                  <c:v>6355</c:v>
                </c:pt>
                <c:pt idx="461">
                  <c:v>25262</c:v>
                </c:pt>
                <c:pt idx="462" formatCode="General">
                  <c:v>0</c:v>
                </c:pt>
                <c:pt idx="463" formatCode="General">
                  <c:v>303</c:v>
                </c:pt>
                <c:pt idx="464">
                  <c:v>92588</c:v>
                </c:pt>
                <c:pt idx="465">
                  <c:v>92588</c:v>
                </c:pt>
                <c:pt idx="466">
                  <c:v>14667</c:v>
                </c:pt>
                <c:pt idx="467" formatCode="General">
                  <c:v>0</c:v>
                </c:pt>
                <c:pt idx="468">
                  <c:v>21796</c:v>
                </c:pt>
                <c:pt idx="469">
                  <c:v>21796</c:v>
                </c:pt>
                <c:pt idx="470">
                  <c:v>21796</c:v>
                </c:pt>
                <c:pt idx="471">
                  <c:v>28324</c:v>
                </c:pt>
                <c:pt idx="472">
                  <c:v>87798</c:v>
                </c:pt>
                <c:pt idx="473" formatCode="General">
                  <c:v>37</c:v>
                </c:pt>
                <c:pt idx="474" formatCode="General">
                  <c:v>95</c:v>
                </c:pt>
                <c:pt idx="475">
                  <c:v>10541</c:v>
                </c:pt>
                <c:pt idx="476">
                  <c:v>7241</c:v>
                </c:pt>
                <c:pt idx="477">
                  <c:v>10652</c:v>
                </c:pt>
                <c:pt idx="478">
                  <c:v>3543</c:v>
                </c:pt>
                <c:pt idx="479">
                  <c:v>98250</c:v>
                </c:pt>
                <c:pt idx="480">
                  <c:v>1067</c:v>
                </c:pt>
                <c:pt idx="481">
                  <c:v>1045</c:v>
                </c:pt>
                <c:pt idx="482" formatCode="General">
                  <c:v>0</c:v>
                </c:pt>
                <c:pt idx="483">
                  <c:v>14120</c:v>
                </c:pt>
                <c:pt idx="484">
                  <c:v>1776</c:v>
                </c:pt>
                <c:pt idx="485">
                  <c:v>9019</c:v>
                </c:pt>
                <c:pt idx="486" formatCode="General">
                  <c:v>63</c:v>
                </c:pt>
                <c:pt idx="487" formatCode="General">
                  <c:v>19</c:v>
                </c:pt>
                <c:pt idx="488">
                  <c:v>53803</c:v>
                </c:pt>
                <c:pt idx="489">
                  <c:v>4099</c:v>
                </c:pt>
                <c:pt idx="490" formatCode="General">
                  <c:v>32</c:v>
                </c:pt>
                <c:pt idx="491">
                  <c:v>1498</c:v>
                </c:pt>
                <c:pt idx="492" formatCode="General">
                  <c:v>427</c:v>
                </c:pt>
                <c:pt idx="493" formatCode="General">
                  <c:v>787</c:v>
                </c:pt>
                <c:pt idx="494">
                  <c:v>19998</c:v>
                </c:pt>
                <c:pt idx="495">
                  <c:v>23169</c:v>
                </c:pt>
                <c:pt idx="496" formatCode="General">
                  <c:v>461</c:v>
                </c:pt>
                <c:pt idx="497">
                  <c:v>11074</c:v>
                </c:pt>
                <c:pt idx="498">
                  <c:v>3530</c:v>
                </c:pt>
                <c:pt idx="499">
                  <c:v>33717</c:v>
                </c:pt>
                <c:pt idx="500">
                  <c:v>97175</c:v>
                </c:pt>
                <c:pt idx="501">
                  <c:v>9349</c:v>
                </c:pt>
                <c:pt idx="502" formatCode="General">
                  <c:v>0</c:v>
                </c:pt>
                <c:pt idx="503">
                  <c:v>8031</c:v>
                </c:pt>
                <c:pt idx="504">
                  <c:v>9378</c:v>
                </c:pt>
                <c:pt idx="505">
                  <c:v>9378</c:v>
                </c:pt>
                <c:pt idx="506">
                  <c:v>2602</c:v>
                </c:pt>
                <c:pt idx="507">
                  <c:v>9504</c:v>
                </c:pt>
                <c:pt idx="508">
                  <c:v>4415</c:v>
                </c:pt>
                <c:pt idx="509" formatCode="General">
                  <c:v>227</c:v>
                </c:pt>
                <c:pt idx="510" formatCode="General">
                  <c:v>638</c:v>
                </c:pt>
                <c:pt idx="511">
                  <c:v>7113</c:v>
                </c:pt>
                <c:pt idx="512" formatCode="General">
                  <c:v>166</c:v>
                </c:pt>
                <c:pt idx="513" formatCode="General">
                  <c:v>441</c:v>
                </c:pt>
                <c:pt idx="514">
                  <c:v>17413</c:v>
                </c:pt>
                <c:pt idx="515">
                  <c:v>2466</c:v>
                </c:pt>
                <c:pt idx="516">
                  <c:v>19624</c:v>
                </c:pt>
                <c:pt idx="517" formatCode="General">
                  <c:v>0</c:v>
                </c:pt>
                <c:pt idx="518" formatCode="General">
                  <c:v>0</c:v>
                </c:pt>
                <c:pt idx="519">
                  <c:v>15453</c:v>
                </c:pt>
                <c:pt idx="520">
                  <c:v>7318</c:v>
                </c:pt>
                <c:pt idx="521">
                  <c:v>27223</c:v>
                </c:pt>
                <c:pt idx="522">
                  <c:v>23022</c:v>
                </c:pt>
                <c:pt idx="523" formatCode="General">
                  <c:v>301</c:v>
                </c:pt>
                <c:pt idx="524">
                  <c:v>40106</c:v>
                </c:pt>
                <c:pt idx="525" formatCode="General">
                  <c:v>0</c:v>
                </c:pt>
                <c:pt idx="526" formatCode="General">
                  <c:v>0</c:v>
                </c:pt>
                <c:pt idx="527">
                  <c:v>12452</c:v>
                </c:pt>
                <c:pt idx="528" formatCode="General">
                  <c:v>0</c:v>
                </c:pt>
                <c:pt idx="529">
                  <c:v>14629</c:v>
                </c:pt>
                <c:pt idx="530">
                  <c:v>44050</c:v>
                </c:pt>
                <c:pt idx="531" formatCode="General">
                  <c:v>311</c:v>
                </c:pt>
                <c:pt idx="532" formatCode="General">
                  <c:v>590</c:v>
                </c:pt>
                <c:pt idx="533">
                  <c:v>4415</c:v>
                </c:pt>
                <c:pt idx="534">
                  <c:v>4415</c:v>
                </c:pt>
                <c:pt idx="535" formatCode="General">
                  <c:v>2</c:v>
                </c:pt>
                <c:pt idx="536">
                  <c:v>12375</c:v>
                </c:pt>
                <c:pt idx="537">
                  <c:v>5760</c:v>
                </c:pt>
                <c:pt idx="538">
                  <c:v>25771</c:v>
                </c:pt>
                <c:pt idx="539">
                  <c:v>6530</c:v>
                </c:pt>
                <c:pt idx="540">
                  <c:v>20668</c:v>
                </c:pt>
                <c:pt idx="541" formatCode="General">
                  <c:v>73</c:v>
                </c:pt>
                <c:pt idx="542" formatCode="General">
                  <c:v>55</c:v>
                </c:pt>
                <c:pt idx="543">
                  <c:v>2891</c:v>
                </c:pt>
                <c:pt idx="544">
                  <c:v>4598</c:v>
                </c:pt>
                <c:pt idx="545">
                  <c:v>7636</c:v>
                </c:pt>
                <c:pt idx="546" formatCode="General">
                  <c:v>203</c:v>
                </c:pt>
                <c:pt idx="547">
                  <c:v>16680</c:v>
                </c:pt>
                <c:pt idx="548" formatCode="General">
                  <c:v>0</c:v>
                </c:pt>
                <c:pt idx="549">
                  <c:v>8891</c:v>
                </c:pt>
                <c:pt idx="550">
                  <c:v>22420</c:v>
                </c:pt>
                <c:pt idx="551">
                  <c:v>24780</c:v>
                </c:pt>
                <c:pt idx="552">
                  <c:v>1802</c:v>
                </c:pt>
                <c:pt idx="553">
                  <c:v>5967</c:v>
                </c:pt>
                <c:pt idx="554">
                  <c:v>3858</c:v>
                </c:pt>
                <c:pt idx="555">
                  <c:v>4580</c:v>
                </c:pt>
                <c:pt idx="556">
                  <c:v>2908</c:v>
                </c:pt>
                <c:pt idx="557">
                  <c:v>10725</c:v>
                </c:pt>
                <c:pt idx="558">
                  <c:v>11716</c:v>
                </c:pt>
                <c:pt idx="559">
                  <c:v>18543</c:v>
                </c:pt>
                <c:pt idx="560">
                  <c:v>14030</c:v>
                </c:pt>
                <c:pt idx="561">
                  <c:v>1765</c:v>
                </c:pt>
                <c:pt idx="562">
                  <c:v>33584</c:v>
                </c:pt>
                <c:pt idx="563">
                  <c:v>1202</c:v>
                </c:pt>
                <c:pt idx="564">
                  <c:v>2832</c:v>
                </c:pt>
                <c:pt idx="565">
                  <c:v>47521</c:v>
                </c:pt>
                <c:pt idx="566">
                  <c:v>2206</c:v>
                </c:pt>
                <c:pt idx="567">
                  <c:v>2043</c:v>
                </c:pt>
                <c:pt idx="568">
                  <c:v>14961</c:v>
                </c:pt>
                <c:pt idx="569" formatCode="General">
                  <c:v>133</c:v>
                </c:pt>
                <c:pt idx="570">
                  <c:v>13300</c:v>
                </c:pt>
                <c:pt idx="571">
                  <c:v>25910</c:v>
                </c:pt>
                <c:pt idx="572">
                  <c:v>1181</c:v>
                </c:pt>
                <c:pt idx="573" formatCode="General">
                  <c:v>618</c:v>
                </c:pt>
                <c:pt idx="574">
                  <c:v>1662</c:v>
                </c:pt>
                <c:pt idx="575">
                  <c:v>5178</c:v>
                </c:pt>
                <c:pt idx="576">
                  <c:v>1527</c:v>
                </c:pt>
                <c:pt idx="577">
                  <c:v>4723</c:v>
                </c:pt>
                <c:pt idx="578" formatCode="General">
                  <c:v>0</c:v>
                </c:pt>
                <c:pt idx="579" formatCode="General">
                  <c:v>0</c:v>
                </c:pt>
                <c:pt idx="580" formatCode="General">
                  <c:v>0</c:v>
                </c:pt>
                <c:pt idx="581" formatCode="General">
                  <c:v>0</c:v>
                </c:pt>
                <c:pt idx="582">
                  <c:v>10443</c:v>
                </c:pt>
                <c:pt idx="583">
                  <c:v>4383</c:v>
                </c:pt>
                <c:pt idx="584" formatCode="General">
                  <c:v>24</c:v>
                </c:pt>
                <c:pt idx="585">
                  <c:v>13250</c:v>
                </c:pt>
                <c:pt idx="586">
                  <c:v>4022</c:v>
                </c:pt>
                <c:pt idx="587">
                  <c:v>53464</c:v>
                </c:pt>
                <c:pt idx="588">
                  <c:v>22420</c:v>
                </c:pt>
                <c:pt idx="589">
                  <c:v>1065</c:v>
                </c:pt>
                <c:pt idx="590">
                  <c:v>15276</c:v>
                </c:pt>
                <c:pt idx="591">
                  <c:v>1811</c:v>
                </c:pt>
                <c:pt idx="592">
                  <c:v>9772</c:v>
                </c:pt>
                <c:pt idx="593">
                  <c:v>4244</c:v>
                </c:pt>
                <c:pt idx="594">
                  <c:v>2375</c:v>
                </c:pt>
                <c:pt idx="595">
                  <c:v>4401</c:v>
                </c:pt>
                <c:pt idx="596" formatCode="General">
                  <c:v>604</c:v>
                </c:pt>
                <c:pt idx="597">
                  <c:v>5911</c:v>
                </c:pt>
                <c:pt idx="598" formatCode="General">
                  <c:v>4</c:v>
                </c:pt>
                <c:pt idx="599">
                  <c:v>12966</c:v>
                </c:pt>
                <c:pt idx="600" formatCode="General">
                  <c:v>57</c:v>
                </c:pt>
                <c:pt idx="601">
                  <c:v>3565</c:v>
                </c:pt>
                <c:pt idx="602">
                  <c:v>7462</c:v>
                </c:pt>
                <c:pt idx="603" formatCode="General">
                  <c:v>313</c:v>
                </c:pt>
                <c:pt idx="604">
                  <c:v>2352</c:v>
                </c:pt>
                <c:pt idx="605">
                  <c:v>1404</c:v>
                </c:pt>
                <c:pt idx="606">
                  <c:v>1779</c:v>
                </c:pt>
                <c:pt idx="607" formatCode="General">
                  <c:v>250</c:v>
                </c:pt>
                <c:pt idx="608" formatCode="General">
                  <c:v>638</c:v>
                </c:pt>
                <c:pt idx="609" formatCode="General">
                  <c:v>328</c:v>
                </c:pt>
                <c:pt idx="610" formatCode="General">
                  <c:v>111</c:v>
                </c:pt>
                <c:pt idx="611">
                  <c:v>15592</c:v>
                </c:pt>
                <c:pt idx="612">
                  <c:v>7779</c:v>
                </c:pt>
                <c:pt idx="613">
                  <c:v>3664</c:v>
                </c:pt>
                <c:pt idx="614">
                  <c:v>26603</c:v>
                </c:pt>
                <c:pt idx="615">
                  <c:v>6129</c:v>
                </c:pt>
                <c:pt idx="616">
                  <c:v>5492</c:v>
                </c:pt>
                <c:pt idx="617">
                  <c:v>7317</c:v>
                </c:pt>
                <c:pt idx="618">
                  <c:v>7318</c:v>
                </c:pt>
                <c:pt idx="619">
                  <c:v>12093</c:v>
                </c:pt>
                <c:pt idx="620">
                  <c:v>1777</c:v>
                </c:pt>
                <c:pt idx="621">
                  <c:v>1690</c:v>
                </c:pt>
                <c:pt idx="622">
                  <c:v>27441</c:v>
                </c:pt>
                <c:pt idx="623" formatCode="General">
                  <c:v>386</c:v>
                </c:pt>
                <c:pt idx="624">
                  <c:v>12999</c:v>
                </c:pt>
                <c:pt idx="625">
                  <c:v>9275</c:v>
                </c:pt>
                <c:pt idx="626">
                  <c:v>18331</c:v>
                </c:pt>
                <c:pt idx="627">
                  <c:v>1646</c:v>
                </c:pt>
                <c:pt idx="628">
                  <c:v>7222</c:v>
                </c:pt>
                <c:pt idx="629">
                  <c:v>7222</c:v>
                </c:pt>
                <c:pt idx="630" formatCode="General">
                  <c:v>305</c:v>
                </c:pt>
                <c:pt idx="631">
                  <c:v>1163</c:v>
                </c:pt>
                <c:pt idx="632">
                  <c:v>3390</c:v>
                </c:pt>
                <c:pt idx="633">
                  <c:v>4881</c:v>
                </c:pt>
                <c:pt idx="634">
                  <c:v>1913</c:v>
                </c:pt>
                <c:pt idx="635" formatCode="General">
                  <c:v>252</c:v>
                </c:pt>
                <c:pt idx="636">
                  <c:v>7274</c:v>
                </c:pt>
                <c:pt idx="637" formatCode="General">
                  <c:v>9</c:v>
                </c:pt>
                <c:pt idx="638">
                  <c:v>4740</c:v>
                </c:pt>
                <c:pt idx="639">
                  <c:v>15252</c:v>
                </c:pt>
                <c:pt idx="640" formatCode="General">
                  <c:v>157</c:v>
                </c:pt>
                <c:pt idx="641" formatCode="General">
                  <c:v>815</c:v>
                </c:pt>
                <c:pt idx="642" formatCode="General">
                  <c:v>184</c:v>
                </c:pt>
                <c:pt idx="643" formatCode="General">
                  <c:v>462</c:v>
                </c:pt>
                <c:pt idx="644">
                  <c:v>67259</c:v>
                </c:pt>
                <c:pt idx="645">
                  <c:v>5911</c:v>
                </c:pt>
                <c:pt idx="646">
                  <c:v>13552</c:v>
                </c:pt>
                <c:pt idx="647">
                  <c:v>13552</c:v>
                </c:pt>
                <c:pt idx="648">
                  <c:v>7223</c:v>
                </c:pt>
                <c:pt idx="649">
                  <c:v>31539</c:v>
                </c:pt>
                <c:pt idx="650">
                  <c:v>2311</c:v>
                </c:pt>
                <c:pt idx="651">
                  <c:v>1679</c:v>
                </c:pt>
                <c:pt idx="652">
                  <c:v>14969</c:v>
                </c:pt>
                <c:pt idx="653" formatCode="General">
                  <c:v>550</c:v>
                </c:pt>
                <c:pt idx="654">
                  <c:v>4370</c:v>
                </c:pt>
                <c:pt idx="655" formatCode="General">
                  <c:v>0</c:v>
                </c:pt>
                <c:pt idx="656">
                  <c:v>1672</c:v>
                </c:pt>
                <c:pt idx="657" formatCode="General">
                  <c:v>4</c:v>
                </c:pt>
                <c:pt idx="658">
                  <c:v>3300</c:v>
                </c:pt>
                <c:pt idx="659">
                  <c:v>36384</c:v>
                </c:pt>
                <c:pt idx="660">
                  <c:v>13552</c:v>
                </c:pt>
                <c:pt idx="661">
                  <c:v>1667</c:v>
                </c:pt>
                <c:pt idx="662">
                  <c:v>23174</c:v>
                </c:pt>
                <c:pt idx="663" formatCode="General">
                  <c:v>39</c:v>
                </c:pt>
                <c:pt idx="664">
                  <c:v>22375</c:v>
                </c:pt>
                <c:pt idx="665">
                  <c:v>30469</c:v>
                </c:pt>
                <c:pt idx="666" formatCode="General">
                  <c:v>185</c:v>
                </c:pt>
                <c:pt idx="667">
                  <c:v>3663</c:v>
                </c:pt>
                <c:pt idx="668" formatCode="General">
                  <c:v>832</c:v>
                </c:pt>
                <c:pt idx="669">
                  <c:v>17424</c:v>
                </c:pt>
                <c:pt idx="670" formatCode="General">
                  <c:v>0</c:v>
                </c:pt>
                <c:pt idx="671">
                  <c:v>10751</c:v>
                </c:pt>
                <c:pt idx="672" formatCode="General">
                  <c:v>291</c:v>
                </c:pt>
                <c:pt idx="673" formatCode="General">
                  <c:v>15</c:v>
                </c:pt>
                <c:pt idx="674" formatCode="General">
                  <c:v>681</c:v>
                </c:pt>
                <c:pt idx="675" formatCode="General">
                  <c:v>106</c:v>
                </c:pt>
                <c:pt idx="676">
                  <c:v>55747</c:v>
                </c:pt>
                <c:pt idx="677">
                  <c:v>6400</c:v>
                </c:pt>
                <c:pt idx="678">
                  <c:v>2284</c:v>
                </c:pt>
                <c:pt idx="679">
                  <c:v>31599</c:v>
                </c:pt>
                <c:pt idx="680">
                  <c:v>1680</c:v>
                </c:pt>
                <c:pt idx="681">
                  <c:v>7619</c:v>
                </c:pt>
                <c:pt idx="682">
                  <c:v>6547</c:v>
                </c:pt>
                <c:pt idx="683">
                  <c:v>91188</c:v>
                </c:pt>
                <c:pt idx="684">
                  <c:v>4184</c:v>
                </c:pt>
                <c:pt idx="685">
                  <c:v>6736</c:v>
                </c:pt>
                <c:pt idx="686">
                  <c:v>7352</c:v>
                </c:pt>
                <c:pt idx="687">
                  <c:v>20457</c:v>
                </c:pt>
                <c:pt idx="688" formatCode="General">
                  <c:v>356</c:v>
                </c:pt>
                <c:pt idx="689">
                  <c:v>4567</c:v>
                </c:pt>
                <c:pt idx="690">
                  <c:v>3246</c:v>
                </c:pt>
                <c:pt idx="691" formatCode="General">
                  <c:v>710</c:v>
                </c:pt>
                <c:pt idx="692" formatCode="General">
                  <c:v>976</c:v>
                </c:pt>
                <c:pt idx="693" formatCode="General">
                  <c:v>63</c:v>
                </c:pt>
                <c:pt idx="694">
                  <c:v>34852</c:v>
                </c:pt>
                <c:pt idx="695" formatCode="General">
                  <c:v>17</c:v>
                </c:pt>
                <c:pt idx="696">
                  <c:v>27139</c:v>
                </c:pt>
                <c:pt idx="697">
                  <c:v>8188</c:v>
                </c:pt>
                <c:pt idx="698">
                  <c:v>9695</c:v>
                </c:pt>
                <c:pt idx="699" formatCode="General">
                  <c:v>70</c:v>
                </c:pt>
                <c:pt idx="700">
                  <c:v>8583</c:v>
                </c:pt>
                <c:pt idx="701">
                  <c:v>28638</c:v>
                </c:pt>
                <c:pt idx="702">
                  <c:v>5626</c:v>
                </c:pt>
                <c:pt idx="703">
                  <c:v>53648</c:v>
                </c:pt>
                <c:pt idx="704">
                  <c:v>2138</c:v>
                </c:pt>
                <c:pt idx="705">
                  <c:v>2162</c:v>
                </c:pt>
                <c:pt idx="706" formatCode="General">
                  <c:v>97</c:v>
                </c:pt>
                <c:pt idx="707">
                  <c:v>12958</c:v>
                </c:pt>
                <c:pt idx="708" formatCode="General">
                  <c:v>119</c:v>
                </c:pt>
                <c:pt idx="709" formatCode="General">
                  <c:v>418</c:v>
                </c:pt>
                <c:pt idx="710" formatCode="General">
                  <c:v>576</c:v>
                </c:pt>
                <c:pt idx="711">
                  <c:v>68664</c:v>
                </c:pt>
                <c:pt idx="712" formatCode="General">
                  <c:v>103</c:v>
                </c:pt>
                <c:pt idx="713">
                  <c:v>34540</c:v>
                </c:pt>
                <c:pt idx="714" formatCode="General">
                  <c:v>11</c:v>
                </c:pt>
                <c:pt idx="715" formatCode="General">
                  <c:v>8</c:v>
                </c:pt>
                <c:pt idx="716">
                  <c:v>46647</c:v>
                </c:pt>
                <c:pt idx="717">
                  <c:v>2585</c:v>
                </c:pt>
                <c:pt idx="718">
                  <c:v>6055</c:v>
                </c:pt>
                <c:pt idx="719" formatCode="General">
                  <c:v>532</c:v>
                </c:pt>
                <c:pt idx="720">
                  <c:v>18462</c:v>
                </c:pt>
                <c:pt idx="721" formatCode="General">
                  <c:v>0</c:v>
                </c:pt>
                <c:pt idx="722">
                  <c:v>35693</c:v>
                </c:pt>
                <c:pt idx="723">
                  <c:v>2446</c:v>
                </c:pt>
                <c:pt idx="724">
                  <c:v>13199</c:v>
                </c:pt>
                <c:pt idx="725" formatCode="General">
                  <c:v>119</c:v>
                </c:pt>
                <c:pt idx="726">
                  <c:v>63350</c:v>
                </c:pt>
                <c:pt idx="727">
                  <c:v>31783</c:v>
                </c:pt>
                <c:pt idx="728">
                  <c:v>13797</c:v>
                </c:pt>
                <c:pt idx="729">
                  <c:v>82356</c:v>
                </c:pt>
                <c:pt idx="730">
                  <c:v>2449</c:v>
                </c:pt>
                <c:pt idx="731">
                  <c:v>17218</c:v>
                </c:pt>
                <c:pt idx="732">
                  <c:v>1045</c:v>
                </c:pt>
                <c:pt idx="733">
                  <c:v>1045</c:v>
                </c:pt>
                <c:pt idx="734">
                  <c:v>4867</c:v>
                </c:pt>
                <c:pt idx="735">
                  <c:v>7199</c:v>
                </c:pt>
                <c:pt idx="736" formatCode="General">
                  <c:v>0</c:v>
                </c:pt>
                <c:pt idx="737">
                  <c:v>1729</c:v>
                </c:pt>
                <c:pt idx="738">
                  <c:v>2300</c:v>
                </c:pt>
                <c:pt idx="739">
                  <c:v>54405</c:v>
                </c:pt>
                <c:pt idx="740" formatCode="General">
                  <c:v>390</c:v>
                </c:pt>
                <c:pt idx="741">
                  <c:v>6183</c:v>
                </c:pt>
                <c:pt idx="742">
                  <c:v>1106</c:v>
                </c:pt>
                <c:pt idx="743">
                  <c:v>3524</c:v>
                </c:pt>
                <c:pt idx="744" formatCode="General">
                  <c:v>0</c:v>
                </c:pt>
                <c:pt idx="745">
                  <c:v>8090</c:v>
                </c:pt>
                <c:pt idx="746">
                  <c:v>14404</c:v>
                </c:pt>
                <c:pt idx="747">
                  <c:v>5736</c:v>
                </c:pt>
                <c:pt idx="748">
                  <c:v>8446</c:v>
                </c:pt>
                <c:pt idx="749">
                  <c:v>15295</c:v>
                </c:pt>
                <c:pt idx="750">
                  <c:v>3160</c:v>
                </c:pt>
                <c:pt idx="751" formatCode="General">
                  <c:v>144</c:v>
                </c:pt>
                <c:pt idx="752">
                  <c:v>1193</c:v>
                </c:pt>
                <c:pt idx="753">
                  <c:v>42301</c:v>
                </c:pt>
                <c:pt idx="754">
                  <c:v>2280</c:v>
                </c:pt>
                <c:pt idx="755">
                  <c:v>8258</c:v>
                </c:pt>
                <c:pt idx="756" formatCode="General">
                  <c:v>900</c:v>
                </c:pt>
                <c:pt idx="757" formatCode="General">
                  <c:v>13</c:v>
                </c:pt>
                <c:pt idx="758" formatCode="General">
                  <c:v>925</c:v>
                </c:pt>
                <c:pt idx="759">
                  <c:v>2198</c:v>
                </c:pt>
                <c:pt idx="760" formatCode="General">
                  <c:v>91</c:v>
                </c:pt>
                <c:pt idx="761">
                  <c:v>13944</c:v>
                </c:pt>
                <c:pt idx="762">
                  <c:v>25903</c:v>
                </c:pt>
                <c:pt idx="763" formatCode="General">
                  <c:v>285</c:v>
                </c:pt>
                <c:pt idx="764">
                  <c:v>3366</c:v>
                </c:pt>
                <c:pt idx="765">
                  <c:v>67260</c:v>
                </c:pt>
                <c:pt idx="766">
                  <c:v>5451</c:v>
                </c:pt>
                <c:pt idx="767" formatCode="General">
                  <c:v>0</c:v>
                </c:pt>
                <c:pt idx="768">
                  <c:v>24269</c:v>
                </c:pt>
                <c:pt idx="769">
                  <c:v>24269</c:v>
                </c:pt>
                <c:pt idx="770">
                  <c:v>1315</c:v>
                </c:pt>
                <c:pt idx="771">
                  <c:v>7786</c:v>
                </c:pt>
                <c:pt idx="772">
                  <c:v>5195</c:v>
                </c:pt>
                <c:pt idx="773" formatCode="General">
                  <c:v>0</c:v>
                </c:pt>
                <c:pt idx="774">
                  <c:v>13049</c:v>
                </c:pt>
                <c:pt idx="775" formatCode="General">
                  <c:v>49</c:v>
                </c:pt>
                <c:pt idx="776" formatCode="General">
                  <c:v>4</c:v>
                </c:pt>
                <c:pt idx="777">
                  <c:v>7222</c:v>
                </c:pt>
                <c:pt idx="778">
                  <c:v>3271</c:v>
                </c:pt>
                <c:pt idx="779">
                  <c:v>5059</c:v>
                </c:pt>
                <c:pt idx="780" formatCode="General">
                  <c:v>24</c:v>
                </c:pt>
                <c:pt idx="781">
                  <c:v>4570</c:v>
                </c:pt>
                <c:pt idx="782">
                  <c:v>6301</c:v>
                </c:pt>
                <c:pt idx="783">
                  <c:v>23316</c:v>
                </c:pt>
                <c:pt idx="784">
                  <c:v>37126</c:v>
                </c:pt>
                <c:pt idx="785">
                  <c:v>13165</c:v>
                </c:pt>
                <c:pt idx="786">
                  <c:v>1029</c:v>
                </c:pt>
                <c:pt idx="787">
                  <c:v>10907</c:v>
                </c:pt>
                <c:pt idx="788">
                  <c:v>2593</c:v>
                </c:pt>
                <c:pt idx="789" formatCode="General">
                  <c:v>474</c:v>
                </c:pt>
                <c:pt idx="790" formatCode="General">
                  <c:v>577</c:v>
                </c:pt>
                <c:pt idx="791">
                  <c:v>61314</c:v>
                </c:pt>
                <c:pt idx="792">
                  <c:v>4736</c:v>
                </c:pt>
                <c:pt idx="793" formatCode="General">
                  <c:v>355</c:v>
                </c:pt>
                <c:pt idx="794">
                  <c:v>2301</c:v>
                </c:pt>
                <c:pt idx="795">
                  <c:v>15790</c:v>
                </c:pt>
                <c:pt idx="796">
                  <c:v>95116</c:v>
                </c:pt>
                <c:pt idx="797" formatCode="General">
                  <c:v>0</c:v>
                </c:pt>
                <c:pt idx="798">
                  <c:v>24247</c:v>
                </c:pt>
                <c:pt idx="799" formatCode="General">
                  <c:v>590</c:v>
                </c:pt>
                <c:pt idx="800" formatCode="General">
                  <c:v>47</c:v>
                </c:pt>
                <c:pt idx="801" formatCode="General">
                  <c:v>0</c:v>
                </c:pt>
                <c:pt idx="802" formatCode="General">
                  <c:v>0</c:v>
                </c:pt>
                <c:pt idx="803">
                  <c:v>14560</c:v>
                </c:pt>
                <c:pt idx="804" formatCode="General">
                  <c:v>0</c:v>
                </c:pt>
                <c:pt idx="805">
                  <c:v>18654</c:v>
                </c:pt>
                <c:pt idx="806">
                  <c:v>7601</c:v>
                </c:pt>
                <c:pt idx="807">
                  <c:v>26423</c:v>
                </c:pt>
                <c:pt idx="808">
                  <c:v>4018</c:v>
                </c:pt>
                <c:pt idx="809">
                  <c:v>16166</c:v>
                </c:pt>
                <c:pt idx="810">
                  <c:v>58162</c:v>
                </c:pt>
                <c:pt idx="811" formatCode="General">
                  <c:v>578</c:v>
                </c:pt>
                <c:pt idx="812">
                  <c:v>1087</c:v>
                </c:pt>
                <c:pt idx="813">
                  <c:v>60026</c:v>
                </c:pt>
                <c:pt idx="814">
                  <c:v>83996</c:v>
                </c:pt>
                <c:pt idx="815" formatCode="General">
                  <c:v>910</c:v>
                </c:pt>
                <c:pt idx="816">
                  <c:v>2535</c:v>
                </c:pt>
                <c:pt idx="817">
                  <c:v>3219</c:v>
                </c:pt>
                <c:pt idx="818" formatCode="General">
                  <c:v>557</c:v>
                </c:pt>
                <c:pt idx="819">
                  <c:v>3482</c:v>
                </c:pt>
                <c:pt idx="820" formatCode="General">
                  <c:v>0</c:v>
                </c:pt>
                <c:pt idx="821">
                  <c:v>8537</c:v>
                </c:pt>
                <c:pt idx="822">
                  <c:v>38221</c:v>
                </c:pt>
                <c:pt idx="823">
                  <c:v>3201</c:v>
                </c:pt>
                <c:pt idx="824">
                  <c:v>9275</c:v>
                </c:pt>
                <c:pt idx="825">
                  <c:v>67259</c:v>
                </c:pt>
                <c:pt idx="826">
                  <c:v>3182</c:v>
                </c:pt>
                <c:pt idx="827">
                  <c:v>17325</c:v>
                </c:pt>
                <c:pt idx="828">
                  <c:v>4875</c:v>
                </c:pt>
                <c:pt idx="829">
                  <c:v>28829</c:v>
                </c:pt>
                <c:pt idx="830">
                  <c:v>1367</c:v>
                </c:pt>
                <c:pt idx="831">
                  <c:v>7758</c:v>
                </c:pt>
                <c:pt idx="832">
                  <c:v>5556</c:v>
                </c:pt>
                <c:pt idx="833">
                  <c:v>11006</c:v>
                </c:pt>
                <c:pt idx="834">
                  <c:v>29746</c:v>
                </c:pt>
                <c:pt idx="835">
                  <c:v>13029</c:v>
                </c:pt>
                <c:pt idx="836">
                  <c:v>1313</c:v>
                </c:pt>
                <c:pt idx="837">
                  <c:v>64705</c:v>
                </c:pt>
                <c:pt idx="838">
                  <c:v>6422</c:v>
                </c:pt>
                <c:pt idx="839">
                  <c:v>1074</c:v>
                </c:pt>
                <c:pt idx="840" formatCode="General">
                  <c:v>407</c:v>
                </c:pt>
                <c:pt idx="841">
                  <c:v>36017</c:v>
                </c:pt>
                <c:pt idx="842">
                  <c:v>14648</c:v>
                </c:pt>
                <c:pt idx="843">
                  <c:v>4426</c:v>
                </c:pt>
                <c:pt idx="844">
                  <c:v>8599</c:v>
                </c:pt>
                <c:pt idx="845">
                  <c:v>12179</c:v>
                </c:pt>
                <c:pt idx="846">
                  <c:v>30058</c:v>
                </c:pt>
                <c:pt idx="847">
                  <c:v>7229</c:v>
                </c:pt>
                <c:pt idx="848">
                  <c:v>8131</c:v>
                </c:pt>
                <c:pt idx="849" formatCode="General">
                  <c:v>23</c:v>
                </c:pt>
                <c:pt idx="850" formatCode="General">
                  <c:v>54</c:v>
                </c:pt>
                <c:pt idx="851" formatCode="General">
                  <c:v>79</c:v>
                </c:pt>
                <c:pt idx="852" formatCode="General">
                  <c:v>434</c:v>
                </c:pt>
                <c:pt idx="853">
                  <c:v>25177</c:v>
                </c:pt>
                <c:pt idx="854">
                  <c:v>2165</c:v>
                </c:pt>
                <c:pt idx="855">
                  <c:v>1030</c:v>
                </c:pt>
                <c:pt idx="856">
                  <c:v>5451</c:v>
                </c:pt>
                <c:pt idx="857">
                  <c:v>30411</c:v>
                </c:pt>
                <c:pt idx="858">
                  <c:v>1436</c:v>
                </c:pt>
                <c:pt idx="859">
                  <c:v>2125</c:v>
                </c:pt>
                <c:pt idx="860" formatCode="General">
                  <c:v>74</c:v>
                </c:pt>
                <c:pt idx="861" formatCode="General">
                  <c:v>0</c:v>
                </c:pt>
                <c:pt idx="862">
                  <c:v>5355</c:v>
                </c:pt>
                <c:pt idx="863">
                  <c:v>31539</c:v>
                </c:pt>
                <c:pt idx="864">
                  <c:v>21916</c:v>
                </c:pt>
                <c:pt idx="865" formatCode="General">
                  <c:v>919</c:v>
                </c:pt>
                <c:pt idx="866">
                  <c:v>3036</c:v>
                </c:pt>
                <c:pt idx="867">
                  <c:v>4859</c:v>
                </c:pt>
                <c:pt idx="868">
                  <c:v>1475</c:v>
                </c:pt>
                <c:pt idx="869">
                  <c:v>2740</c:v>
                </c:pt>
                <c:pt idx="870" formatCode="General">
                  <c:v>412</c:v>
                </c:pt>
                <c:pt idx="871">
                  <c:v>92995</c:v>
                </c:pt>
                <c:pt idx="872">
                  <c:v>6742</c:v>
                </c:pt>
                <c:pt idx="873">
                  <c:v>1462</c:v>
                </c:pt>
                <c:pt idx="874">
                  <c:v>1173</c:v>
                </c:pt>
                <c:pt idx="875" formatCode="General">
                  <c:v>65</c:v>
                </c:pt>
                <c:pt idx="876">
                  <c:v>3369</c:v>
                </c:pt>
                <c:pt idx="877" formatCode="General">
                  <c:v>185</c:v>
                </c:pt>
                <c:pt idx="878" formatCode="General">
                  <c:v>53</c:v>
                </c:pt>
                <c:pt idx="879">
                  <c:v>9169</c:v>
                </c:pt>
                <c:pt idx="880" formatCode="General">
                  <c:v>212</c:v>
                </c:pt>
                <c:pt idx="881">
                  <c:v>3527</c:v>
                </c:pt>
                <c:pt idx="882" formatCode="General">
                  <c:v>109</c:v>
                </c:pt>
                <c:pt idx="883" formatCode="General">
                  <c:v>113</c:v>
                </c:pt>
                <c:pt idx="884">
                  <c:v>69538</c:v>
                </c:pt>
                <c:pt idx="885">
                  <c:v>3626</c:v>
                </c:pt>
                <c:pt idx="886">
                  <c:v>30023</c:v>
                </c:pt>
                <c:pt idx="887">
                  <c:v>5719</c:v>
                </c:pt>
                <c:pt idx="888">
                  <c:v>11687</c:v>
                </c:pt>
                <c:pt idx="889">
                  <c:v>1559</c:v>
                </c:pt>
                <c:pt idx="890">
                  <c:v>1066</c:v>
                </c:pt>
                <c:pt idx="891">
                  <c:v>20218</c:v>
                </c:pt>
                <c:pt idx="892">
                  <c:v>64273</c:v>
                </c:pt>
                <c:pt idx="893">
                  <c:v>1021</c:v>
                </c:pt>
                <c:pt idx="894">
                  <c:v>1454</c:v>
                </c:pt>
                <c:pt idx="895" formatCode="General">
                  <c:v>550</c:v>
                </c:pt>
                <c:pt idx="896" formatCode="General">
                  <c:v>352</c:v>
                </c:pt>
                <c:pt idx="897" formatCode="General">
                  <c:v>6</c:v>
                </c:pt>
                <c:pt idx="898">
                  <c:v>44054</c:v>
                </c:pt>
                <c:pt idx="899">
                  <c:v>1868</c:v>
                </c:pt>
                <c:pt idx="900">
                  <c:v>3578</c:v>
                </c:pt>
                <c:pt idx="901" formatCode="General">
                  <c:v>0</c:v>
                </c:pt>
                <c:pt idx="902" formatCode="General">
                  <c:v>610</c:v>
                </c:pt>
                <c:pt idx="903">
                  <c:v>9940</c:v>
                </c:pt>
                <c:pt idx="904">
                  <c:v>69585</c:v>
                </c:pt>
                <c:pt idx="905">
                  <c:v>11330</c:v>
                </c:pt>
                <c:pt idx="906">
                  <c:v>9701</c:v>
                </c:pt>
                <c:pt idx="907">
                  <c:v>4959</c:v>
                </c:pt>
                <c:pt idx="908">
                  <c:v>24269</c:v>
                </c:pt>
                <c:pt idx="909">
                  <c:v>91770</c:v>
                </c:pt>
                <c:pt idx="910">
                  <c:v>3231</c:v>
                </c:pt>
                <c:pt idx="911">
                  <c:v>2102</c:v>
                </c:pt>
                <c:pt idx="912" formatCode="General">
                  <c:v>242</c:v>
                </c:pt>
                <c:pt idx="913">
                  <c:v>17348</c:v>
                </c:pt>
                <c:pt idx="914" formatCode="General">
                  <c:v>229</c:v>
                </c:pt>
                <c:pt idx="915">
                  <c:v>8610</c:v>
                </c:pt>
                <c:pt idx="916">
                  <c:v>4296</c:v>
                </c:pt>
                <c:pt idx="917" formatCode="General">
                  <c:v>0</c:v>
                </c:pt>
                <c:pt idx="918" formatCode="General">
                  <c:v>617</c:v>
                </c:pt>
                <c:pt idx="919" formatCode="General">
                  <c:v>222</c:v>
                </c:pt>
                <c:pt idx="920">
                  <c:v>4219</c:v>
                </c:pt>
                <c:pt idx="921">
                  <c:v>2581</c:v>
                </c:pt>
                <c:pt idx="922">
                  <c:v>1926</c:v>
                </c:pt>
                <c:pt idx="923" formatCode="General">
                  <c:v>227</c:v>
                </c:pt>
                <c:pt idx="924" formatCode="General">
                  <c:v>523</c:v>
                </c:pt>
                <c:pt idx="925">
                  <c:v>30023</c:v>
                </c:pt>
                <c:pt idx="926" formatCode="General">
                  <c:v>5</c:v>
                </c:pt>
                <c:pt idx="927" formatCode="General">
                  <c:v>505</c:v>
                </c:pt>
                <c:pt idx="928">
                  <c:v>12091</c:v>
                </c:pt>
                <c:pt idx="929">
                  <c:v>18139</c:v>
                </c:pt>
                <c:pt idx="930">
                  <c:v>27201</c:v>
                </c:pt>
                <c:pt idx="931">
                  <c:v>2806</c:v>
                </c:pt>
                <c:pt idx="932">
                  <c:v>2806</c:v>
                </c:pt>
                <c:pt idx="933" formatCode="General">
                  <c:v>12</c:v>
                </c:pt>
                <c:pt idx="934">
                  <c:v>13120</c:v>
                </c:pt>
                <c:pt idx="935">
                  <c:v>24269</c:v>
                </c:pt>
                <c:pt idx="936">
                  <c:v>24269</c:v>
                </c:pt>
                <c:pt idx="937">
                  <c:v>24269</c:v>
                </c:pt>
                <c:pt idx="938" formatCode="General">
                  <c:v>206</c:v>
                </c:pt>
                <c:pt idx="939">
                  <c:v>76042</c:v>
                </c:pt>
                <c:pt idx="940">
                  <c:v>5730</c:v>
                </c:pt>
                <c:pt idx="941">
                  <c:v>1161</c:v>
                </c:pt>
                <c:pt idx="942">
                  <c:v>2685</c:v>
                </c:pt>
                <c:pt idx="943">
                  <c:v>2685</c:v>
                </c:pt>
                <c:pt idx="944">
                  <c:v>2809</c:v>
                </c:pt>
                <c:pt idx="945">
                  <c:v>1780</c:v>
                </c:pt>
                <c:pt idx="946">
                  <c:v>1780</c:v>
                </c:pt>
                <c:pt idx="947">
                  <c:v>1236</c:v>
                </c:pt>
                <c:pt idx="948">
                  <c:v>37817</c:v>
                </c:pt>
                <c:pt idx="949">
                  <c:v>3382</c:v>
                </c:pt>
                <c:pt idx="950" formatCode="General">
                  <c:v>691</c:v>
                </c:pt>
                <c:pt idx="951">
                  <c:v>1951</c:v>
                </c:pt>
                <c:pt idx="952">
                  <c:v>21372</c:v>
                </c:pt>
                <c:pt idx="953" formatCode="General">
                  <c:v>254</c:v>
                </c:pt>
                <c:pt idx="954" formatCode="General">
                  <c:v>493</c:v>
                </c:pt>
                <c:pt idx="955">
                  <c:v>3454</c:v>
                </c:pt>
                <c:pt idx="956" formatCode="General">
                  <c:v>431</c:v>
                </c:pt>
                <c:pt idx="957" formatCode="General">
                  <c:v>23</c:v>
                </c:pt>
                <c:pt idx="958" formatCode="General">
                  <c:v>257</c:v>
                </c:pt>
                <c:pt idx="959" formatCode="General">
                  <c:v>75</c:v>
                </c:pt>
                <c:pt idx="960">
                  <c:v>3025</c:v>
                </c:pt>
                <c:pt idx="961" formatCode="General">
                  <c:v>330</c:v>
                </c:pt>
                <c:pt idx="962" formatCode="General">
                  <c:v>287</c:v>
                </c:pt>
                <c:pt idx="963" formatCode="General">
                  <c:v>838</c:v>
                </c:pt>
                <c:pt idx="964" formatCode="General">
                  <c:v>974</c:v>
                </c:pt>
                <c:pt idx="965">
                  <c:v>2111</c:v>
                </c:pt>
                <c:pt idx="966">
                  <c:v>3096</c:v>
                </c:pt>
                <c:pt idx="967">
                  <c:v>3049</c:v>
                </c:pt>
                <c:pt idx="968">
                  <c:v>2806</c:v>
                </c:pt>
                <c:pt idx="969">
                  <c:v>2806</c:v>
                </c:pt>
                <c:pt idx="970">
                  <c:v>12153</c:v>
                </c:pt>
                <c:pt idx="971">
                  <c:v>4149</c:v>
                </c:pt>
                <c:pt idx="972">
                  <c:v>3739</c:v>
                </c:pt>
                <c:pt idx="973" formatCode="General">
                  <c:v>0</c:v>
                </c:pt>
                <c:pt idx="974" formatCode="General">
                  <c:v>670</c:v>
                </c:pt>
                <c:pt idx="975">
                  <c:v>1090</c:v>
                </c:pt>
                <c:pt idx="976">
                  <c:v>1779</c:v>
                </c:pt>
                <c:pt idx="977">
                  <c:v>1988</c:v>
                </c:pt>
                <c:pt idx="978">
                  <c:v>67259</c:v>
                </c:pt>
                <c:pt idx="979">
                  <c:v>32625</c:v>
                </c:pt>
                <c:pt idx="980" formatCode="General">
                  <c:v>82</c:v>
                </c:pt>
                <c:pt idx="981" formatCode="General">
                  <c:v>387</c:v>
                </c:pt>
                <c:pt idx="982">
                  <c:v>1240</c:v>
                </c:pt>
                <c:pt idx="983" formatCode="General">
                  <c:v>0</c:v>
                </c:pt>
                <c:pt idx="984">
                  <c:v>1051</c:v>
                </c:pt>
                <c:pt idx="985">
                  <c:v>1026</c:v>
                </c:pt>
                <c:pt idx="986" formatCode="General">
                  <c:v>629</c:v>
                </c:pt>
                <c:pt idx="987">
                  <c:v>5380</c:v>
                </c:pt>
                <c:pt idx="988" formatCode="General">
                  <c:v>296</c:v>
                </c:pt>
                <c:pt idx="989">
                  <c:v>1470</c:v>
                </c:pt>
                <c:pt idx="990">
                  <c:v>2262</c:v>
                </c:pt>
                <c:pt idx="991">
                  <c:v>8314</c:v>
                </c:pt>
                <c:pt idx="992" formatCode="General">
                  <c:v>149</c:v>
                </c:pt>
                <c:pt idx="993">
                  <c:v>18757</c:v>
                </c:pt>
                <c:pt idx="994">
                  <c:v>20850</c:v>
                </c:pt>
                <c:pt idx="995">
                  <c:v>24791</c:v>
                </c:pt>
                <c:pt idx="996" formatCode="General">
                  <c:v>838</c:v>
                </c:pt>
                <c:pt idx="997">
                  <c:v>4145</c:v>
                </c:pt>
                <c:pt idx="998">
                  <c:v>13120</c:v>
                </c:pt>
                <c:pt idx="999">
                  <c:v>6676</c:v>
                </c:pt>
                <c:pt idx="1000" formatCode="General">
                  <c:v>513</c:v>
                </c:pt>
                <c:pt idx="1001" formatCode="General">
                  <c:v>284</c:v>
                </c:pt>
                <c:pt idx="1002">
                  <c:v>14896</c:v>
                </c:pt>
                <c:pt idx="1003" formatCode="General">
                  <c:v>0</c:v>
                </c:pt>
                <c:pt idx="1004">
                  <c:v>18656</c:v>
                </c:pt>
                <c:pt idx="1005" formatCode="General">
                  <c:v>210</c:v>
                </c:pt>
                <c:pt idx="1006">
                  <c:v>15646</c:v>
                </c:pt>
                <c:pt idx="1007">
                  <c:v>14282</c:v>
                </c:pt>
                <c:pt idx="1008">
                  <c:v>3295</c:v>
                </c:pt>
                <c:pt idx="1009" formatCode="General">
                  <c:v>839</c:v>
                </c:pt>
                <c:pt idx="1010">
                  <c:v>46399</c:v>
                </c:pt>
                <c:pt idx="1011" formatCode="General">
                  <c:v>817</c:v>
                </c:pt>
                <c:pt idx="1012" formatCode="General">
                  <c:v>214</c:v>
                </c:pt>
                <c:pt idx="1013">
                  <c:v>16557</c:v>
                </c:pt>
                <c:pt idx="1014">
                  <c:v>16557</c:v>
                </c:pt>
                <c:pt idx="1015" formatCode="General">
                  <c:v>197</c:v>
                </c:pt>
                <c:pt idx="1016" formatCode="General">
                  <c:v>323</c:v>
                </c:pt>
                <c:pt idx="1017" formatCode="General">
                  <c:v>656</c:v>
                </c:pt>
                <c:pt idx="1018">
                  <c:v>1121</c:v>
                </c:pt>
                <c:pt idx="1019">
                  <c:v>1097</c:v>
                </c:pt>
                <c:pt idx="1020">
                  <c:v>2493</c:v>
                </c:pt>
                <c:pt idx="1021">
                  <c:v>6255</c:v>
                </c:pt>
                <c:pt idx="1022">
                  <c:v>6255</c:v>
                </c:pt>
                <c:pt idx="1023" formatCode="General">
                  <c:v>974</c:v>
                </c:pt>
                <c:pt idx="1024" formatCode="General">
                  <c:v>343</c:v>
                </c:pt>
                <c:pt idx="1025">
                  <c:v>4969</c:v>
                </c:pt>
                <c:pt idx="1026">
                  <c:v>3195</c:v>
                </c:pt>
                <c:pt idx="1027">
                  <c:v>9792</c:v>
                </c:pt>
                <c:pt idx="1028">
                  <c:v>8566</c:v>
                </c:pt>
                <c:pt idx="1029">
                  <c:v>29746</c:v>
                </c:pt>
                <c:pt idx="1030">
                  <c:v>3492</c:v>
                </c:pt>
                <c:pt idx="1031">
                  <c:v>94363</c:v>
                </c:pt>
                <c:pt idx="1032">
                  <c:v>77027</c:v>
                </c:pt>
                <c:pt idx="1033">
                  <c:v>33735</c:v>
                </c:pt>
                <c:pt idx="1034">
                  <c:v>3441</c:v>
                </c:pt>
                <c:pt idx="1035">
                  <c:v>10773</c:v>
                </c:pt>
                <c:pt idx="1036">
                  <c:v>2651</c:v>
                </c:pt>
                <c:pt idx="1037">
                  <c:v>10576</c:v>
                </c:pt>
                <c:pt idx="1038">
                  <c:v>10576</c:v>
                </c:pt>
                <c:pt idx="1039">
                  <c:v>3846</c:v>
                </c:pt>
                <c:pt idx="1040" formatCode="General">
                  <c:v>491</c:v>
                </c:pt>
                <c:pt idx="1041" formatCode="General">
                  <c:v>124</c:v>
                </c:pt>
                <c:pt idx="1042">
                  <c:v>28978</c:v>
                </c:pt>
                <c:pt idx="1043">
                  <c:v>5882</c:v>
                </c:pt>
                <c:pt idx="1044" formatCode="General">
                  <c:v>0</c:v>
                </c:pt>
                <c:pt idx="1045" formatCode="General">
                  <c:v>0</c:v>
                </c:pt>
                <c:pt idx="1046">
                  <c:v>8614</c:v>
                </c:pt>
                <c:pt idx="1047">
                  <c:v>4584</c:v>
                </c:pt>
                <c:pt idx="1048" formatCode="General">
                  <c:v>419</c:v>
                </c:pt>
                <c:pt idx="1049">
                  <c:v>33434</c:v>
                </c:pt>
                <c:pt idx="1050">
                  <c:v>74977</c:v>
                </c:pt>
                <c:pt idx="1051">
                  <c:v>21010</c:v>
                </c:pt>
                <c:pt idx="1052">
                  <c:v>33176</c:v>
                </c:pt>
                <c:pt idx="1053">
                  <c:v>2453</c:v>
                </c:pt>
                <c:pt idx="1054" formatCode="General">
                  <c:v>596</c:v>
                </c:pt>
                <c:pt idx="1055">
                  <c:v>8714</c:v>
                </c:pt>
                <c:pt idx="1056">
                  <c:v>28791</c:v>
                </c:pt>
                <c:pt idx="1057">
                  <c:v>28791</c:v>
                </c:pt>
                <c:pt idx="1058">
                  <c:v>10911</c:v>
                </c:pt>
                <c:pt idx="1059">
                  <c:v>1902</c:v>
                </c:pt>
                <c:pt idx="1060">
                  <c:v>20850</c:v>
                </c:pt>
                <c:pt idx="1061">
                  <c:v>2651</c:v>
                </c:pt>
                <c:pt idx="1062">
                  <c:v>4674</c:v>
                </c:pt>
                <c:pt idx="1063" formatCode="General">
                  <c:v>766</c:v>
                </c:pt>
                <c:pt idx="1064">
                  <c:v>8891</c:v>
                </c:pt>
                <c:pt idx="1065">
                  <c:v>24432</c:v>
                </c:pt>
                <c:pt idx="1066">
                  <c:v>94363</c:v>
                </c:pt>
                <c:pt idx="1067">
                  <c:v>2117</c:v>
                </c:pt>
                <c:pt idx="1068">
                  <c:v>94363</c:v>
                </c:pt>
                <c:pt idx="1069">
                  <c:v>94363</c:v>
                </c:pt>
                <c:pt idx="1070" formatCode="General">
                  <c:v>903</c:v>
                </c:pt>
                <c:pt idx="1071">
                  <c:v>2868</c:v>
                </c:pt>
                <c:pt idx="1072">
                  <c:v>2957</c:v>
                </c:pt>
                <c:pt idx="1073">
                  <c:v>1597</c:v>
                </c:pt>
                <c:pt idx="1074">
                  <c:v>1588</c:v>
                </c:pt>
                <c:pt idx="1075" formatCode="General">
                  <c:v>171</c:v>
                </c:pt>
                <c:pt idx="1076" formatCode="General">
                  <c:v>314</c:v>
                </c:pt>
                <c:pt idx="1077" formatCode="General">
                  <c:v>151</c:v>
                </c:pt>
                <c:pt idx="1078">
                  <c:v>2766</c:v>
                </c:pt>
                <c:pt idx="1079">
                  <c:v>1454</c:v>
                </c:pt>
                <c:pt idx="1080">
                  <c:v>1193</c:v>
                </c:pt>
                <c:pt idx="1081">
                  <c:v>1015</c:v>
                </c:pt>
                <c:pt idx="1082">
                  <c:v>40895</c:v>
                </c:pt>
                <c:pt idx="1083" formatCode="General">
                  <c:v>928</c:v>
                </c:pt>
                <c:pt idx="1084">
                  <c:v>3066</c:v>
                </c:pt>
                <c:pt idx="1085" formatCode="General">
                  <c:v>425</c:v>
                </c:pt>
                <c:pt idx="1086" formatCode="General">
                  <c:v>490</c:v>
                </c:pt>
                <c:pt idx="1087" formatCode="General">
                  <c:v>708</c:v>
                </c:pt>
                <c:pt idx="1088">
                  <c:v>18202</c:v>
                </c:pt>
                <c:pt idx="1089" formatCode="General">
                  <c:v>466</c:v>
                </c:pt>
                <c:pt idx="1090">
                  <c:v>11827</c:v>
                </c:pt>
                <c:pt idx="1091" formatCode="General">
                  <c:v>290</c:v>
                </c:pt>
                <c:pt idx="1092">
                  <c:v>1552</c:v>
                </c:pt>
                <c:pt idx="1093">
                  <c:v>1644</c:v>
                </c:pt>
                <c:pt idx="1094">
                  <c:v>4426</c:v>
                </c:pt>
                <c:pt idx="1095">
                  <c:v>1456</c:v>
                </c:pt>
                <c:pt idx="1096">
                  <c:v>44994</c:v>
                </c:pt>
                <c:pt idx="1097">
                  <c:v>4238</c:v>
                </c:pt>
                <c:pt idx="1098">
                  <c:v>1977</c:v>
                </c:pt>
                <c:pt idx="1099">
                  <c:v>25886</c:v>
                </c:pt>
                <c:pt idx="1100" formatCode="General">
                  <c:v>0</c:v>
                </c:pt>
                <c:pt idx="1101" formatCode="General">
                  <c:v>401</c:v>
                </c:pt>
                <c:pt idx="1102">
                  <c:v>8076</c:v>
                </c:pt>
                <c:pt idx="1103" formatCode="General">
                  <c:v>87</c:v>
                </c:pt>
                <c:pt idx="1104" formatCode="General">
                  <c:v>28</c:v>
                </c:pt>
                <c:pt idx="1105">
                  <c:v>31534</c:v>
                </c:pt>
                <c:pt idx="1106">
                  <c:v>2326</c:v>
                </c:pt>
                <c:pt idx="1107">
                  <c:v>2646</c:v>
                </c:pt>
                <c:pt idx="1108">
                  <c:v>5072</c:v>
                </c:pt>
                <c:pt idx="1109">
                  <c:v>10962</c:v>
                </c:pt>
                <c:pt idx="1110">
                  <c:v>1367</c:v>
                </c:pt>
                <c:pt idx="1111">
                  <c:v>20850</c:v>
                </c:pt>
                <c:pt idx="1112">
                  <c:v>3686</c:v>
                </c:pt>
                <c:pt idx="1113">
                  <c:v>17810</c:v>
                </c:pt>
                <c:pt idx="1114">
                  <c:v>28978</c:v>
                </c:pt>
                <c:pt idx="1115">
                  <c:v>35877</c:v>
                </c:pt>
                <c:pt idx="1116">
                  <c:v>54315</c:v>
                </c:pt>
                <c:pt idx="1117">
                  <c:v>1092</c:v>
                </c:pt>
                <c:pt idx="1118" formatCode="General">
                  <c:v>93</c:v>
                </c:pt>
                <c:pt idx="1119">
                  <c:v>10134</c:v>
                </c:pt>
                <c:pt idx="1120">
                  <c:v>28030</c:v>
                </c:pt>
                <c:pt idx="1121" formatCode="General">
                  <c:v>465</c:v>
                </c:pt>
                <c:pt idx="1122" formatCode="General">
                  <c:v>450</c:v>
                </c:pt>
                <c:pt idx="1123" formatCode="General">
                  <c:v>690</c:v>
                </c:pt>
                <c:pt idx="1124">
                  <c:v>13127</c:v>
                </c:pt>
                <c:pt idx="1125" formatCode="General">
                  <c:v>43</c:v>
                </c:pt>
                <c:pt idx="1126">
                  <c:v>2399</c:v>
                </c:pt>
                <c:pt idx="1127">
                  <c:v>2905</c:v>
                </c:pt>
                <c:pt idx="1128">
                  <c:v>2664</c:v>
                </c:pt>
                <c:pt idx="1129">
                  <c:v>3785</c:v>
                </c:pt>
                <c:pt idx="1130">
                  <c:v>2249</c:v>
                </c:pt>
                <c:pt idx="1131">
                  <c:v>3234</c:v>
                </c:pt>
                <c:pt idx="1132">
                  <c:v>2628</c:v>
                </c:pt>
                <c:pt idx="1133">
                  <c:v>13971</c:v>
                </c:pt>
                <c:pt idx="1135">
                  <c:v>5985</c:v>
                </c:pt>
                <c:pt idx="1136" formatCode="General">
                  <c:v>38</c:v>
                </c:pt>
                <c:pt idx="1137" formatCode="General">
                  <c:v>112</c:v>
                </c:pt>
                <c:pt idx="1138">
                  <c:v>22860</c:v>
                </c:pt>
                <c:pt idx="1139" formatCode="General">
                  <c:v>693</c:v>
                </c:pt>
                <c:pt idx="1140">
                  <c:v>1508</c:v>
                </c:pt>
                <c:pt idx="1141">
                  <c:v>43994</c:v>
                </c:pt>
                <c:pt idx="1142">
                  <c:v>14404</c:v>
                </c:pt>
                <c:pt idx="1143">
                  <c:v>1208</c:v>
                </c:pt>
                <c:pt idx="1144">
                  <c:v>6558</c:v>
                </c:pt>
                <c:pt idx="1145">
                  <c:v>2147</c:v>
                </c:pt>
                <c:pt idx="1146">
                  <c:v>1075</c:v>
                </c:pt>
                <c:pt idx="1147">
                  <c:v>1079</c:v>
                </c:pt>
                <c:pt idx="1148">
                  <c:v>4642</c:v>
                </c:pt>
                <c:pt idx="1149">
                  <c:v>8427</c:v>
                </c:pt>
                <c:pt idx="1150" formatCode="General">
                  <c:v>200</c:v>
                </c:pt>
                <c:pt idx="1151" formatCode="General">
                  <c:v>143</c:v>
                </c:pt>
                <c:pt idx="1152">
                  <c:v>1660</c:v>
                </c:pt>
                <c:pt idx="1153" formatCode="General">
                  <c:v>478</c:v>
                </c:pt>
                <c:pt idx="1154">
                  <c:v>2640</c:v>
                </c:pt>
                <c:pt idx="1155" formatCode="General">
                  <c:v>7</c:v>
                </c:pt>
                <c:pt idx="1156">
                  <c:v>2147</c:v>
                </c:pt>
                <c:pt idx="1157">
                  <c:v>8372</c:v>
                </c:pt>
                <c:pt idx="1158">
                  <c:v>1173</c:v>
                </c:pt>
                <c:pt idx="1159" formatCode="General">
                  <c:v>197</c:v>
                </c:pt>
                <c:pt idx="1160" formatCode="General">
                  <c:v>490</c:v>
                </c:pt>
                <c:pt idx="1161">
                  <c:v>9427</c:v>
                </c:pt>
                <c:pt idx="1162">
                  <c:v>1528</c:v>
                </c:pt>
                <c:pt idx="1163">
                  <c:v>2960</c:v>
                </c:pt>
                <c:pt idx="1164">
                  <c:v>12835</c:v>
                </c:pt>
                <c:pt idx="1165">
                  <c:v>30411</c:v>
                </c:pt>
                <c:pt idx="1166" formatCode="General">
                  <c:v>451</c:v>
                </c:pt>
                <c:pt idx="1167" formatCode="General">
                  <c:v>185</c:v>
                </c:pt>
                <c:pt idx="1168" formatCode="General">
                  <c:v>132</c:v>
                </c:pt>
                <c:pt idx="1169">
                  <c:v>26556</c:v>
                </c:pt>
                <c:pt idx="1170">
                  <c:v>4798</c:v>
                </c:pt>
                <c:pt idx="1171" formatCode="General">
                  <c:v>789</c:v>
                </c:pt>
                <c:pt idx="1172" formatCode="General">
                  <c:v>0</c:v>
                </c:pt>
                <c:pt idx="1173" formatCode="General">
                  <c:v>14</c:v>
                </c:pt>
                <c:pt idx="1174">
                  <c:v>20053</c:v>
                </c:pt>
                <c:pt idx="1175">
                  <c:v>1108</c:v>
                </c:pt>
                <c:pt idx="1176" formatCode="General">
                  <c:v>163</c:v>
                </c:pt>
                <c:pt idx="1177">
                  <c:v>7354</c:v>
                </c:pt>
                <c:pt idx="1178">
                  <c:v>1004</c:v>
                </c:pt>
                <c:pt idx="1179" formatCode="General">
                  <c:v>121</c:v>
                </c:pt>
                <c:pt idx="1180" formatCode="General">
                  <c:v>246</c:v>
                </c:pt>
                <c:pt idx="1181">
                  <c:v>1717</c:v>
                </c:pt>
                <c:pt idx="1182" formatCode="General">
                  <c:v>74</c:v>
                </c:pt>
                <c:pt idx="1183" formatCode="General">
                  <c:v>0</c:v>
                </c:pt>
                <c:pt idx="1184">
                  <c:v>18872</c:v>
                </c:pt>
                <c:pt idx="1185" formatCode="General">
                  <c:v>479</c:v>
                </c:pt>
                <c:pt idx="1186" formatCode="General">
                  <c:v>536</c:v>
                </c:pt>
                <c:pt idx="1187" formatCode="General">
                  <c:v>104</c:v>
                </c:pt>
                <c:pt idx="1188" formatCode="General">
                  <c:v>313</c:v>
                </c:pt>
                <c:pt idx="1189" formatCode="General">
                  <c:v>339</c:v>
                </c:pt>
                <c:pt idx="1190">
                  <c:v>10170</c:v>
                </c:pt>
                <c:pt idx="1191">
                  <c:v>74976</c:v>
                </c:pt>
                <c:pt idx="1192">
                  <c:v>13568</c:v>
                </c:pt>
                <c:pt idx="1193" formatCode="General">
                  <c:v>127</c:v>
                </c:pt>
                <c:pt idx="1194">
                  <c:v>9998</c:v>
                </c:pt>
                <c:pt idx="1195" formatCode="General">
                  <c:v>87</c:v>
                </c:pt>
                <c:pt idx="1196">
                  <c:v>12153</c:v>
                </c:pt>
                <c:pt idx="1197">
                  <c:v>92595</c:v>
                </c:pt>
                <c:pt idx="1198">
                  <c:v>1335</c:v>
                </c:pt>
                <c:pt idx="1199">
                  <c:v>1335</c:v>
                </c:pt>
                <c:pt idx="1200" formatCode="General">
                  <c:v>85</c:v>
                </c:pt>
                <c:pt idx="1201" formatCode="General">
                  <c:v>362</c:v>
                </c:pt>
                <c:pt idx="1202" formatCode="General">
                  <c:v>0</c:v>
                </c:pt>
                <c:pt idx="1203">
                  <c:v>1379</c:v>
                </c:pt>
                <c:pt idx="1204">
                  <c:v>7333</c:v>
                </c:pt>
                <c:pt idx="1205">
                  <c:v>1996</c:v>
                </c:pt>
                <c:pt idx="1206">
                  <c:v>13045</c:v>
                </c:pt>
                <c:pt idx="1207" formatCode="General">
                  <c:v>602</c:v>
                </c:pt>
                <c:pt idx="1208" formatCode="General">
                  <c:v>425</c:v>
                </c:pt>
                <c:pt idx="1209">
                  <c:v>1786</c:v>
                </c:pt>
                <c:pt idx="1210" formatCode="General">
                  <c:v>314</c:v>
                </c:pt>
                <c:pt idx="1211">
                  <c:v>43994</c:v>
                </c:pt>
                <c:pt idx="1212">
                  <c:v>10234</c:v>
                </c:pt>
                <c:pt idx="1213">
                  <c:v>43994</c:v>
                </c:pt>
                <c:pt idx="1214" formatCode="General">
                  <c:v>576</c:v>
                </c:pt>
                <c:pt idx="1215">
                  <c:v>4740</c:v>
                </c:pt>
                <c:pt idx="1216">
                  <c:v>3197</c:v>
                </c:pt>
                <c:pt idx="1217">
                  <c:v>7928</c:v>
                </c:pt>
                <c:pt idx="1218">
                  <c:v>1075</c:v>
                </c:pt>
                <c:pt idx="1219" formatCode="General">
                  <c:v>538</c:v>
                </c:pt>
                <c:pt idx="1220">
                  <c:v>7945</c:v>
                </c:pt>
                <c:pt idx="1221" formatCode="General">
                  <c:v>612</c:v>
                </c:pt>
                <c:pt idx="1222">
                  <c:v>2031</c:v>
                </c:pt>
                <c:pt idx="1223">
                  <c:v>2492</c:v>
                </c:pt>
                <c:pt idx="1224">
                  <c:v>2804</c:v>
                </c:pt>
                <c:pt idx="1225" formatCode="General">
                  <c:v>12</c:v>
                </c:pt>
                <c:pt idx="1226" formatCode="General">
                  <c:v>2</c:v>
                </c:pt>
                <c:pt idx="1228" formatCode="General">
                  <c:v>159</c:v>
                </c:pt>
                <c:pt idx="1229">
                  <c:v>9344</c:v>
                </c:pt>
                <c:pt idx="1230" formatCode="General">
                  <c:v>136</c:v>
                </c:pt>
                <c:pt idx="1231">
                  <c:v>1383</c:v>
                </c:pt>
                <c:pt idx="1232" formatCode="General">
                  <c:v>37</c:v>
                </c:pt>
                <c:pt idx="1233">
                  <c:v>7203</c:v>
                </c:pt>
                <c:pt idx="1234">
                  <c:v>2866</c:v>
                </c:pt>
                <c:pt idx="1235">
                  <c:v>2737</c:v>
                </c:pt>
                <c:pt idx="1236" formatCode="General">
                  <c:v>25</c:v>
                </c:pt>
                <c:pt idx="1237">
                  <c:v>1306</c:v>
                </c:pt>
                <c:pt idx="1238">
                  <c:v>4971</c:v>
                </c:pt>
                <c:pt idx="1239">
                  <c:v>9378</c:v>
                </c:pt>
                <c:pt idx="1240">
                  <c:v>92595</c:v>
                </c:pt>
                <c:pt idx="1241">
                  <c:v>10174</c:v>
                </c:pt>
                <c:pt idx="1242">
                  <c:v>1934</c:v>
                </c:pt>
                <c:pt idx="1243">
                  <c:v>1423</c:v>
                </c:pt>
                <c:pt idx="1244">
                  <c:v>1423</c:v>
                </c:pt>
                <c:pt idx="1245" formatCode="General">
                  <c:v>81</c:v>
                </c:pt>
                <c:pt idx="1246">
                  <c:v>2201</c:v>
                </c:pt>
                <c:pt idx="1247" formatCode="General">
                  <c:v>101</c:v>
                </c:pt>
                <c:pt idx="1248" formatCode="General">
                  <c:v>132</c:v>
                </c:pt>
                <c:pt idx="1249">
                  <c:v>9385</c:v>
                </c:pt>
                <c:pt idx="1250">
                  <c:v>2450</c:v>
                </c:pt>
                <c:pt idx="1251">
                  <c:v>3688</c:v>
                </c:pt>
                <c:pt idx="1252">
                  <c:v>15188</c:v>
                </c:pt>
                <c:pt idx="1253" formatCode="General">
                  <c:v>21</c:v>
                </c:pt>
                <c:pt idx="1254">
                  <c:v>1237</c:v>
                </c:pt>
                <c:pt idx="1255">
                  <c:v>5176</c:v>
                </c:pt>
                <c:pt idx="1256">
                  <c:v>1674</c:v>
                </c:pt>
                <c:pt idx="1257" formatCode="General">
                  <c:v>24</c:v>
                </c:pt>
                <c:pt idx="1258">
                  <c:v>2781</c:v>
                </c:pt>
                <c:pt idx="1259" formatCode="General">
                  <c:v>989</c:v>
                </c:pt>
                <c:pt idx="1260">
                  <c:v>14184</c:v>
                </c:pt>
                <c:pt idx="1261">
                  <c:v>4768</c:v>
                </c:pt>
                <c:pt idx="1262">
                  <c:v>8618</c:v>
                </c:pt>
                <c:pt idx="1263">
                  <c:v>4428</c:v>
                </c:pt>
                <c:pt idx="1264">
                  <c:v>7064</c:v>
                </c:pt>
                <c:pt idx="1265">
                  <c:v>13391</c:v>
                </c:pt>
                <c:pt idx="1266">
                  <c:v>16905</c:v>
                </c:pt>
                <c:pt idx="1267">
                  <c:v>15867</c:v>
                </c:pt>
                <c:pt idx="1268" formatCode="General">
                  <c:v>714</c:v>
                </c:pt>
                <c:pt idx="1269" formatCode="General">
                  <c:v>644</c:v>
                </c:pt>
                <c:pt idx="1270">
                  <c:v>10833</c:v>
                </c:pt>
                <c:pt idx="1271">
                  <c:v>25607</c:v>
                </c:pt>
                <c:pt idx="1272">
                  <c:v>4074</c:v>
                </c:pt>
                <c:pt idx="1273">
                  <c:v>5057</c:v>
                </c:pt>
                <c:pt idx="1274">
                  <c:v>7732</c:v>
                </c:pt>
                <c:pt idx="1275">
                  <c:v>1540</c:v>
                </c:pt>
                <c:pt idx="1276">
                  <c:v>1423</c:v>
                </c:pt>
                <c:pt idx="1277">
                  <c:v>1313</c:v>
                </c:pt>
                <c:pt idx="1278">
                  <c:v>24871</c:v>
                </c:pt>
                <c:pt idx="1279" formatCode="General">
                  <c:v>57</c:v>
                </c:pt>
                <c:pt idx="1280">
                  <c:v>21764</c:v>
                </c:pt>
                <c:pt idx="1281">
                  <c:v>2523</c:v>
                </c:pt>
                <c:pt idx="1282">
                  <c:v>14185</c:v>
                </c:pt>
                <c:pt idx="1283">
                  <c:v>4971</c:v>
                </c:pt>
                <c:pt idx="1284">
                  <c:v>1313</c:v>
                </c:pt>
                <c:pt idx="1285">
                  <c:v>9378</c:v>
                </c:pt>
                <c:pt idx="1286">
                  <c:v>9377</c:v>
                </c:pt>
                <c:pt idx="1287" formatCode="General">
                  <c:v>61</c:v>
                </c:pt>
                <c:pt idx="1288">
                  <c:v>3044</c:v>
                </c:pt>
                <c:pt idx="1289">
                  <c:v>6537</c:v>
                </c:pt>
                <c:pt idx="1290">
                  <c:v>16685</c:v>
                </c:pt>
                <c:pt idx="1291">
                  <c:v>14778</c:v>
                </c:pt>
                <c:pt idx="1292" formatCode="General">
                  <c:v>491</c:v>
                </c:pt>
                <c:pt idx="1293" formatCode="General">
                  <c:v>265</c:v>
                </c:pt>
                <c:pt idx="1294">
                  <c:v>9378</c:v>
                </c:pt>
                <c:pt idx="1295" formatCode="General">
                  <c:v>295</c:v>
                </c:pt>
                <c:pt idx="1296" formatCode="General">
                  <c:v>41</c:v>
                </c:pt>
                <c:pt idx="1297" formatCode="General">
                  <c:v>61</c:v>
                </c:pt>
                <c:pt idx="1298">
                  <c:v>8053</c:v>
                </c:pt>
                <c:pt idx="1299">
                  <c:v>4951</c:v>
                </c:pt>
                <c:pt idx="1300">
                  <c:v>4308</c:v>
                </c:pt>
                <c:pt idx="1301">
                  <c:v>6491</c:v>
                </c:pt>
                <c:pt idx="1302">
                  <c:v>15032</c:v>
                </c:pt>
                <c:pt idx="1303">
                  <c:v>5999</c:v>
                </c:pt>
                <c:pt idx="1304" formatCode="General">
                  <c:v>51</c:v>
                </c:pt>
                <c:pt idx="1305" formatCode="General">
                  <c:v>357</c:v>
                </c:pt>
                <c:pt idx="1306" formatCode="General">
                  <c:v>485</c:v>
                </c:pt>
                <c:pt idx="1307">
                  <c:v>7732</c:v>
                </c:pt>
                <c:pt idx="1308">
                  <c:v>5692</c:v>
                </c:pt>
                <c:pt idx="1309">
                  <c:v>8938</c:v>
                </c:pt>
                <c:pt idx="1310">
                  <c:v>3095</c:v>
                </c:pt>
                <c:pt idx="1311">
                  <c:v>9638</c:v>
                </c:pt>
                <c:pt idx="1312">
                  <c:v>11339</c:v>
                </c:pt>
                <c:pt idx="1313" formatCode="General">
                  <c:v>305</c:v>
                </c:pt>
                <c:pt idx="1314">
                  <c:v>5036</c:v>
                </c:pt>
                <c:pt idx="1315">
                  <c:v>42641</c:v>
                </c:pt>
                <c:pt idx="1316" formatCode="General">
                  <c:v>388</c:v>
                </c:pt>
                <c:pt idx="1317">
                  <c:v>8751</c:v>
                </c:pt>
                <c:pt idx="1318">
                  <c:v>2451</c:v>
                </c:pt>
                <c:pt idx="1319">
                  <c:v>2451</c:v>
                </c:pt>
                <c:pt idx="1320">
                  <c:v>1396</c:v>
                </c:pt>
                <c:pt idx="1321">
                  <c:v>24871</c:v>
                </c:pt>
                <c:pt idx="1322">
                  <c:v>24871</c:v>
                </c:pt>
                <c:pt idx="1323">
                  <c:v>1075</c:v>
                </c:pt>
                <c:pt idx="1324" formatCode="General">
                  <c:v>594</c:v>
                </c:pt>
                <c:pt idx="1325">
                  <c:v>1796</c:v>
                </c:pt>
                <c:pt idx="1326">
                  <c:v>1949</c:v>
                </c:pt>
                <c:pt idx="1327">
                  <c:v>7429</c:v>
                </c:pt>
                <c:pt idx="1328">
                  <c:v>10718</c:v>
                </c:pt>
                <c:pt idx="1329">
                  <c:v>3061</c:v>
                </c:pt>
                <c:pt idx="1330">
                  <c:v>6199</c:v>
                </c:pt>
                <c:pt idx="1331">
                  <c:v>2351</c:v>
                </c:pt>
                <c:pt idx="1332">
                  <c:v>19621</c:v>
                </c:pt>
                <c:pt idx="1333" formatCode="General">
                  <c:v>241</c:v>
                </c:pt>
                <c:pt idx="1334">
                  <c:v>9340</c:v>
                </c:pt>
                <c:pt idx="1335">
                  <c:v>1075</c:v>
                </c:pt>
                <c:pt idx="1336">
                  <c:v>9378</c:v>
                </c:pt>
                <c:pt idx="1337" formatCode="General">
                  <c:v>212</c:v>
                </c:pt>
                <c:pt idx="1338">
                  <c:v>1949</c:v>
                </c:pt>
                <c:pt idx="1339" formatCode="General">
                  <c:v>97</c:v>
                </c:pt>
                <c:pt idx="1340" formatCode="General">
                  <c:v>255</c:v>
                </c:pt>
                <c:pt idx="1341">
                  <c:v>1269</c:v>
                </c:pt>
                <c:pt idx="1342">
                  <c:v>9378</c:v>
                </c:pt>
                <c:pt idx="1343">
                  <c:v>9378</c:v>
                </c:pt>
                <c:pt idx="1344">
                  <c:v>5958</c:v>
                </c:pt>
                <c:pt idx="1345">
                  <c:v>9378</c:v>
                </c:pt>
                <c:pt idx="1346">
                  <c:v>5792</c:v>
                </c:pt>
                <c:pt idx="1347">
                  <c:v>3344</c:v>
                </c:pt>
                <c:pt idx="1348">
                  <c:v>13572</c:v>
                </c:pt>
                <c:pt idx="1349">
                  <c:v>15233</c:v>
                </c:pt>
              </c:numCache>
            </c:numRef>
          </c:yVal>
          <c:smooth val="1"/>
          <c:extLst>
            <c:ext xmlns:c16="http://schemas.microsoft.com/office/drawing/2014/chart" uri="{C3380CC4-5D6E-409C-BE32-E72D297353CC}">
              <c16:uniqueId val="{00000000-69C2-0E46-B343-67F2DCE4CF35}"/>
            </c:ext>
          </c:extLst>
        </c:ser>
        <c:dLbls>
          <c:showLegendKey val="0"/>
          <c:showVal val="0"/>
          <c:showCatName val="0"/>
          <c:showSerName val="0"/>
          <c:showPercent val="0"/>
          <c:showBubbleSize val="0"/>
        </c:dLbls>
        <c:axId val="1827772719"/>
        <c:axId val="1233547638"/>
      </c:scatterChart>
      <c:valAx>
        <c:axId val="18277727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discount_percentage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33547638"/>
        <c:crosses val="autoZero"/>
        <c:crossBetween val="midCat"/>
      </c:valAx>
      <c:valAx>
        <c:axId val="1233547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GB" b="0">
                    <a:solidFill>
                      <a:srgbClr val="000000"/>
                    </a:solidFill>
                    <a:latin typeface="+mn-lt"/>
                  </a:rPr>
                  <a:t>rating_count</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27772719"/>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Top categories by products, %</a:t>
            </a:r>
          </a:p>
        </c:rich>
      </c:tx>
      <c:overlay val="0"/>
    </c:title>
    <c:autoTitleDeleted val="0"/>
    <c:plotArea>
      <c:layout/>
      <c:pieChart>
        <c:varyColors val="1"/>
        <c:ser>
          <c:idx val="0"/>
          <c:order val="0"/>
          <c:tx>
            <c:strRef>
              <c:f>'Pivot Table 2'!$B$4</c:f>
              <c:strCache>
                <c:ptCount val="1"/>
                <c:pt idx="0">
                  <c:v>COUNTA of product_id</c:v>
                </c:pt>
              </c:strCache>
            </c:strRef>
          </c:tx>
          <c:dPt>
            <c:idx val="0"/>
            <c:bubble3D val="0"/>
            <c:spPr>
              <a:solidFill>
                <a:srgbClr val="4285F4"/>
              </a:solidFill>
            </c:spPr>
            <c:extLst>
              <c:ext xmlns:c16="http://schemas.microsoft.com/office/drawing/2014/chart" uri="{C3380CC4-5D6E-409C-BE32-E72D297353CC}">
                <c16:uniqueId val="{00000001-3714-9848-9D92-2D246514B318}"/>
              </c:ext>
            </c:extLst>
          </c:dPt>
          <c:dPt>
            <c:idx val="1"/>
            <c:bubble3D val="0"/>
            <c:spPr>
              <a:solidFill>
                <a:srgbClr val="EA4335"/>
              </a:solidFill>
            </c:spPr>
            <c:extLst>
              <c:ext xmlns:c16="http://schemas.microsoft.com/office/drawing/2014/chart" uri="{C3380CC4-5D6E-409C-BE32-E72D297353CC}">
                <c16:uniqueId val="{00000003-3714-9848-9D92-2D246514B318}"/>
              </c:ext>
            </c:extLst>
          </c:dPt>
          <c:dPt>
            <c:idx val="2"/>
            <c:bubble3D val="0"/>
            <c:spPr>
              <a:solidFill>
                <a:srgbClr val="FBBC04"/>
              </a:solidFill>
            </c:spPr>
            <c:extLst>
              <c:ext xmlns:c16="http://schemas.microsoft.com/office/drawing/2014/chart" uri="{C3380CC4-5D6E-409C-BE32-E72D297353CC}">
                <c16:uniqueId val="{00000005-3714-9848-9D92-2D246514B318}"/>
              </c:ext>
            </c:extLst>
          </c:dPt>
          <c:dPt>
            <c:idx val="3"/>
            <c:bubble3D val="0"/>
            <c:spPr>
              <a:solidFill>
                <a:srgbClr val="34A853"/>
              </a:solidFill>
            </c:spPr>
            <c:extLst>
              <c:ext xmlns:c16="http://schemas.microsoft.com/office/drawing/2014/chart" uri="{C3380CC4-5D6E-409C-BE32-E72D297353CC}">
                <c16:uniqueId val="{00000007-3714-9848-9D92-2D246514B318}"/>
              </c:ext>
            </c:extLst>
          </c:dPt>
          <c:dPt>
            <c:idx val="4"/>
            <c:bubble3D val="0"/>
            <c:spPr>
              <a:solidFill>
                <a:srgbClr val="FF6D01"/>
              </a:solidFill>
            </c:spPr>
            <c:extLst>
              <c:ext xmlns:c16="http://schemas.microsoft.com/office/drawing/2014/chart" uri="{C3380CC4-5D6E-409C-BE32-E72D297353CC}">
                <c16:uniqueId val="{00000009-3714-9848-9D92-2D246514B318}"/>
              </c:ext>
            </c:extLst>
          </c:dPt>
          <c:dPt>
            <c:idx val="5"/>
            <c:bubble3D val="0"/>
            <c:spPr>
              <a:solidFill>
                <a:srgbClr val="46BDC6"/>
              </a:solidFill>
            </c:spPr>
            <c:extLst>
              <c:ext xmlns:c16="http://schemas.microsoft.com/office/drawing/2014/chart" uri="{C3380CC4-5D6E-409C-BE32-E72D297353CC}">
                <c16:uniqueId val="{0000000B-3714-9848-9D92-2D246514B318}"/>
              </c:ext>
            </c:extLst>
          </c:dPt>
          <c:dPt>
            <c:idx val="6"/>
            <c:bubble3D val="0"/>
            <c:spPr>
              <a:solidFill>
                <a:srgbClr val="7BAAF7"/>
              </a:solidFill>
            </c:spPr>
            <c:extLst>
              <c:ext xmlns:c16="http://schemas.microsoft.com/office/drawing/2014/chart" uri="{C3380CC4-5D6E-409C-BE32-E72D297353CC}">
                <c16:uniqueId val="{0000000D-3714-9848-9D92-2D246514B318}"/>
              </c:ext>
            </c:extLst>
          </c:dPt>
          <c:dPt>
            <c:idx val="7"/>
            <c:bubble3D val="0"/>
            <c:spPr>
              <a:solidFill>
                <a:srgbClr val="F07B72"/>
              </a:solidFill>
            </c:spPr>
            <c:extLst>
              <c:ext xmlns:c16="http://schemas.microsoft.com/office/drawing/2014/chart" uri="{C3380CC4-5D6E-409C-BE32-E72D297353CC}">
                <c16:uniqueId val="{0000000F-3714-9848-9D92-2D246514B318}"/>
              </c:ext>
            </c:extLst>
          </c:dPt>
          <c:dPt>
            <c:idx val="8"/>
            <c:bubble3D val="0"/>
            <c:spPr>
              <a:solidFill>
                <a:srgbClr val="FCD04F"/>
              </a:solidFill>
            </c:spPr>
            <c:extLst>
              <c:ext xmlns:c16="http://schemas.microsoft.com/office/drawing/2014/chart" uri="{C3380CC4-5D6E-409C-BE32-E72D297353CC}">
                <c16:uniqueId val="{00000011-3714-9848-9D92-2D246514B318}"/>
              </c:ext>
            </c:extLst>
          </c:dPt>
          <c:cat>
            <c:strRef>
              <c:f>'Pivot Table 2'!$A$5:$A$13</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2'!$B$5:$B$13</c:f>
              <c:numCache>
                <c:formatCode>General</c:formatCode>
                <c:ptCount val="9"/>
                <c:pt idx="0">
                  <c:v>490</c:v>
                </c:pt>
                <c:pt idx="1">
                  <c:v>447</c:v>
                </c:pt>
                <c:pt idx="2">
                  <c:v>375</c:v>
                </c:pt>
                <c:pt idx="3">
                  <c:v>31</c:v>
                </c:pt>
                <c:pt idx="4">
                  <c:v>2</c:v>
                </c:pt>
                <c:pt idx="5">
                  <c:v>2</c:v>
                </c:pt>
                <c:pt idx="6">
                  <c:v>1</c:v>
                </c:pt>
                <c:pt idx="7">
                  <c:v>1</c:v>
                </c:pt>
                <c:pt idx="8">
                  <c:v>1</c:v>
                </c:pt>
              </c:numCache>
            </c:numRef>
          </c:val>
          <c:extLst>
            <c:ext xmlns:c16="http://schemas.microsoft.com/office/drawing/2014/chart" uri="{C3380CC4-5D6E-409C-BE32-E72D297353CC}">
              <c16:uniqueId val="{00000012-3714-9848-9D92-2D246514B31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Distribution of Discounted Price</a:t>
            </a:r>
          </a:p>
        </c:rich>
      </c:tx>
      <c:overlay val="0"/>
    </c:title>
    <c:autoTitleDeleted val="0"/>
    <c:plotArea>
      <c:layout/>
      <c:barChart>
        <c:barDir val="col"/>
        <c:grouping val="stacked"/>
        <c:varyColors val="1"/>
        <c:ser>
          <c:idx val="0"/>
          <c:order val="0"/>
          <c:tx>
            <c:strRef>
              <c:f>'Pivot Table 2'!$B$93</c:f>
              <c:strCache>
                <c:ptCount val="1"/>
                <c:pt idx="0">
                  <c:v>&lt;=100</c:v>
                </c:pt>
              </c:strCache>
            </c:strRef>
          </c:tx>
          <c:spPr>
            <a:solidFill>
              <a:srgbClr val="4285F4"/>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2'!$B$94:$B$102</c:f>
              <c:numCache>
                <c:formatCode>General</c:formatCode>
                <c:ptCount val="9"/>
                <c:pt idx="0">
                  <c:v>11</c:v>
                </c:pt>
                <c:pt idx="1">
                  <c:v>5</c:v>
                </c:pt>
                <c:pt idx="2">
                  <c:v>17</c:v>
                </c:pt>
                <c:pt idx="3">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D99-1B44-887F-E2C5C41649C2}"/>
            </c:ext>
          </c:extLst>
        </c:ser>
        <c:ser>
          <c:idx val="1"/>
          <c:order val="1"/>
          <c:tx>
            <c:strRef>
              <c:f>'Pivot Table 2'!$C$93</c:f>
              <c:strCache>
                <c:ptCount val="1"/>
                <c:pt idx="0">
                  <c:v>&gt;2000</c:v>
                </c:pt>
              </c:strCache>
            </c:strRef>
          </c:tx>
          <c:spPr>
            <a:solidFill>
              <a:srgbClr val="EA4335"/>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2'!$C$94:$C$102</c:f>
              <c:numCache>
                <c:formatCode>General</c:formatCode>
                <c:ptCount val="9"/>
                <c:pt idx="0">
                  <c:v>179</c:v>
                </c:pt>
                <c:pt idx="1">
                  <c:v>147</c:v>
                </c:pt>
                <c:pt idx="2">
                  <c:v>23</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D99-1B44-887F-E2C5C41649C2}"/>
            </c:ext>
          </c:extLst>
        </c:ser>
        <c:ser>
          <c:idx val="2"/>
          <c:order val="2"/>
          <c:tx>
            <c:strRef>
              <c:f>'Pivot Table 2'!$D$93</c:f>
              <c:strCache>
                <c:ptCount val="1"/>
                <c:pt idx="0">
                  <c:v>1001-2000</c:v>
                </c:pt>
              </c:strCache>
            </c:strRef>
          </c:tx>
          <c:spPr>
            <a:solidFill>
              <a:srgbClr val="FBBC04"/>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2'!$D$94:$D$102</c:f>
              <c:numCache>
                <c:formatCode>General</c:formatCode>
                <c:ptCount val="9"/>
                <c:pt idx="0">
                  <c:v>97</c:v>
                </c:pt>
                <c:pt idx="1">
                  <c:v>112</c:v>
                </c:pt>
                <c:pt idx="2">
                  <c:v>51</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D99-1B44-887F-E2C5C41649C2}"/>
            </c:ext>
          </c:extLst>
        </c:ser>
        <c:ser>
          <c:idx val="3"/>
          <c:order val="3"/>
          <c:tx>
            <c:strRef>
              <c:f>'Pivot Table 2'!$E$93</c:f>
              <c:strCache>
                <c:ptCount val="1"/>
                <c:pt idx="0">
                  <c:v>101-250</c:v>
                </c:pt>
              </c:strCache>
            </c:strRef>
          </c:tx>
          <c:spPr>
            <a:solidFill>
              <a:srgbClr val="34A853"/>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2'!$E$94:$E$102</c:f>
              <c:numCache>
                <c:formatCode>General</c:formatCode>
                <c:ptCount val="9"/>
                <c:pt idx="0">
                  <c:v>48</c:v>
                </c:pt>
                <c:pt idx="1">
                  <c:v>34</c:v>
                </c:pt>
                <c:pt idx="2">
                  <c:v>82</c:v>
                </c:pt>
                <c:pt idx="3">
                  <c:v>12</c:v>
                </c:pt>
                <c:pt idx="4">
                  <c:v>1</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D99-1B44-887F-E2C5C41649C2}"/>
            </c:ext>
          </c:extLst>
        </c:ser>
        <c:ser>
          <c:idx val="4"/>
          <c:order val="4"/>
          <c:tx>
            <c:strRef>
              <c:f>'Pivot Table 2'!$F$93</c:f>
              <c:strCache>
                <c:ptCount val="1"/>
                <c:pt idx="0">
                  <c:v>251-500</c:v>
                </c:pt>
              </c:strCache>
            </c:strRef>
          </c:tx>
          <c:spPr>
            <a:solidFill>
              <a:srgbClr val="FF6D01"/>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2'!$F$94:$F$102</c:f>
              <c:numCache>
                <c:formatCode>General</c:formatCode>
                <c:ptCount val="9"/>
                <c:pt idx="0">
                  <c:v>93</c:v>
                </c:pt>
                <c:pt idx="1">
                  <c:v>57</c:v>
                </c:pt>
                <c:pt idx="2">
                  <c:v>124</c:v>
                </c:pt>
                <c:pt idx="3">
                  <c:v>7</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D99-1B44-887F-E2C5C41649C2}"/>
            </c:ext>
          </c:extLst>
        </c:ser>
        <c:ser>
          <c:idx val="5"/>
          <c:order val="5"/>
          <c:tx>
            <c:strRef>
              <c:f>'Pivot Table 2'!$G$93</c:f>
              <c:strCache>
                <c:ptCount val="1"/>
                <c:pt idx="0">
                  <c:v>501-1000</c:v>
                </c:pt>
              </c:strCache>
            </c:strRef>
          </c:tx>
          <c:spPr>
            <a:solidFill>
              <a:srgbClr val="46BDC6"/>
            </a:solidFill>
            <a:ln cmpd="sng">
              <a:solidFill>
                <a:srgbClr val="000000"/>
              </a:solidFill>
            </a:ln>
          </c:spPr>
          <c:invertIfNegative val="1"/>
          <c:cat>
            <c:strRef>
              <c:f>'Pivot Table 2'!$A$94:$A$102</c:f>
              <c:strCache>
                <c:ptCount val="9"/>
                <c:pt idx="0">
                  <c:v>Electronics</c:v>
                </c:pt>
                <c:pt idx="1">
                  <c:v>Home &amp; Kitchen</c:v>
                </c:pt>
                <c:pt idx="2">
                  <c:v>Computers &amp; Accessories</c:v>
                </c:pt>
                <c:pt idx="3">
                  <c:v>Office Products</c:v>
                </c:pt>
                <c:pt idx="4">
                  <c:v>Home Improvement</c:v>
                </c:pt>
                <c:pt idx="5">
                  <c:v>Musical Instruments</c:v>
                </c:pt>
                <c:pt idx="6">
                  <c:v>Car &amp; Motorbike</c:v>
                </c:pt>
                <c:pt idx="7">
                  <c:v>Toys &amp; Games</c:v>
                </c:pt>
                <c:pt idx="8">
                  <c:v>Health &amp; PersonalCare</c:v>
                </c:pt>
              </c:strCache>
            </c:strRef>
          </c:cat>
          <c:val>
            <c:numRef>
              <c:f>'Pivot Table 2'!$G$94:$G$102</c:f>
              <c:numCache>
                <c:formatCode>General</c:formatCode>
                <c:ptCount val="9"/>
                <c:pt idx="0">
                  <c:v>62</c:v>
                </c:pt>
                <c:pt idx="1">
                  <c:v>92</c:v>
                </c:pt>
                <c:pt idx="2">
                  <c:v>78</c:v>
                </c:pt>
                <c:pt idx="3">
                  <c:v>3</c:v>
                </c:pt>
                <c:pt idx="5">
                  <c:v>1</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6D99-1B44-887F-E2C5C41649C2}"/>
            </c:ext>
          </c:extLst>
        </c:ser>
        <c:dLbls>
          <c:showLegendKey val="0"/>
          <c:showVal val="0"/>
          <c:showCatName val="0"/>
          <c:showSerName val="0"/>
          <c:showPercent val="0"/>
          <c:showBubbleSize val="0"/>
        </c:dLbls>
        <c:gapWidth val="150"/>
        <c:overlap val="100"/>
        <c:axId val="1948316924"/>
        <c:axId val="72631269"/>
      </c:barChart>
      <c:catAx>
        <c:axId val="1948316924"/>
        <c:scaling>
          <c:orientation val="minMax"/>
        </c:scaling>
        <c:delete val="0"/>
        <c:axPos val="b"/>
        <c:numFmt formatCode="General" sourceLinked="1"/>
        <c:majorTickMark val="none"/>
        <c:minorTickMark val="none"/>
        <c:tickLblPos val="nextTo"/>
        <c:txPr>
          <a:bodyPr/>
          <a:lstStyle/>
          <a:p>
            <a:pPr lvl="0">
              <a:defRPr b="0">
                <a:solidFill>
                  <a:srgbClr val="000000"/>
                </a:solidFill>
                <a:latin typeface="+mn-lt"/>
              </a:defRPr>
            </a:pPr>
            <a:endParaRPr lang="en-US"/>
          </a:p>
        </c:txPr>
        <c:crossAx val="72631269"/>
        <c:crosses val="autoZero"/>
        <c:auto val="1"/>
        <c:lblAlgn val="ctr"/>
        <c:lblOffset val="100"/>
        <c:noMultiLvlLbl val="1"/>
      </c:catAx>
      <c:valAx>
        <c:axId val="7263126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94831692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171450</xdr:colOff>
      <xdr:row>17</xdr:row>
      <xdr:rowOff>0</xdr:rowOff>
    </xdr:from>
    <xdr:ext cx="3819525" cy="2514600"/>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47625</xdr:colOff>
      <xdr:row>69</xdr:row>
      <xdr:rowOff>47625</xdr:rowOff>
    </xdr:from>
    <xdr:ext cx="5695950" cy="351472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361950</xdr:colOff>
      <xdr:row>2</xdr:row>
      <xdr:rowOff>136525</xdr:rowOff>
    </xdr:from>
    <xdr:ext cx="3819525" cy="237172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104775</xdr:colOff>
      <xdr:row>103</xdr:row>
      <xdr:rowOff>161925</xdr:rowOff>
    </xdr:from>
    <xdr:ext cx="5715000" cy="3533775"/>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iana Talis" refreshedDate="45956.926323611115" refreshedVersion="8" recordCount="1350" xr:uid="{00000000-000A-0000-FFFF-FFFF00000000}">
  <cacheSource type="worksheet">
    <worksheetSource ref="A1:Y1351" sheet="Copy of amazon"/>
  </cacheSource>
  <cacheFields count="25">
    <cacheField name="product_id" numFmtId="0">
      <sharedItems/>
    </cacheField>
    <cacheField name="product_name" numFmtId="0">
      <sharedItems/>
    </cacheField>
    <cacheField name="Brand" numFmtId="0">
      <sharedItems containsMixedTypes="1" containsNumber="1" containsInteger="1" minValue="4" maxValue="4" count="404">
        <s v="Sony"/>
        <s v="OnePlus"/>
        <s v="VU"/>
        <s v="Samsung"/>
        <s v="LG"/>
        <s v="MI"/>
        <s v="Lenovo"/>
        <s v="Acer"/>
        <s v="Redmi"/>
        <s v="Sansui"/>
        <s v="Hisense"/>
        <s v="Kodak"/>
        <s v="iQOO"/>
        <s v="ECOVACS"/>
        <s v="Xiaomi"/>
        <s v="TCL"/>
        <s v="AmazonBasics"/>
        <s v="Toshiba"/>
        <s v="Aquaguard"/>
        <s v="OPPO"/>
        <s v="Philips"/>
        <s v="Coway"/>
        <s v="HUL"/>
        <s v="WANBO"/>
        <s v="realme"/>
        <s v="AGARO"/>
        <s v="Havells"/>
        <s v="SanDisk"/>
        <s v="iFFALCON"/>
        <s v="Usha"/>
        <s v="Bajaj"/>
        <s v="Borosil"/>
        <s v="EGate"/>
        <s v="Sure"/>
        <s v="VW"/>
        <s v="Tecno"/>
        <s v="Karbonn"/>
        <s v="AMERICAN"/>
        <s v="V-Guard"/>
        <s v="Racold"/>
        <s v="Livpure"/>
        <s v="POCO"/>
        <s v="Canon"/>
        <s v="Aquasure"/>
        <s v="Crompton"/>
        <s v="Croma"/>
        <s v="AO"/>
        <s v="SKYWALL"/>
        <s v="Bosch"/>
        <s v="KENT"/>
        <s v="Kenstar"/>
        <s v="INALSA"/>
        <s v="Morphy"/>
        <s v="Sujata"/>
        <s v="WZATCO"/>
        <s v="Karcher"/>
        <s v="Eureka"/>
        <s v="Shakti"/>
        <s v="Amazfit"/>
        <s v="HP"/>
        <s v="Seagate"/>
        <s v="Western"/>
        <s v="Proven®"/>
        <s v="Aquadpure"/>
        <s v="Aqua"/>
        <s v="Zebronics"/>
        <s v="Instant"/>
        <s v="Noise"/>
        <s v="Fire-Boltt"/>
        <s v="Nokia"/>
        <s v="Prestige"/>
        <s v="Butterfly"/>
        <s v="Pigeon"/>
        <s v="Preethi"/>
        <s v="Hindware"/>
        <s v="atomberg"/>
        <s v="Maharaja"/>
        <s v="Crucial"/>
        <s v="Wacom"/>
        <s v="APC"/>
        <s v="Black+Decker"/>
        <s v="Wonderchef"/>
        <s v="Candes"/>
        <s v="Black"/>
        <s v="boAt"/>
        <s v="Panasonic"/>
        <s v="InstaCuppa"/>
        <s v="Orient"/>
        <s v="NEXOMS"/>
        <s v="Irusu"/>
        <s v="FYA"/>
        <s v="Redragon"/>
        <s v="Logitech"/>
        <s v="KINGONE"/>
        <s v="Balzano"/>
        <s v="Goodscity"/>
        <s v="TP-Link"/>
        <s v="Ambrane"/>
        <s v="Qubo"/>
        <s v="Cookwell"/>
        <s v="Reffair"/>
        <s v="Imou"/>
        <s v="KRISONS"/>
        <s v="Allin"/>
        <s v="TTK"/>
        <s v="KHAITAN"/>
        <s v="URBN"/>
        <s v="Airtel"/>
        <s v="iBELL"/>
        <s v="Lifelong"/>
        <s v="Wipro"/>
        <s v="Tukzer"/>
        <s v="Libra"/>
        <s v="JBL"/>
        <s v="Newly"/>
        <s v="CP"/>
        <s v="Boult"/>
        <s v="Redgear"/>
        <s v="Cubetek"/>
        <s v="NutriPro"/>
        <s v="ACTIVA"/>
        <s v="Portronics"/>
        <s v="PROLEGEND®"/>
        <s v="WeCool"/>
        <s v="RESONATE"/>
        <s v="DIGITEK®"/>
        <s v="Artis"/>
        <s v="Solidaire"/>
        <s v="Glen"/>
        <s v="Brayden"/>
        <s v="Belkin"/>
        <s v="Spigen"/>
        <s v="Model-P4"/>
        <s v="ENEM"/>
        <s v="akiara"/>
        <s v="Digitek"/>
        <s v="Swiss"/>
        <s v="Eopora"/>
        <s v="ESR"/>
        <s v="Campfire"/>
        <s v="Cuzor"/>
        <s v="Infinity"/>
        <s v="Remote"/>
        <s v="Sennheiser"/>
        <s v="Akiara®"/>
        <s v="Orpat"/>
        <s v="TE™"/>
        <s v="Homeistic"/>
        <s v="Swiffer"/>
        <s v="Firestick"/>
        <s v="SKYTONE"/>
        <s v="TABLE"/>
        <s v="Dell"/>
        <s v="Motorola"/>
        <s v="PTron"/>
        <s v="7SEVEN®"/>
        <s v="Tesora"/>
        <s v="Milton"/>
        <s v="Electvision"/>
        <s v="Casio"/>
        <s v="TATA"/>
        <s v="Cello"/>
        <s v="Zinq"/>
        <s v="Oakter"/>
        <s v="Amazon"/>
        <s v="Wings"/>
        <s v="ZIGMA"/>
        <s v="Verilux®"/>
        <s v="Hilton"/>
        <s v="Cafe"/>
        <s v="HealthSense"/>
        <s v="Offbeat®"/>
        <s v="Bulfyss"/>
        <s v="Lava"/>
        <s v="CSI"/>
        <s v="10k"/>
        <s v="Scarters"/>
        <s v="Tarkan"/>
        <s v="Luminous"/>
        <s v="Rico"/>
        <s v="INDIAS®™"/>
        <s v="Melbon"/>
        <s v="SaiEllin"/>
        <s v="Duracell"/>
        <s v="Esquire"/>
        <s v="Singer"/>
        <s v="Longway"/>
        <s v="Kitchengenix's"/>
        <s v="D-Link"/>
        <s v="Dr"/>
        <s v="JIALTO"/>
        <s v="!!HANEUL!!1000"/>
        <s v="Tokdis"/>
        <s v="ZORBES®"/>
        <s v="Callas"/>
        <s v="Gadgetronics"/>
        <s v="Portable,"/>
        <s v="SYVO"/>
        <s v="Room"/>
        <s v="Pick"/>
        <s v="Tygot"/>
        <s v="iPhone"/>
        <s v="Boya"/>
        <s v="7SEVEN"/>
        <s v="!!1000"/>
        <s v="KNYUC"/>
        <s v="Themisto"/>
        <s v="Wayona"/>
        <s v="FIGMENT"/>
        <s v="Multifunctional"/>
        <s v="Bestor"/>
        <s v="Monitor"/>
        <s v="Oraimo"/>
        <s v="RPM"/>
        <s v="SaleOn"/>
        <s v="Personal"/>
        <s v="Orico"/>
        <s v="MemeHo®"/>
        <s v="LRIPL"/>
        <s v="HOMEPACK"/>
        <s v="VAPJA®"/>
        <s v="Dyazo"/>
        <s v="Saiyam"/>
        <s v="Tuarso"/>
        <s v="Mobilife"/>
        <s v="Zebronics,"/>
        <s v="OFIXO"/>
        <s v="Venus"/>
        <s v="Rts™"/>
        <s v="Foxin"/>
        <s v="Ant"/>
        <s v="Classmate"/>
        <s v="Fujifilm"/>
        <s v="RC"/>
        <s v="Brand"/>
        <s v="Robustrion"/>
        <s v="ProElite"/>
        <s v="T"/>
        <s v="Gizga"/>
        <s v="Caldipree"/>
        <s v="Zuvexa"/>
        <s v="VRPRIME"/>
        <s v="SupCares"/>
        <s v="INOVERA"/>
        <s v="KONVIO"/>
        <s v="Cablet"/>
        <s v="SHOPTOSHOP"/>
        <s v="Sounce"/>
        <s v="PC"/>
        <s v="10WeRun"/>
        <s v="BESTOR®"/>
        <s v="LONAXA"/>
        <s v="ROYAL"/>
        <s v="Larrito"/>
        <s v="MR."/>
        <n v="4"/>
        <s v="BlueRigger"/>
        <s v="Parker"/>
        <s v="Kitchen"/>
        <s v="MAONO"/>
        <s v="Demokrazy"/>
        <s v="Amozo"/>
        <s v="JM"/>
        <s v="C"/>
        <s v="Syska"/>
        <s v="StyleHouse"/>
        <s v="AirCase"/>
        <s v="Amkette"/>
        <s v="STRIFF"/>
        <s v="Lint"/>
        <s v="CableCreation"/>
        <s v="Nirdambhay"/>
        <s v="KNOWZA"/>
        <s v="ESnipe"/>
        <s v="Syncwire"/>
        <s v="Cotbolt"/>
        <s v="Caprigo"/>
        <s v="Zoul"/>
        <s v="LOHAYA"/>
        <s v="R"/>
        <s v="HB"/>
        <s v="SaleOn™"/>
        <s v="Kuber"/>
        <s v="PrettyKrafts"/>
        <s v="Synqe"/>
        <s v="SOFLIN"/>
        <s v="TIZUM"/>
        <s v="CARDEX"/>
        <s v="Noir"/>
        <s v="Milk"/>
        <s v="LACOPINE"/>
        <s v="TVARA"/>
        <s v="GILTON"/>
        <s v="Tom"/>
        <s v="POPIO"/>
        <s v="Dealfreez"/>
        <s v="Kingston"/>
        <s v="CEDO"/>
        <s v="Simxen"/>
        <s v="Saifsmart"/>
        <s v="ELV"/>
        <s v="Lapster"/>
        <s v="King"/>
        <s v="Gilary"/>
        <s v="ESN"/>
        <s v="Myvn"/>
        <s v="SLOVIC®"/>
        <s v="Camel"/>
        <s v="Epson"/>
        <s v="ATOM"/>
        <s v="Kyosei"/>
        <s v="Storite"/>
        <s v="CROSSVOLT"/>
        <s v="OpenTech®"/>
        <s v="Tabelito®"/>
        <s v="Isoelite"/>
        <s v="Aine"/>
        <s v="EYNK"/>
        <s v="House"/>
        <s v="ENVIE"/>
        <s v="Crypo™"/>
        <s v="Quantum"/>
        <s v="Astigo"/>
        <s v="FABWARE"/>
        <s v="SWAPKART"/>
        <s v="Ionix"/>
        <s v="rts"/>
        <s v="Pajaka®"/>
        <s v="Glun"/>
        <s v="FEDUS"/>
        <s v="SHREENOVA"/>
        <s v="Oratech"/>
        <s v="INKULTURE"/>
        <s v="Anjaney"/>
        <s v="Prolet"/>
        <s v="SKE"/>
        <s v="Tosaa"/>
        <s v="WIDEWINGS"/>
        <s v="Hi-Mobiler"/>
        <s v="Luxor"/>
        <s v="ENVIE®"/>
        <s v="REDTECH"/>
        <s v="Noise_Colorfit"/>
        <s v="Raffles"/>
        <s v="USB"/>
        <s v="Flix"/>
        <s v="GENERIC"/>
        <s v="PRO365"/>
        <s v="LUNAGARIYA®,"/>
        <s v="Shopoflux"/>
        <s v="IKEA"/>
        <s v="Universal"/>
        <s v="Kitchenwell"/>
        <s v="Wembley"/>
        <s v="Camlin"/>
        <s v="Time"/>
        <s v="NK"/>
        <s v="Storio"/>
        <s v="Macmillan"/>
        <s v="Sui"/>
        <s v="SoniVision"/>
        <s v="EN"/>
        <s v="IT2M"/>
        <s v="LS"/>
        <s v="Smashtronics®"/>
        <s v="Eco"/>
        <s v="CARECASE®"/>
        <s v="Heart"/>
        <s v="PRUSHTI"/>
        <s v="Skadioo"/>
        <s v="beatXP"/>
        <s v="HUMBLE"/>
        <s v="White"/>
        <s v="NGI"/>
        <s v="COI"/>
        <s v="AVNISH"/>
        <s v="PIDILITE"/>
        <s v="Vedini"/>
        <s v="Technotech"/>
        <s v="Dynore"/>
        <s v="Wolpin"/>
        <s v="Portable"/>
        <s v="Pilot"/>
        <s v="KLAM"/>
        <s v="Posh"/>
        <s v="Green"/>
        <s v="Eveready"/>
        <s v="Faber-Castell"/>
        <s v="LIRAMARK"/>
        <s v="Abode"/>
        <s v="Pinnaclz"/>
        <s v="Kanget"/>
        <s v="3M"/>
        <s v="Pentonic"/>
        <s v="Zodo"/>
        <s v="Goldmedal"/>
        <s v="Apsara"/>
        <s v="BRUSTRO"/>
        <s v="Silicone"/>
        <s v="SVM"/>
        <s v="VR"/>
        <s v="E-COSMOS"/>
        <s v="Empty"/>
        <s v="Inventis"/>
      </sharedItems>
    </cacheField>
    <cacheField name="Category" numFmtId="0">
      <sharedItems count="9">
        <s v="Electronics"/>
        <s v="Home &amp; Kitchen"/>
        <s v="Computers &amp; Accessories"/>
        <s v="Car &amp; Motorbike"/>
        <s v="Office Products"/>
        <s v="Health &amp; PersonalCare"/>
        <s v="Musical Instruments"/>
        <s v="Home Improvement"/>
        <s v="Toys &amp; Games"/>
      </sharedItems>
    </cacheField>
    <cacheField name="subcategory 1" numFmtId="0">
      <sharedItems/>
    </cacheField>
    <cacheField name="subcategory 2" numFmtId="0">
      <sharedItems containsBlank="1"/>
    </cacheField>
    <cacheField name="subcategory 3" numFmtId="0">
      <sharedItems containsBlank="1"/>
    </cacheField>
    <cacheField name="subcategory 4" numFmtId="0">
      <sharedItems containsBlank="1"/>
    </cacheField>
    <cacheField name="discounted_price" numFmtId="1">
      <sharedItems containsSemiMixedTypes="0" containsString="0" containsNumber="1" minValue="39" maxValue="77990"/>
    </cacheField>
    <cacheField name="Price baskets" numFmtId="0">
      <sharedItems/>
    </cacheField>
    <cacheField name="Price baskets (V)" numFmtId="0">
      <sharedItems count="6">
        <s v="&gt;2000"/>
        <s v="1001-2000"/>
        <s v="501-1000"/>
        <s v="251-500"/>
        <s v="101-250"/>
        <s v="&lt;=100"/>
      </sharedItems>
    </cacheField>
    <cacheField name="Basket groups" numFmtId="0">
      <sharedItems containsSemiMixedTypes="0" containsString="0" containsNumber="1" containsInteger="1" minValue="1" maxValue="6"/>
    </cacheField>
    <cacheField name="actual_price" numFmtId="1">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SemiMixedTypes="0" containsString="0" containsNumber="1" minValue="2" maxValue="5"/>
    </cacheField>
    <cacheField name="High rating" numFmtId="3">
      <sharedItems containsSemiMixedTypes="0" containsString="0" containsNumber="1" containsInteger="1" minValue="0" maxValue="1"/>
    </cacheField>
    <cacheField name="rating_count" numFmtId="0">
      <sharedItems containsBlank="1" containsMixedTypes="1" containsNumber="1" containsInteger="1" minValue="2" maxValue="98250"/>
    </cacheField>
    <cacheField name="about_product" numFmtId="0">
      <sharedItems/>
    </cacheField>
    <cacheField name="user_id" numFmtId="0">
      <sharedItems/>
    </cacheField>
    <cacheField name="user_name" numFmtId="0">
      <sharedItems/>
    </cacheField>
    <cacheField name="review_id" numFmtId="0">
      <sharedItems/>
    </cacheField>
    <cacheField name="review_title" numFmtId="0">
      <sharedItems/>
    </cacheField>
    <cacheField name="review_content" numFmtId="0">
      <sharedItems/>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0">
  <r>
    <s v="B09WN3SRC7"/>
    <s v="Sony Bravia 164 cm (65 inches) 4K Ultra HD Smart LED Google TV KD-65X74K (Black)"/>
    <x v="0"/>
    <x v="0"/>
    <s v="HomeTheater,TV &amp; Video"/>
    <s v="Televisions"/>
    <s v="SmartTelevisions"/>
    <m/>
    <n v="77990"/>
    <s v="&gt;2000"/>
    <x v="0"/>
    <n v="6"/>
    <n v="139900"/>
    <n v="0.44"/>
    <n v="4.7"/>
    <n v="1"/>
    <n v="5935"/>
    <s v="Resolution: 4K Ultra HD (3840 x 2160) | Refresh Rate: 60 Hertz | 178 Degree wide viewing angle|Connectivity: 3 HDMI ports to connect set top box, Blu Ray players, gaming console | 2 USB ports to connect hard drives and other USB devices|Sound : 20 Watts O"/>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s v="https://m.media-amazon.com/images/I/51uVckL1jRL._SY300_SX300_QL70_FMwebp_.jpg"/>
    <s v="https://www.amazon.in/Sony-Bravia-inches-Google-KD-65X74K/dp/B09WN3SRC7/ref=sr_1_291?qid=1672909138&amp;s=electronics&amp;sr=1-291"/>
  </r>
  <r>
    <s v="B095JPKPH3"/>
    <s v="OnePlus 163.8 cm (65 inches) U Series 4K LED Smart Android TV 65U1S (Black)"/>
    <x v="1"/>
    <x v="0"/>
    <s v="HomeTheater,TV &amp; Video"/>
    <s v="Televisions"/>
    <s v="SmartTelevisions"/>
    <m/>
    <n v="61999"/>
    <s v="&gt;2000"/>
    <x v="0"/>
    <n v="6"/>
    <n v="69999"/>
    <n v="0.11"/>
    <n v="4.0999999999999996"/>
    <n v="0"/>
    <n v="6753"/>
    <s v="Resolution: 4K Ultra HD (3840x2160) | Refresh Rate : 60 Hertz | 178 Degree wide viewing angle|Connectivity: 3 HDMI ports (HDMI 2.1 Compatible, HDMI 1 supports eARC) to connect set top box, Blu Ray players, gaming console | 2 USB ports to connect hard driv"/>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
    <s v="https://m.media-amazon.com/images/I/41sSPp4pkYL._SY300_SX300_QL70_FMwebp_.jpg"/>
    <s v="https://www.amazon.in/OnePlus-163-8-inches-Android-65U1S/dp/B095JPKPH3/ref=sr_1_492?qid=1672909149&amp;s=electronics&amp;sr=1-492"/>
  </r>
  <r>
    <s v="B0BC8BQ432"/>
    <s v="VU 164 cm (65 inches) The GloLED Series 4K Smart LED Google TV 65GloLED (Grey)"/>
    <x v="2"/>
    <x v="0"/>
    <s v="HomeTheater,TV &amp; Video"/>
    <s v="Televisions"/>
    <s v="SmartTelevisions"/>
    <m/>
    <n v="54990"/>
    <s v="&gt;2000"/>
    <x v="0"/>
    <n v="6"/>
    <n v="85000"/>
    <n v="0.35"/>
    <n v="4.3"/>
    <n v="1"/>
    <n v="3587"/>
    <s v="Resolution: 4K Ultra HD (3840x2160) | Refresh Rate: 60 hertz | 178 Degree wide viewing angle|Connectivity: 3 HDMI ports to connect set top box, Blue Ray players, gaming console | 2 USB ports to connect hard drives and other USB devices | 2.4/5GHz WiFi | H"/>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
    <s v="https://m.media-amazon.com/images/W/WEBP_402378-T2/images/I/41pdZIhY+gL._SY300_SX300_.jpg"/>
    <s v="https://www.amazon.in/VU-inches-GloLED-Google-65GloLED/dp/B0BC8BQ432/ref=sr_1_302?qid=1672909139&amp;s=electronics&amp;sr=1-302"/>
  </r>
  <r>
    <s v="B0B15GSPQW"/>
    <s v="Samsung 138 cm (55 inches) Crystal 4K Neo Series Ultra HD Smart LED TV UA55AUE65AKXXL (Black)"/>
    <x v="3"/>
    <x v="0"/>
    <s v="HomeTheater,TV &amp; Video"/>
    <s v="Televisions"/>
    <s v="SmartTelevisions"/>
    <m/>
    <n v="47990"/>
    <s v="&gt;2000"/>
    <x v="0"/>
    <n v="6"/>
    <n v="70900"/>
    <n v="0.32"/>
    <n v="4.3"/>
    <n v="1"/>
    <n v="7109"/>
    <s v="Resolution : Crystal 4K Ultra HD (3840 x 2160) | Refresh Rate : 50 Hertz|Connectivity: 3 HDMI ports to connect set top box, Blu-ray speakers or a gaming console | 1 USB ports to connect hard drives or other USB devices|Display: Ultra HD (4k) LED Panel | O"/>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
    <s v="https://m.media-amazon.com/images/W/WEBP_402378-T1/images/I/41IAkUhz1NL._SY300_SX300_QL70_FMwebp_.jpg"/>
    <s v="https://www.amazon.in/Samsung-inches-Crystal-Ultra-UA55AUE65AKXXL/dp/B0B15GSPQW/ref=sr_1_212?qid=1672909134&amp;s=electronics&amp;sr=1-212"/>
  </r>
  <r>
    <s v="B0B3XXSB1K"/>
    <s v="LG 139 cm (55 inches) 4K Ultra HD Smart LED TV 55UQ7500PSF (Ceramic Black)"/>
    <x v="4"/>
    <x v="0"/>
    <s v="HomeTheater,TV &amp; Video"/>
    <s v="Televisions"/>
    <s v="SmartTelevisions"/>
    <m/>
    <n v="47990"/>
    <s v="&gt;2000"/>
    <x v="0"/>
    <n v="6"/>
    <n v="79990"/>
    <n v="0.4"/>
    <n v="4.3"/>
    <n v="1"/>
    <n v="1376"/>
    <s v="Resolution: 4K Ultra HD (3840x2160) | Refresh Rate: 60 hertz|Connectivity: Wi-Fi (Built-in) | 3 HDMI ports to connect set top box, Blu Ray players, gaming console | 1 USB ports to connect hard drives and other USB devices | eARC | Bluetooth 5.0 | Optical "/>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
    <s v="https://m.media-amazon.com/images/W/WEBP_402378-T2/images/I/51dOjIreG4L._SX300_SY300_QL70_FMwebp_.jpg"/>
    <s v="https://www.amazon.in/LG-inches-Ultra-55UQ7500PSF-Ceramic/dp/B0B3XXSB1K/ref=sr_1_445?qid=1672909146&amp;s=electronics&amp;sr=1-445"/>
  </r>
  <r>
    <s v="B09RWQ7YR6"/>
    <s v="MI 138.8 cm (55 inches) 5X Series 4K Ultra HD LED Smart Android TV L55M6-ES (Grey)"/>
    <x v="5"/>
    <x v="0"/>
    <s v="HomeTheater,TV &amp; Video"/>
    <s v="Televisions"/>
    <s v="SmartTelevisions"/>
    <m/>
    <n v="46999"/>
    <s v="&gt;2000"/>
    <x v="0"/>
    <n v="6"/>
    <n v="69999"/>
    <n v="0.33"/>
    <n v="4.3"/>
    <n v="1"/>
    <n v="21252"/>
    <s v="Note : The brands, Mi and Xiaomi, are part of the same multinational conglomerate|Resolution : 4K Ultra HD (3840 x 2160) Resolution | Refresh Rate : 60 Hertz|Connectivity: Dual Band Wi-Fi | 3 HDMI ports to connect latest gaming consoles, set top box, Blu-"/>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
    <s v="https://m.media-amazon.com/images/W/WEBP_402378-T2/images/I/41mW+TS5WKL._SY300_SX300_.jpg"/>
    <s v="https://www.amazon.in/138-8-inches-Ultra-Android-L55M6-ES/dp/B09RWQ7YR6/ref=sr_1_499?qid=1672909149&amp;s=electronics&amp;sr=1-499"/>
  </r>
  <r>
    <s v="B092BL5DCX"/>
    <s v="Samsung 138 cm (55 inches) Crystal 4K Series Ultra HD Smart LED TV UA55AUE60AKLXL (Black)"/>
    <x v="3"/>
    <x v="0"/>
    <s v="HomeTheater,TV &amp; Video"/>
    <s v="Televisions"/>
    <s v="SmartTelevisions"/>
    <m/>
    <n v="45999"/>
    <s v="&gt;2000"/>
    <x v="0"/>
    <n v="6"/>
    <n v="69900"/>
    <n v="0.34"/>
    <n v="4.3"/>
    <n v="1"/>
    <n v="7109"/>
    <s v="Resolution : Crystal 4K UHD (3840 x 2160) resolution | Refresh Rate : 60 Hertz|Connectivity: 3 HDMI ports to connect set top box, Blu-ray speakers or a gaming console | 1 USB ports to connect hard drives or other USB devices|Display: Ultra HD (4k) LED Pa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
    <s v="https://m.media-amazon.com/images/W/WEBP_402378-T1/images/I/41Y9XnzBHTL._SY300_SX300_QL70_FMwebp_.jpg"/>
    <s v="https://www.amazon.in/Samsung-inches-Crystal-Ultra-UA55AUE60AKLXL/dp/B092BL5DCX/ref=sr_1_411?qid=1672909145&amp;s=electronics&amp;sr=1-411"/>
  </r>
  <r>
    <s v="B0B5V47VK4"/>
    <s v="OnePlus 10T 5G (Moonstone Black, 8GB RAM, 128GB Storage)"/>
    <x v="1"/>
    <x v="0"/>
    <s v="Mobiles &amp; Accessories"/>
    <s v="Smartphones &amp; BasicMobiles"/>
    <s v="Smartphones"/>
    <m/>
    <n v="44999"/>
    <s v="&gt;2000"/>
    <x v="0"/>
    <n v="6"/>
    <n v="49999"/>
    <n v="0.1"/>
    <n v="4.3"/>
    <n v="1"/>
    <n v="3075"/>
    <s v="Camera: 50MP Main Camera with Sony IMX766 and OIS, 8MP Ultrawide Camera with 120 degree FOV and 2MP macro lens with LED Flash; 16MP Front (Selfie) Camera with EIS support|Camera Features: Nightscape Mode, Ultra HDR, Smart Scene Recognition, Portrait Mode,"/>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
    <s v="https://m.media-amazon.com/images/I/413c3ZnFLxL._SX300_SY300_QL70_ML2_.jpg"/>
    <s v="https://www.amazon.in/OnePlus-Moonstone-Black-128GB-Storage/dp/B0B5V47VK4/ref=sr_1_300?qid=1672895835&amp;s=electronics&amp;sr=1-300"/>
  </r>
  <r>
    <s v="B095JQVC7N"/>
    <s v="OnePlus 138.7 cm (55 inches) U Series 4K LED Smart Android TV 55U1S (Black)"/>
    <x v="1"/>
    <x v="0"/>
    <s v="HomeTheater,TV &amp; Video"/>
    <s v="Televisions"/>
    <s v="SmartTelevisions"/>
    <m/>
    <n v="42999"/>
    <s v="&gt;2000"/>
    <x v="0"/>
    <n v="6"/>
    <n v="59999"/>
    <n v="0.28000000000000003"/>
    <n v="4.0999999999999996"/>
    <n v="0"/>
    <n v="6753"/>
    <s v="Resolution: 4K Ultra HD (3840x2160) | Refresh Rate : 60 Hertz | 178 Degree wide viewing angle|Connectivity: 3 HDMI ports (HDMI 2.1 Compatible, HDMI 1 supports eARC) to connect set top box, Blu Ray players, gaming console | 2 USB ports to connect hard driv"/>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
    <s v="https://m.media-amazon.com/images/I/41BaZZ48wjS._SX300_SY300_QL70_FMwebp_.jpg"/>
    <s v="https://www.amazon.in/OnePlus-138-7-inches-Android-55U1S/dp/B095JQVC7N/ref=sr_1_237?qid=1672909135&amp;s=electronics&amp;sr=1-237"/>
  </r>
  <r>
    <s v="B09NS5TKPN"/>
    <s v="LG 1.5 Ton 5 Star AI DUAL Inverter Split AC (Copper, Super Convertible 6-in-1 Cooling, HD Filter with Anti-Virus Protection, 2022 Model, PS-Q19YNZE, White)"/>
    <x v="4"/>
    <x v="1"/>
    <s v="Heating,Cooling &amp; AirQuality"/>
    <s v="AirConditioners"/>
    <s v="Split-SystemAirConditioners"/>
    <m/>
    <n v="42990"/>
    <s v="&gt;2000"/>
    <x v="0"/>
    <n v="6"/>
    <n v="75990"/>
    <n v="0.43"/>
    <n v="4.3"/>
    <n v="1"/>
    <n v="3231"/>
    <s v="Split AC with inverter compressor: variable speed compressor which adjusts power depending on heat load. It is most energy efficient and has lowest-noise operation;Capacity: 1.5 Ton Suitable for medium sized rooms (111 to 150 sq ft.)|Energy Rating: 5 Star"/>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
    <s v="https://m.media-amazon.com/images/I/21ywp-zfTjL._SY445_SX342_QL70_FMwebp_.jpg"/>
    <s v="https://www.amazon.in/LG-Convertible-Anti-Virus-Protection-PS-Q19YNZE/dp/B09NS5TKPN/ref=sr_1_381?qid=1672923611&amp;s=kitchen&amp;sr=1-381"/>
  </r>
  <r>
    <s v="B0B9XLX8VR"/>
    <s v="VU 139 cm (55 inches) The GloLED Series 4K Smart LED Google TV 55GloLED (Grey)"/>
    <x v="2"/>
    <x v="0"/>
    <s v="HomeTheater,TV &amp; Video"/>
    <s v="Televisions"/>
    <s v="SmartTelevisions"/>
    <m/>
    <n v="37999"/>
    <s v="&gt;2000"/>
    <x v="0"/>
    <n v="6"/>
    <n v="65000"/>
    <n v="0.42"/>
    <n v="4.3"/>
    <n v="1"/>
    <n v="3587"/>
    <s v="Resolution: 4K Ultra HD (3840x2160) | Refresh Rate: 60 hertz | 178 Degree wide viewing angle|Connectivity: 3 HDMI ports to connect set top box, Blue Ray players, gaming console | 2 USB ports to connect hard drives and other USB devices | 2.4/5GHz WiFi | H"/>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
    <s v="https://m.media-amazon.com/images/I/41pdZIhY+gL._SY300_SX300_.jpg"/>
    <s v="https://www.amazon.in/VU-inches-GloLED-Google-55GloLED/dp/B0B9XLX8VR/ref=sr_1_121?qid=1672909130&amp;s=electronics&amp;sr=1-121"/>
  </r>
  <r>
    <s v="B08VB57558"/>
    <s v="Samsung Galaxy S20 FE 5G (Cloud Navy, 8GB RAM, 128GB Storage) with No Cost EMI &amp; Additional Exchange Offers"/>
    <x v="3"/>
    <x v="0"/>
    <s v="Mobiles &amp; Accessories"/>
    <s v="Smartphones &amp; BasicMobiles"/>
    <s v="Smartphones"/>
    <m/>
    <n v="37990"/>
    <s v="&gt;2000"/>
    <x v="0"/>
    <n v="6"/>
    <n v="74999"/>
    <n v="0.49"/>
    <n v="4.2"/>
    <n v="1"/>
    <n v="27790"/>
    <s v="5G Ready powered by Qualcomm Snapdragon 865 Octa-Core processor, 8GB RAM, 128GB internal memory expandable up to 1TB, Android 11.0 operating system and dual SIM|Triple Rear Camera Setup - 12MP (Dual Pixel) OIS F1.8 Wide Rear Camera + 8MP OIS Tele Camera +"/>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
    <s v="https://m.media-amazon.com/images/I/41ezRvTwcaL._SX300_SY300_QL70_ML2_.jpg"/>
    <s v="https://www.amazon.in/Samsung-Galaxy-Cloud-128GB-Storage/dp/B08VB57558/ref=sr_1_434?qid=1672895879&amp;s=electronics&amp;sr=1-434"/>
  </r>
  <r>
    <s v="B0B2RBP83P"/>
    <s v="Lenovo IdeaPad 3 11th Gen Intel Core i3 15.6&quot; FHD Thin &amp; Light Laptop(8GB/512GB SSD/Windows 11/Office 2021/2Yr Warranty/3months Xbox Game Pass/Platinum Grey/1.7Kg), 81X800LGIN"/>
    <x v="6"/>
    <x v="2"/>
    <s v="Laptops"/>
    <s v="TraditionalLaptops"/>
    <m/>
    <m/>
    <n v="37247"/>
    <s v="&gt;2000"/>
    <x v="0"/>
    <n v="6"/>
    <n v="59890"/>
    <n v="0.38"/>
    <n v="4"/>
    <n v="0"/>
    <n v="323"/>
    <s v="Processor: 11th Gen Intel Core i3-1115G4 | Speed: 3.0 GHz (Base) - 4.1 GHz (Max) | 2 Cores | 4 Threads | 6MB Cache|Display: 15.6&quot; FHD (1920x1080)| TN Technology | 220Nits Brightness | Anti Glare || Memory: 8GB RAM DDR4-2666 | Upgradable Up to 12GB || Stor"/>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
    <s v="https://m.media-amazon.com/images/I/41PnIUzyYML._SX300_SY300_QL70_FMwebp_.jpg"/>
    <s v="https://www.amazon.in/Lenovo-IdeaPad-Warranty-Platinum-81X800LGIN/dp/B0B2RBP83P/ref=sr_1_492?qid=1672903019&amp;s=computers&amp;sr=1-492"/>
  </r>
  <r>
    <s v="B0B997FBZT"/>
    <s v="Acer 139 cm (55 inches) H Series 4K Ultra HD Android Smart LED TV AR55AR2851UDPRO (Black)"/>
    <x v="7"/>
    <x v="0"/>
    <s v="HomeTheater,TV &amp; Video"/>
    <s v="Televisions"/>
    <s v="SmartTelevisions"/>
    <m/>
    <n v="35999"/>
    <s v="&gt;2000"/>
    <x v="0"/>
    <n v="6"/>
    <n v="49990"/>
    <n v="0.28000000000000003"/>
    <n v="4.3"/>
    <n v="1"/>
    <n v="1611"/>
    <s v="Resolution: 4K Ultra HD (3840 x 2160) | Refresh Rate : 60 Hertz | 178 Degree wide viewing angle|Connectivity: 3 HDMI ports to connect latest gaming consoles, set top box, Blu-ray Players | 2 USB ports to connect hard drives and other USB devices | eARC - "/>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
    <s v="Tv working good, the screen is VA type, if we want to see good picture we need to maintain minimum distance to tv because this tv pixels are so big. But if we maintain minimum distance picture looks so sharp and black levels look great. And other thing TV"/>
    <s v="https://m.media-amazon.com/images/I/51aFoI9nNZL._SY300_SX300_QL70_FMwebp_.jpg"/>
    <s v="https://www.amazon.in/Acer-inches-Ultra-Android-AR55AR2851UDPRO/dp/B0B997FBZT/ref=sr_1_394?qid=1672909144&amp;s=electronics&amp;sr=1-394"/>
  </r>
  <r>
    <s v="B09WRMNJ9G"/>
    <s v="OnePlus 10R 5G (Forest Green, 8GB RAM, 128GB Storage, 80W SuperVOOC)"/>
    <x v="1"/>
    <x v="0"/>
    <s v="Mobiles &amp; Accessories"/>
    <s v="Smartphones &amp; BasicMobiles"/>
    <s v="Smartphones"/>
    <m/>
    <n v="34999"/>
    <s v="&gt;2000"/>
    <x v="0"/>
    <n v="6"/>
    <n v="38999"/>
    <n v="0.1"/>
    <n v="4.2"/>
    <n v="1"/>
    <n v="11029"/>
    <s v="Camera: 50MP Main Camera with Sony IMX766 and 2MP Macro Camera with Dual LED Flash; 16MP Front (Selfie) Camera with Sony IMX471|Camera Features: Nightscape2.0, Super Macro, UltraShot HDR, Smart Scene Recognition, Portrait mode, Pro mode, Panorama, Tilt-sh"/>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
    <s v="https://m.media-amazon.com/images/I/41pQ4gJMwEL._SX300_SY300_QL70_ML2_.jpg"/>
    <s v="https://www.amazon.in/OnePlus-Forest-Green-Storage-SuperVOOC/dp/B09WRMNJ9G/ref=sr_1_79?qid=1672895770&amp;s=electronics&amp;sr=1-79"/>
  </r>
  <r>
    <s v="B0B3D39RKV"/>
    <s v="OnePlus Nord 2T 5G (Jade Fog, 12GB RAM, 256GB Storage)"/>
    <x v="1"/>
    <x v="0"/>
    <s v="Mobiles &amp; Accessories"/>
    <s v="Smartphones &amp; BasicMobiles"/>
    <s v="Smartphones"/>
    <m/>
    <n v="33999"/>
    <s v="&gt;2000"/>
    <x v="0"/>
    <n v="6"/>
    <n v="33999"/>
    <n v="0"/>
    <n v="4.3"/>
    <n v="1"/>
    <n v="17415"/>
    <s v="Camera: 50MP Main Camera with Sony IMX766 and OIS, 8MP Ultrawide Camera with 120 degree FOV and 2MP mono lens with Dual LED Flash; 32MP Front (Selfie) Camera with Sony IMX615|Camera Features: AI Scene Enhancement, AI Highlight Video, Slow-motion captures,"/>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
    <s v="Verdict : A Solid buy for this price segment in 2022 (and even for early 2023)There are 2 reviews in this section. Review 1 is 30 days after purchase (Typos in the Review 1 has rectified now) and Review 2 is 15 days post Android 13 beta update. These revi"/>
    <s v="https://m.media-amazon.com/images/I/41iEc0hf6TL._SX300_SY300_QL70_ML2_.jpg"/>
    <s v="https://www.amazon.in/OnePlus-Nord-Jade-256GB-Storage/dp/B0B3D39RKV/ref=sr_1_75?qid=1672895770&amp;s=electronics&amp;sr=1-75"/>
  </r>
  <r>
    <s v="B0B1YZ9CB8"/>
    <s v="Acer 139 cm (55 inches) I Series 4K Ultra HD Android Smart LED TV AR55AR2851UDFL (Black)"/>
    <x v="7"/>
    <x v="0"/>
    <s v="HomeTheater,TV &amp; Video"/>
    <s v="Televisions"/>
    <s v="SmartTelevisions"/>
    <m/>
    <n v="32999"/>
    <s v="&gt;2000"/>
    <x v="0"/>
    <n v="6"/>
    <n v="47990"/>
    <n v="0.31"/>
    <n v="4.3"/>
    <n v="1"/>
    <n v="4703"/>
    <s v="Resolution : 4K Ultra HD (3840x2160) | Refresh Rate : 60 Hertz | 178 Degree wide viewing angle|Connectivity: Dual band Wifi | 2 way Bluetooth | HDMI ports 2.1 x 3 (HDMI 1 supports eARC) to connect personal computer, laptop, set top box, Blu-ray speakers o"/>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
    <s v="https://m.media-amazon.com/images/W/WEBP_402378-T2/images/I/41ECCMs7tjL._SY300_SX300_QL70_FMwebp_.jpg"/>
    <s v="https://www.amazon.in/Acer-inches-Ultra-Android-AR55AR2851UDFL/dp/B0B1YZ9CB8/ref=sr_1_191?qid=1672909133&amp;s=electronics&amp;sr=1-191"/>
  </r>
  <r>
    <s v="B08Y55LPBF"/>
    <s v="Redmi 126 cm (50 inches) 4K Ultra HD Android Smart LED TV X50 | L50M6-RA (Black)"/>
    <x v="8"/>
    <x v="0"/>
    <s v="HomeTheater,TV &amp; Video"/>
    <s v="Televisions"/>
    <s v="SmartTelevisions"/>
    <m/>
    <n v="32999"/>
    <s v="&gt;2000"/>
    <x v="0"/>
    <n v="6"/>
    <n v="44999"/>
    <n v="0.27"/>
    <n v="4.2"/>
    <n v="1"/>
    <n v="45238"/>
    <s v="Resolution: 4K Ultra HD (3840 x 2160) | Refresh Rate: 60Hz | Viewing angle : 178 Degree|Connectivity: Dual-band Wi-Fi | Bluetooth 5.0 | 3 HDMI ports to connect latest gaming consoles, set top box, Blu-ray Players | 2 USB ports to connect hard drives and o"/>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
    <s v="https://m.media-amazon.com/images/I/41Om+JyC4iL._SX300_SY300_.jpg"/>
    <s v="https://www.amazon.in/Redmi-inches-Ultra-Android-L50M6-RA/dp/B08Y55LPBF/ref=sr_1_138?qid=1672909130&amp;s=electronics&amp;sr=1-138"/>
  </r>
  <r>
    <s v="B0B3MMYHYW"/>
    <s v="OnePlus 126 cm (50 inches) Y Series 4K Ultra HD Smart Android LED TV 50Y1S Pro (Black)"/>
    <x v="1"/>
    <x v="0"/>
    <s v="HomeTheater,TV &amp; Video"/>
    <s v="Televisions"/>
    <s v="SmartTelevisions"/>
    <m/>
    <n v="32999"/>
    <s v="&gt;2000"/>
    <x v="0"/>
    <n v="6"/>
    <n v="45999"/>
    <n v="0.28000000000000003"/>
    <n v="4.2"/>
    <n v="1"/>
    <n v="7298"/>
    <s v="Resolution: 4K Ultra HD (3840x2160) | Bezel-less Design|Connectivity: Dual-band Wi-Fi | 3HDMI ports to connect set top box, Blu Ray players, gaming console | 2 USB ports to connect hard drives and other USB devices|Sound : 24 Watts Output | Dolby Audio | "/>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
    <s v="I am posting this after a few weeks of using the product.Usage: Continuous, OTT only, no Cable/Dish operator.Average daily usage: 6-8 hours.The TV is a great value-for-money product.Installation: The installation was simple and Amazon assisted installatio"/>
    <s v="https://m.media-amazon.com/images/I/51hQfTroMzL._SX300_SY300_QL70_FMwebp_.jpg"/>
    <s v="https://www.amazon.in/OnePlus-50-inches-Android-Pro/dp/B0B3MMYHYW/ref=sr_1_42?qid=1672909125&amp;s=electronics&amp;sr=1-42"/>
  </r>
  <r>
    <s v="B09NNGHG22"/>
    <s v="Sansui 140cm (55 inches) 4K Ultra HD Certified Android LED TV with Dolby Audio &amp; Dolby Vision JSW55ASUHD (Mystique Black)"/>
    <x v="9"/>
    <x v="0"/>
    <s v="HomeTheater,TV &amp; Video"/>
    <s v="Televisions"/>
    <s v="SmartTelevisions"/>
    <m/>
    <n v="32990"/>
    <s v="&gt;2000"/>
    <x v="0"/>
    <n v="6"/>
    <n v="56790"/>
    <n v="0.42"/>
    <n v="4.3"/>
    <n v="1"/>
    <n v="567"/>
    <s v="Resolution: 4K Ultra HD (3840x2160) | Refresh Rate: 60 hertz | Wide Viewing Angle|Connectivity: 3 HDMI ports to connect multiple devices | 2 USB ports to connect hard drives and other USB devices | Bluetooth | Wi-Fi | RJ45 | Antenna|Sound: Dolby Audio | D"/>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
    <s v="https://m.media-amazon.com/images/I/51TJwbyAtNL._SX300_SY300_QL70_FMwebp_.jpg"/>
    <s v="https://www.amazon.in/Sansui-Certified-Android-JSW55ASUHD-Mystique/dp/B09NNGHG22/ref=sr_1_254?qid=1672909136&amp;s=electronics&amp;sr=1-254"/>
  </r>
  <r>
    <s v="B0B15CPR37"/>
    <s v="Samsung 108 cm (43 inches) Crystal 4K Neo Series Ultra HD Smart LED TV UA43AUE65AKXXL (Black)"/>
    <x v="3"/>
    <x v="0"/>
    <s v="HomeTheater,TV &amp; Video"/>
    <s v="Televisions"/>
    <s v="SmartTelevisions"/>
    <m/>
    <n v="32990"/>
    <s v="&gt;2000"/>
    <x v="0"/>
    <n v="6"/>
    <n v="47900"/>
    <n v="0.31"/>
    <n v="4.3"/>
    <n v="1"/>
    <n v="7109"/>
    <s v="Resolution : Crystal 4K Ultra HD (3840 x 2160) | Refresh Rate : 50 Hertz|Connectivity: 3 HDMI ports to connect set top box, Blu-ray speakers or a gaming console | 1 USB ports to connect hard drives or other USB devices|Display: Ultra HD (4k) LED Panel | O"/>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
    <s v="https://m.media-amazon.com/images/I/41Tz1YnJkoL._SY300_SX300_QL70_FMwebp_.jpg"/>
    <s v="https://www.amazon.in/Samsung-inches-Crystal-Ultra-UA43AUE65AKXXL/dp/B0B15CPR37/ref=sr_1_67?qid=1672909126&amp;s=electronics&amp;sr=1-67"/>
  </r>
  <r>
    <s v="B0B2C5MJN6"/>
    <s v="Hisense 126 cm (50 inches) Bezelless Series 4K Ultra HD Smart LED Google TV 50A6H (Black)"/>
    <x v="10"/>
    <x v="0"/>
    <s v="HomeTheater,TV &amp; Video"/>
    <s v="Televisions"/>
    <s v="SmartTelevisions"/>
    <m/>
    <n v="32990"/>
    <s v="&gt;2000"/>
    <x v="0"/>
    <n v="6"/>
    <n v="54990"/>
    <n v="0.4"/>
    <n v="4.0999999999999996"/>
    <n v="0"/>
    <n v="1555"/>
    <s v="Resolution : 4K Ultra HD (3840x2160) | Refresh Rate : 60 Hertz | 178 Degree wide viewing angle|Connectivity: 3 HDMI ports to connect set top box, Blu Ray players, gaming console | 2 USB ports to connect hard drives and other USB devices | Dual-band Wi-Fi "/>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
    <s v="https://m.media-amazon.com/images/I/41uqZs26+oL._SY300_SX300_.jpg"/>
    <s v="https://www.amazon.in/Hisense-inches-Bezelless-Google-50A6H/dp/B0B2C5MJN6/ref=sr_1_456?qid=1672909146&amp;s=electronics&amp;sr=1-456"/>
  </r>
  <r>
    <s v="B09MJ77786"/>
    <s v="MI 108 cm (43 inches) 5X Series 4K Ultra HD LED Smart Android TV L43M6-ES (Grey)"/>
    <x v="5"/>
    <x v="0"/>
    <s v="HomeTheater,TV &amp; Video"/>
    <s v="Televisions"/>
    <s v="SmartTelevisions"/>
    <m/>
    <n v="31999"/>
    <s v="&gt;2000"/>
    <x v="0"/>
    <n v="6"/>
    <n v="49999"/>
    <n v="0.36"/>
    <n v="4.3"/>
    <n v="1"/>
    <n v="21252"/>
    <s v="Note : The brands, Mi and Xiaomi, are part of the same multinational conglomerate|Resolution : 4K Ultra HD (3840 x 2160) Resolution | Refresh Rate : 60 Hertz|Connectivity: Dual Band Wi-Fi | 3 HDMI ports to connect latest gaming consoles, set top box, Blu-"/>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
    <s v="https://images-na.ssl-images-amazon.com/images/W/WEBP_402378-T2/images/I/51Y4ApH7emL._SX300_SY300_QL70_FMwebp_.jpg"/>
    <s v="https://www.amazon.in/Inches-Ultra-Smart-Android-L43M6-ES/dp/B09MJ77786/ref=sr_1_253?qid=1672909136&amp;s=electronics&amp;sr=1-253"/>
  </r>
  <r>
    <s v="B092BJMT8Q"/>
    <s v="Samsung 108 cm (43 inches) Crystal 4K Series Ultra HD Smart LED TV UA43AUE60AKLXL (Black)"/>
    <x v="3"/>
    <x v="0"/>
    <s v="HomeTheater,TV &amp; Video"/>
    <s v="Televisions"/>
    <s v="SmartTelevisions"/>
    <m/>
    <n v="30990"/>
    <s v="&gt;2000"/>
    <x v="0"/>
    <n v="6"/>
    <n v="52900"/>
    <n v="0.41"/>
    <n v="4.3"/>
    <n v="1"/>
    <n v="7109"/>
    <s v="Resolution : Crystal 4K UHD (3840x2160) resolution | Refresh Rate : 60 Hertz|Connectivity: 3 HDMI ports to connect set top box, Blu-ray speakers or a gaming console | 1 USB ports to connect hard drives or other USB devices|Display: Ultra HD (4k) LED Panel"/>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
    <s v="https://m.media-amazon.com/images/I/41RVzq6GiIL._SY300_SX300_QL70_FMwebp_.jpg"/>
    <s v="https://www.amazon.in/Samsung-inches-Crystal-Ultra-UA43AUE60AKLXL/dp/B092BJMT8Q/ref=sr_1_96?qid=1672909128&amp;s=electronics&amp;sr=1-96"/>
  </r>
  <r>
    <s v="B0B3XY5YT4"/>
    <s v="LG 108 cm (43 inches) 4K Ultra HD Smart LED TV 43UQ7500PSF (Ceramic Black)"/>
    <x v="4"/>
    <x v="0"/>
    <s v="HomeTheater,TV &amp; Video"/>
    <s v="Televisions"/>
    <s v="SmartTelevisions"/>
    <m/>
    <n v="30990"/>
    <s v="&gt;2000"/>
    <x v="0"/>
    <n v="6"/>
    <n v="49990"/>
    <n v="0.38"/>
    <n v="4.3"/>
    <n v="1"/>
    <n v="1376"/>
    <s v="Resolution: 4K Ultra HD (3840x2160) | Refresh Rate: 60 hertz|Connectivity: Wi-Fi (Built-in) | 3 HDMI ports to connect set top box, Blu Ray players, gaming console | 1 USB ports to connect hard drives and other USB devices | eARC | Bluetooth 5.0 | Optical "/>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
    <s v="https://m.media-amazon.com/images/W/WEBP_402378-T1/images/I/51dOjIreG4L._SX300_SY300_QL70_FMwebp_.jpg"/>
    <s v="https://www.amazon.in/LG-inches-Ultra-43UQ7500PSF-Ceramic/dp/B0B3XY5YT4/ref=sr_1_154?qid=1672909131&amp;s=electronics&amp;sr=1-154"/>
  </r>
  <r>
    <s v="B08XXF5V6G"/>
    <s v="Kodak 139 cm (55 inches) 4K Ultra HD Smart LED TV 55CA0909 (Black)"/>
    <x v="11"/>
    <x v="0"/>
    <s v="HomeTheater,TV &amp; Video"/>
    <s v="Televisions"/>
    <s v="SmartTelevisions"/>
    <m/>
    <n v="29999"/>
    <s v="&gt;2000"/>
    <x v="0"/>
    <n v="6"/>
    <n v="50999"/>
    <n v="0.41"/>
    <n v="4.4000000000000004"/>
    <n v="1"/>
    <n v="1712"/>
    <s v="Resolution : Ultra HD 4k (3840 X 2160) resolution | Refresh Rate : 60 Hertz | 178 Degree wide viewing angle|Connectivity: 3 HDMI ports to connect set top box, Blu-ray speakers or a gaming console | 2 USB ports to connect hard drives or other USB devices|S"/>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
    <s v="https://m.media-amazon.com/images/I/512qfz0MI0L._SX300_SY300_QL70_FMwebp_.jpg"/>
    <s v="https://www.amazon.in/Kodak-inches-55CA0909-Digital-Surround/dp/B08XXF5V6G/ref=sr_1_462?qid=1672909147&amp;s=electronics&amp;sr=1-462"/>
  </r>
  <r>
    <s v="B09VCHLSJF"/>
    <s v="OnePlus 108 cm (43 inches) Y Series 4K Ultra HD Smart Android LED TV 43Y1S Pro (Black)"/>
    <x v="1"/>
    <x v="0"/>
    <s v="HomeTheater,TV &amp; Video"/>
    <s v="Televisions"/>
    <s v="SmartTelevisions"/>
    <m/>
    <n v="29999"/>
    <s v="&gt;2000"/>
    <x v="0"/>
    <n v="6"/>
    <n v="39999"/>
    <n v="0.25"/>
    <n v="4.2"/>
    <n v="1"/>
    <n v="7298"/>
    <s v="Resolution : 4K Ultra HD (3840x2160) | Refresh Rate : 60 Hertz|Connectivity: 3 HDMI ports to connect set top box, Blu Ray players, gaming console | 2 USB ports to connect hard drives and other USB devices | Dual-band Wi-Fi|Sound : 24 Watts Output | Dolby "/>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
    <s v="I am posting this after a few weeks of using the product.Usage: Continuous, OTT only, no Cable/Dish operator.Average daily usage: 6-8 hours.The TV is a great value-for-money product.Installation: The installation was simple and Amazon assisted installatio"/>
    <s v="https://m.media-amazon.com/images/W/WEBP_402378-T2/images/I/51ovMTXv9RL._SX300_SY300_QL70_FMwebp_.jpg"/>
    <s v="https://www.amazon.in/OnePlus-43-inches-Android-Pro/dp/B09VCHLSJF/ref=sr_1_94?qid=1672909128&amp;s=electronics&amp;sr=1-94"/>
  </r>
  <r>
    <s v="B07WHS7MZ1"/>
    <s v="iQOO 9 SE 5G (Sunset Sierra, 8GB RAM, 128GB Storage) | Qualcomm Snapdragon 888 | 66W Flash Charge"/>
    <x v="12"/>
    <x v="0"/>
    <s v="Mobiles &amp; Accessories"/>
    <s v="Smartphones &amp; BasicMobiles"/>
    <s v="Smartphones"/>
    <m/>
    <n v="29990"/>
    <s v="&gt;2000"/>
    <x v="0"/>
    <n v="6"/>
    <n v="39990"/>
    <n v="0.25"/>
    <n v="4.3"/>
    <n v="1"/>
    <n v="8399"/>
    <s v="Qualcomm Snapdragon 888 5G Mobile Platform is based on a new 5 nm process and a Kryo680 architecture, Compared with Snapdragon 870, the CPU performance improves by 25%, GPU performance by 35%. Along with Enhanced LPDDR 5 &amp; Enhanced UFS 3.1 (V6).|4500mAh b"/>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
    <s v="https://m.media-amazon.com/images/I/41UwKwpK40L._SX300_SY300_QL70_ML2_.jpg"/>
    <s v="https://www.amazon.in/iQOO-Sunset-Storage-Qualcomm-Snapdragon/dp/B07WHS7MZ1/ref=sr_1_336?qid=1672895842&amp;s=electronics&amp;sr=1-336"/>
  </r>
  <r>
    <s v="B0BB3CBFBM"/>
    <s v="VU 138 cm (55 inches) Premium Series 4K Ultra HD Smart IPS LED TV 55UT (Black)"/>
    <x v="2"/>
    <x v="0"/>
    <s v="HomeTheater,TV &amp; Video"/>
    <s v="Televisions"/>
    <s v="SmartTelevisions"/>
    <m/>
    <n v="29990"/>
    <s v="&gt;2000"/>
    <x v="0"/>
    <n v="6"/>
    <n v="65000"/>
    <n v="0.54"/>
    <n v="4.0999999999999996"/>
    <n v="0"/>
    <n v="211"/>
    <s v="Resolution: 4K (3840x2160) | Refresh Rate: 60 hertz | 178 Degree wide viewing angle|Connectivity: 3 HDMI ports to connect set top box, Blue Ray players | 2 USB ports to connect hard drives and other USB devices | 2.4/5GHz WiFi | HDMI CEC &amp; ARC | 2-Way Blu"/>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s v="https://m.media-amazon.com/images/I/41HhmJpfjNL._SX300_SY300_QL70_FMwebp_.jpg"/>
    <s v="https://www.amazon.in/VU-inches-Premium-Ultra-Smart/dp/B0BB3CBFBM/ref=sr_1_169?qid=1672909133&amp;s=electronics&amp;sr=1-169"/>
  </r>
  <r>
    <s v="B07WDKLDRX"/>
    <s v="iQOO Neo 6 5G (Dark Nova, 8GB RAM, 128GB Storage) | Snapdragon® 870 5G | 80W FlashCharge"/>
    <x v="12"/>
    <x v="0"/>
    <s v="Mobiles &amp; Accessories"/>
    <s v="Smartphones &amp; BasicMobiles"/>
    <s v="Smartphones"/>
    <m/>
    <n v="28999"/>
    <s v="&gt;2000"/>
    <x v="0"/>
    <n v="6"/>
    <n v="34999"/>
    <n v="0.17"/>
    <n v="4.4000000000000004"/>
    <n v="1"/>
    <n v="20311"/>
    <s v="Snapdragon 870 5G Mobile Platform which is a 7nm process technology, It is equipped with A77 architecture adopts a large core clocked at 3.2GHz, a middle core at 2.42GHz, and a small core at 1.8GHz.|80W FlashCharge Technology with 4700mAh Battery|120Hz E4"/>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
    <s v="https://m.media-amazon.com/images/I/51DLLa8HNWL._SX300_SY300_QL70_ML2_.jpg"/>
    <s v="https://www.amazon.in/iQOO-128GB-Storage-Snapdragon%C2%AE-FlashCharge/dp/B07WDKLDRX/ref=sr_1_63?qid=1672895762&amp;s=electronics&amp;sr=1-63"/>
  </r>
  <r>
    <s v="B0B3CPQ5PF"/>
    <s v="OnePlus Nord 2T 5G (Jade Fog, 8GB RAM, 128GB Storage)"/>
    <x v="1"/>
    <x v="0"/>
    <s v="Mobiles &amp; Accessories"/>
    <s v="Smartphones &amp; BasicMobiles"/>
    <s v="Smartphones"/>
    <m/>
    <n v="28999"/>
    <s v="&gt;2000"/>
    <x v="0"/>
    <n v="6"/>
    <n v="28999"/>
    <n v="0"/>
    <n v="4.3"/>
    <n v="1"/>
    <n v="17415"/>
    <s v="Camera: 50MP Main Camera with Sony IMX766 and OIS, 8MP Ultrawide Camera with 120 degree FOV and 2MP mono lens with Dual LED Flash; 32MP Front (Selfie) Camera with Sony IMX615|Camera Features: AI Scene Enhancement, AI Highlight Video, Slow-motion captures,"/>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
    <s v="Verdict : A Solid buy for this price segment in 2022 (and even for early 2023)There are 2 reviews in this section. Review 1 is 30 days after purchase (Typos in the Review 1 has rectified now) and Review 2 is 15 days post Android 13 beta update. These revi"/>
    <s v="https://m.media-amazon.com/images/I/41iEc0hf6TL._SX300_SY300_QL70_ML2_.jpg"/>
    <s v="https://www.amazon.in/OnePlus-Nord-Jade-128GB-Storage/dp/B0B3CPQ5PF/ref=sr_1_8?qid=1672895748&amp;s=electronics&amp;sr=1-8"/>
  </r>
  <r>
    <s v="B0B3CQBRB4"/>
    <s v="OnePlus Nord 2T 5G (Gray Shadow, 8GB RAM, 128GB Storage)"/>
    <x v="1"/>
    <x v="0"/>
    <s v="Mobiles &amp; Accessories"/>
    <s v="Smartphones &amp; BasicMobiles"/>
    <s v="Smartphones"/>
    <m/>
    <n v="28999"/>
    <s v="&gt;2000"/>
    <x v="0"/>
    <n v="6"/>
    <n v="28999"/>
    <n v="0"/>
    <n v="4.3"/>
    <n v="1"/>
    <n v="17415"/>
    <s v="Camera: 50MP Main Camera with Sony IMX766 and OIS, 8MP Ultrawide Camera with 120 degree FOV and 2MP mono lens with Dual LED Flash; 32MP Front (Selfie) Camera with Sony IMX615|Camera Features: AI Scene Enhancement, AI Highlight Video, Slow-motion captures,"/>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
    <s v="Verdict : A Solid buy for this price segment in 2022 (and even for early 2023)There are 2 reviews in this section. Review 1 is 30 days after purchase (Typos in the Review 1 has rectified now) and Review 2 is 15 days post Android 13 beta update. These revi"/>
    <s v="https://m.media-amazon.com/images/I/41qLZhKF5ZL._SX300_SY300_QL70_ML2_.jpg"/>
    <s v="https://www.amazon.in/OnePlus-Nord-Shadow-128GB-Storage/dp/B0B3CQBRB4/ref=sr_1_9?qid=1672895748&amp;s=electronics&amp;sr=1-9"/>
  </r>
  <r>
    <s v="B0B1YZX72F"/>
    <s v="Acer 127 cm (50 inches) I Series 4K Ultra HD Android Smart LED TV AR50AR2851UDFL (Black)"/>
    <x v="7"/>
    <x v="0"/>
    <s v="HomeTheater,TV &amp; Video"/>
    <s v="Televisions"/>
    <s v="SmartTelevisions"/>
    <m/>
    <n v="27999"/>
    <s v="&gt;2000"/>
    <x v="0"/>
    <n v="6"/>
    <n v="40990"/>
    <n v="0.32"/>
    <n v="4.3"/>
    <n v="1"/>
    <n v="4703"/>
    <s v="Resolution : 4K Ultra HD (3840x2160) | Refresh Rate : 60 Hertz | 178 Degree wide viewing angle|Connectivity: Dual band Wifi | 2 way Bluetooth | HDMI ports 2.1 x 3 (HDMI 1 supports eARC) to connect personal computer, laptop, set top box, Blu-ray speakers o"/>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
    <s v="https://m.media-amazon.com/images/W/WEBP_402378-T1/images/I/41imW51RweL._SY300_SX300_QL70_FMwebp_.jpg"/>
    <s v="https://www.amazon.in/Acer-inches-Ultra-Android-AR50AR2851UDFL/dp/B0B1YZX72F/ref=sr_1_95?qid=1672909128&amp;s=electronics&amp;sr=1-95"/>
  </r>
  <r>
    <s v="B0B19VJXQZ"/>
    <s v="ECOVACS DEEBOT N8 2-in-1 Robotic Vacuum Cleaner, 2022 New Launch, Most Powerful Suction, Covers 2000+ Sq. Ft in One Charge, Advanced dToF Technology with OZMO Mopping (DEEBOT N8) - White"/>
    <x v="13"/>
    <x v="1"/>
    <s v="Kitchen &amp; HomeAppliances"/>
    <s v="Vacuum,Cleaning &amp; Ironing"/>
    <s v="Vacuums&amp;FloorCare"/>
    <s v="Vacuums"/>
    <n v="27900"/>
    <s v="&gt;2000"/>
    <x v="0"/>
    <n v="6"/>
    <n v="59900"/>
    <n v="0.53"/>
    <n v="4.4000000000000004"/>
    <n v="1"/>
    <n v="5298"/>
    <s v="FREE HOME INSTALLATION &amp; FREE HOME SERVICE: We, at ECOVACS INDIA, are committed to &quot;Keep Customers Interest Ahead of All.&quot; Feel free to contact Customer Care for Demonstration, Installation and Service Requirement.|PATENTED OZMO MOPPING TECHNOLOGY: With U"/>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
    <s v="https://m.media-amazon.com/images/W/WEBP_402378-T2/images/I/31Ly7OehCGL._SX300_SY300_QL70_FMwebp_.jpg"/>
    <s v="https://www.amazon.in/ECOVACS-Robotic-Powerful-Advanced-Technology/dp/B0B19VJXQZ/ref=sr_1_323?qid=1672923609&amp;s=kitchen&amp;sr=1-323"/>
  </r>
  <r>
    <s v="B09XXZXQC1"/>
    <s v="Xiaomi Pad 5| Qualcomm Snapdragon 860| 120Hz Refresh Rate| 6GB, 128GB| 2.5K+ Display (10.95-inch/27.81cm)|1 Billion Colours| Dolby Vision Atmos| Quad Speakers| Wi-Fi| Gray"/>
    <x v="14"/>
    <x v="2"/>
    <s v="Tablets"/>
    <m/>
    <m/>
    <m/>
    <n v="26999"/>
    <s v="&gt;2000"/>
    <x v="0"/>
    <n v="6"/>
    <n v="37999"/>
    <n v="0.28999999999999998"/>
    <n v="4.5999999999999996"/>
    <n v="1"/>
    <n v="2886"/>
    <s v="Qualcomm Snapdragon 860 Octa-core processor | 6GB RAM | 128GB Internal Storage|WQHD+ (2560x1600 high resolution) 10.95&quot; Dolby Vision display | 120Hz refresh rate | Supports DCI-P3 with over 1 billion colours|Quad Speakers with Dolby Atmos | Long lasting 8"/>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
    <s v="https://m.media-amazon.com/images/I/31jUKdJdjHL._SX300_SY300_QL70_FMwebp_.jpg"/>
    <s v="https://www.amazon.in/Snapdragon-Resolution-Refresh-27-81Cm-Display/dp/B09XXZXQC1/ref=sr_1_437?qid=1672903017&amp;s=computers&amp;sr=1-437"/>
  </r>
  <r>
    <s v="B09PLD9TCD"/>
    <s v="Kodak 126 cm (50 inches) Bezel-Less Design Series 4K Ultra HD Smart Android LED TV 50UHDX7XPROBL (Black)"/>
    <x v="11"/>
    <x v="0"/>
    <s v="HomeTheater,TV &amp; Video"/>
    <s v="Televisions"/>
    <s v="SmartTelevisions"/>
    <m/>
    <n v="26999"/>
    <s v="&gt;2000"/>
    <x v="0"/>
    <n v="6"/>
    <n v="42999"/>
    <n v="0.37"/>
    <n v="4.2"/>
    <n v="1"/>
    <n v="1510"/>
    <s v="Resolution : 4K Ultra HD (3840x2160) resolution | Refresh Rate : 60 Hertz | 178 Degree wide viewing angle|Connectivity: 3 HDMI ports to connect set top box, Blu-ray speakers or a gaming console | 2 USB ports to connect hard drives or other USB devices | B"/>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
    <s v="https://m.media-amazon.com/images/I/41s2f-e1d3L._SY300_SX300_QL70_FMwebp_.jpg"/>
    <s v="https://www.amazon.in/Kodak-inches-Android-50UHDX7XPROBL-Bezel-Less/dp/B09PLD9TCD/ref=sr_1_473?qid=1672909147&amp;s=electronics&amp;sr=1-473"/>
  </r>
  <r>
    <s v="B09RFC46VP"/>
    <s v="Redmi 108 cm (43 inches) 4K Ultra HD Android Smart LED TV X43 | L43R7-7AIN (Black)"/>
    <x v="8"/>
    <x v="0"/>
    <s v="HomeTheater,TV &amp; Video"/>
    <s v="Televisions"/>
    <s v="SmartTelevisions"/>
    <m/>
    <n v="26999"/>
    <s v="&gt;2000"/>
    <x v="0"/>
    <n v="6"/>
    <n v="42999"/>
    <n v="0.37"/>
    <n v="4.2"/>
    <n v="1"/>
    <n v="45238"/>
    <s v="Resolution : 4K Ultra HD (3840x2160) Resolution | Refresh Rate : 60 Hertz | 178 Degree wide viewing angle|Connectivity: Dual-band Wi-Fi | Bluetooth 5.0 | 3 HDMI ports to connect latest gaming consoles, set top box, Blu-ray Players | 2 USB ports to connect"/>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
    <s v="https://m.media-amazon.com/images/W/WEBP_402378-T2/images/I/41w1didcczL._SY300_SX300_QL70_FMwebp_.jpg"/>
    <s v="https://www.amazon.in/Redmi-inches-Ultra-Android-L43R7-7AIN/dp/B09RFC46VP/ref=sr_1_81?qid=1672909128&amp;s=electronics&amp;sr=1-81"/>
  </r>
  <r>
    <s v="B09Q5P2MT3"/>
    <s v="OnePlus 108 cm (43 inches) Y Series Full HD Smart Android LED TV 43 Y1S (Black)"/>
    <x v="1"/>
    <x v="0"/>
    <s v="HomeTheater,TV &amp; Video"/>
    <s v="Televisions"/>
    <s v="SmartTelevisions"/>
    <m/>
    <n v="24999"/>
    <s v="&gt;2000"/>
    <x v="0"/>
    <n v="6"/>
    <n v="31999"/>
    <n v="0.22"/>
    <n v="4.2"/>
    <n v="1"/>
    <n v="34899"/>
    <s v="Resolution : Full HD (1920x1080) | Refresh Rate : 60 Hertz|Connectivity: 2 HDMI ports to connect set top box, Blu Ray players, gaming console | 2 USB ports to connect hard drives and other USB devices | Dual-band Wi-Fi|Sound : 20 Watts Output | Dolby Audi"/>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
    <s v="https://m.media-amazon.com/images/I/51F6FClq10L._SX300_SY300_QL70_FMwebp_.jpg"/>
    <s v="https://www.amazon.in/OnePlus-inches-Smart-Android-Black/dp/B09Q5P2MT3/ref=sr_1_100?qid=1672909129&amp;s=electronics&amp;sr=1-100"/>
  </r>
  <r>
    <s v="B0B6F8HHR6"/>
    <s v="MI 108 cm (43 inches) 5A Series Full HD Smart Android LED TV L43M7-EAIN (Black)"/>
    <x v="5"/>
    <x v="0"/>
    <s v="HomeTheater,TV &amp; Video"/>
    <s v="Televisions"/>
    <s v="SmartTelevisions"/>
    <m/>
    <n v="24999"/>
    <s v="&gt;2000"/>
    <x v="0"/>
    <n v="6"/>
    <n v="35999"/>
    <n v="0.31"/>
    <n v="4.2"/>
    <n v="1"/>
    <n v="32840"/>
    <s v="Note : The brands, Mi and Xiaomi, are part of the same multinational conglomerate|Resolution : Full HD (1920 x 1080) Resolution | Refresh Rate : 60 Hertz | 178 Degree wide viewing angle|Connectivity: Dual Band Wi-Fi | 2 HDMI ports to connect latest gaming"/>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
    <s v="https://m.media-amazon.com/images/W/WEBP_402378-T1/images/I/41jh12qGXuL._SX300_SY300_QL70_FMwebp_.jpg"/>
    <s v="https://www.amazon.in/MI-inches-Smart-Android-L43M7-EAIN/dp/B0B6F8HHR6/ref=sr_1_217?qid=1672909135&amp;s=electronics&amp;sr=1-217"/>
  </r>
  <r>
    <s v="B08FD2VSD9"/>
    <s v="TCL 108 cm (43 inches) 4K Ultra HD Certified Android Smart LED TV 43P615 (Black)"/>
    <x v="15"/>
    <x v="0"/>
    <s v="HomeTheater,TV &amp; Video"/>
    <s v="Televisions"/>
    <s v="SmartTelevisions"/>
    <m/>
    <n v="24990"/>
    <s v="&gt;2000"/>
    <x v="0"/>
    <n v="6"/>
    <n v="51990"/>
    <n v="0.52"/>
    <n v="4.2"/>
    <n v="1"/>
    <n v="2951"/>
    <s v="Resolution: 4K Ultra HD (3860 x 2160) | Refresh Rate: 60 Hertz|Connectivity : 3 HDMI ports to connect set top box, Blue Ray players | 1 USB ports to connect hard drives and other USB devices|Sound: 24 Watts Output | Dolby Audio Power Speakers | Surround V"/>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https://m.media-amazon.com/images/I/51UuhCYmBnL._SY300_SX300_QL70_FMwebp_.jpg"/>
    <s v="https://www.amazon.in/TCL-inches-Certified-Android-43P615/dp/B08FD2VSD9/ref=sr_1_490?qid=1672909149&amp;s=electronics&amp;sr=1-490"/>
  </r>
  <r>
    <s v="B087JWLZ2K"/>
    <s v="AmazonBasics 108 cm (43 inches) 4K Ultra HD Smart LED Fire TV AB43U20PS (Black)"/>
    <x v="16"/>
    <x v="0"/>
    <s v="HomeTheater,TV &amp; Video"/>
    <s v="Televisions"/>
    <s v="SmartTelevisions"/>
    <m/>
    <n v="24499"/>
    <s v="&gt;2000"/>
    <x v="0"/>
    <n v="6"/>
    <n v="50000"/>
    <n v="0.51"/>
    <n v="3.9"/>
    <n v="0"/>
    <n v="3518"/>
    <s v="Resolution: 4K Ultra HD (3840 x 2160) | Refresh Rate: 60 hertz | 178° wide viewing angle|Connectivity: 3 HDMI 2.0 ports to connect set top box, Blu Ray players, gaming console | 1 USB 3.0 and 1 USB 2.0 ports to connect hard drives and other USB devices | "/>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
    <s v="https://m.media-amazon.com/images/W/WEBP_402378-T1/images/I/51z60rNcKSL._SY300_SX300_QL70_FMwebp_.jpg"/>
    <s v="https://www.amazon.in/AmazonBasics-108cm-inch-Ultra-Smart/dp/B087JWLZ2K/ref=sr_1_493?qid=1672909149&amp;s=electronics&amp;sr=1-493"/>
  </r>
  <r>
    <s v="B0B1YY6JJL"/>
    <s v="Acer 109 cm (43 inches) I Series 4K Ultra HD Android Smart LED TV AR43AR2851UDFL (Black)"/>
    <x v="7"/>
    <x v="0"/>
    <s v="HomeTheater,TV &amp; Video"/>
    <s v="Televisions"/>
    <s v="SmartTelevisions"/>
    <m/>
    <n v="23999"/>
    <s v="&gt;2000"/>
    <x v="0"/>
    <n v="6"/>
    <n v="34990"/>
    <n v="0.31"/>
    <n v="4.3"/>
    <n v="1"/>
    <n v="4703"/>
    <s v="Resolution : 4K Ultra HD (3840x2160) | Refresh Rate : 60 Hertz | 178 Degree wide viewing angle|Connectivity: Dual band Wifi | 2 way Bluetooth | HDMI ports 2.1 x 3 (HDMI 1 supports eARC) to connect personal computer, laptop, set top box, Blu-ray speakers o"/>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
    <s v="https://m.media-amazon.com/images/W/WEBP_402378-T1/images/I/417QOjrqyBL._SY300_SX300_QL70_FMwebp_.jpg"/>
    <s v="https://www.amazon.in/Acer-inches-Ultra-Android-AR43AR2851UDFL/dp/B0B1YY6JJL/ref=sr_1_146?qid=1672909131&amp;s=electronics&amp;sr=1-146"/>
  </r>
  <r>
    <s v="B09XJ5LD6L"/>
    <s v="Samsung Galaxy M53 5G (Deep Ocean Blue, 6GB, 128GB Storage) | 108MP | sAmoled+ 120Hz | 12GB RAM with RAM Plus | Travel Adapter to be Purchased Separately"/>
    <x v="3"/>
    <x v="0"/>
    <s v="Mobiles &amp; Accessories"/>
    <s v="Smartphones &amp; BasicMobiles"/>
    <s v="Smartphones"/>
    <m/>
    <n v="23999"/>
    <s v="&gt;2000"/>
    <x v="0"/>
    <n v="6"/>
    <n v="32999"/>
    <n v="0.27"/>
    <n v="3.9"/>
    <n v="0"/>
    <n v="8866"/>
    <s v="Segment Best 108MP Quad Camera Setup, with exciting features like Single Take, Object Eraser, and Photo Remaster|6.7-inch Super AMOLED Plus Display, FHD+ resolution, 1080x2400 pixels with 120Hz Refresh Rate|MTK D900 Octa Core 2.4GHz 6nm Processor with 4x4"/>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
    <s v="Below is the experience so far.1. Received a defective product. Battery was getting drained out in few hours, wifi kept getting disconnected and almost every app was giving trouble,  including Google maps. (Location was not getting captured)2. Tried to re"/>
    <s v="https://m.media-amazon.com/images/I/418vxJS4AML._SX300_SY300_QL70_ML2_.jpg"/>
    <s v="https://www.amazon.in/Samsung-Storage-sAmoled-Purchased-Separately/dp/B09XJ5LD6L/ref=sr_1_333?qid=1672895842&amp;s=electronics&amp;sr=1-333"/>
  </r>
  <r>
    <s v="B09T2S8X9C"/>
    <s v="Redmi Note 11 Pro + 5G (Stealth Black, 8GB RAM, 256GB Storage) | 67W Turbo Charge | 120Hz Super AMOLED Display | Additional Exchange Offers | Charger Included"/>
    <x v="8"/>
    <x v="0"/>
    <s v="Mobiles &amp; Accessories"/>
    <s v="Smartphones &amp; BasicMobiles"/>
    <s v="Smartphones"/>
    <m/>
    <n v="22999"/>
    <s v="&gt;2000"/>
    <x v="0"/>
    <n v="6"/>
    <n v="28999"/>
    <n v="0.21"/>
    <n v="3.9"/>
    <n v="0"/>
    <n v="25824"/>
    <s v="Superior performance with Snapdragon 695 5G. With 7 5G bands making the device future-ready.|16.94cm(6.67) Super AMOLED display with 120Hz Refresh Rate protected by Corning Gorilla Glass 5|67W in-box charger powers massive 5000mAh battery for full day’s c"/>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
    <s v="https://m.media-amazon.com/images/I/41iEZV6nKbL._SX300_SY300_QL70_ML2_.jpg"/>
    <s v="https://www.amazon.in/Redmi-Stealth-Additional-Exchange-Included/dp/B09T2S8X9C/ref=sr_1_109?qid=1672895777&amp;s=electronics&amp;sr=1-109"/>
  </r>
  <r>
    <s v="B09HQSV46W"/>
    <s v="Mi 100 cm (40 inches) Horizon Edition Full HD Android LED TV 4A | L40M6-EI (Black)"/>
    <x v="5"/>
    <x v="0"/>
    <s v="HomeTheater,TV &amp; Video"/>
    <s v="Televisions"/>
    <s v="SmartTelevisions"/>
    <m/>
    <n v="21999"/>
    <s v="&gt;2000"/>
    <x v="0"/>
    <n v="6"/>
    <n v="29999"/>
    <n v="0.27"/>
    <n v="4.2"/>
    <n v="1"/>
    <n v="32840"/>
    <s v="Resolution : Full HD (1920x1080) resolution | Refresh Rate : 60 Hertz | 178 Degree wide viewing angle|Connectivity: 3 HDMI ports to connect set top box, Blu-Ray players, gaming console | 2 USB ports to connect hard drives and other USB devices | 3.5mm to "/>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
    <s v="https://m.media-amazon.com/images/W/WEBP_402378-T2/images/I/41giUEJJGDL._SY300_SX300_QL70_FMwebp_.jpg"/>
    <s v="https://www.amazon.in/inches-Horizon-Android-L40M6-EI-Black/dp/B09HQSV46W/ref=sr_1_420?qid=1672909145&amp;s=electronics&amp;sr=1-420"/>
  </r>
  <r>
    <s v="B0B6F98KJJ"/>
    <s v="MI 100 cm (40 inches) 5A Series Full HD Smart Android LED TV with 24W Dolby Audio &amp; Metal Bezel-Less Frame (Black) (2022 Model)"/>
    <x v="5"/>
    <x v="0"/>
    <s v="HomeTheater,TV &amp; Video"/>
    <s v="Televisions"/>
    <s v="SmartTelevisions"/>
    <m/>
    <n v="21999"/>
    <s v="&gt;2000"/>
    <x v="0"/>
    <n v="6"/>
    <n v="29999"/>
    <n v="0.27"/>
    <n v="4.2"/>
    <n v="1"/>
    <n v="32840"/>
    <s v="Note : The brands, Mi and Xiaomi, are part of the same multinational conglomerate|Resolution : Full HD (1920 x 1080) Resolution | Refresh Rate : 60 Hertz | 178 Degree wide viewing angle|Connectivity: Dual Band Wi-Fi | 2 HDMI ports to connect latest gaming"/>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
    <s v="https://m.media-amazon.com/images/W/WEBP_402378-T2/images/I/41GTMteNtdL._SX300_SY300_QL70_FMwebp_.jpg"/>
    <s v="https://www.amazon.in/MI-inches-Smart-Android-Bezel-Less/dp/B0B6F98KJJ/ref=sr_1_115?qid=1672909129&amp;s=electronics&amp;sr=1-115"/>
  </r>
  <r>
    <s v="B0B21XL94T"/>
    <s v="Toshiba 108 cm (43 inches) V Series Full HD Smart Android LED TV 43V35KP (Silver)"/>
    <x v="17"/>
    <x v="0"/>
    <s v="HomeTheater,TV &amp; Video"/>
    <s v="Televisions"/>
    <s v="SmartTelevisions"/>
    <m/>
    <n v="21990"/>
    <s v="&gt;2000"/>
    <x v="0"/>
    <n v="6"/>
    <n v="34990"/>
    <n v="0.37"/>
    <n v="4.3"/>
    <n v="1"/>
    <n v="1657"/>
    <s v="Resolution: Full HD (1920x1080) | Refresh Rate: 60 hertz | 178 Degree wide viewing angle | Bezel-less Design|Connectivity: 2 HDMI ports to connect set top box, Blu-Ray players, gaming console | 2 USB ports to connect hard drives and other USB devices | 3."/>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s v="It has been a week since we bought the 43&quot; LED TV. Its definitely a value for Money buy. Good Picture and Sound quality, loaded with abundant Apps and Features.The Flip side is the Installation time, as has been mentioned by others in earlier posts. It to"/>
    <s v="https://m.media-amazon.com/images/W/WEBP_402378-T2/images/I/51iQQPQSiGL._SX300_SY300_QL70_FMwebp_.jpg"/>
    <s v="https://www.amazon.in/Toshiba-inches-Android-43V35KP-Silver/dp/B0B21XL94T/ref=sr_1_425?qid=1672909145&amp;s=electronics&amp;sr=1-425"/>
  </r>
  <r>
    <s v="B07WDK3ZS2"/>
    <s v="iQOO Z6 Pro 5G by vivo (Legion Sky, 8GB RAM, 128GB Storage) | Snapdragon 778G 5G | 66W FlashCharge | 1300 nits Peak Brightness | HDR10+"/>
    <x v="12"/>
    <x v="0"/>
    <s v="Mobiles &amp; Accessories"/>
    <s v="Smartphones &amp; BasicMobiles"/>
    <s v="Smartphones"/>
    <m/>
    <n v="20999"/>
    <s v="&gt;2000"/>
    <x v="0"/>
    <n v="6"/>
    <n v="29990"/>
    <n v="0.3"/>
    <n v="4.3"/>
    <n v="1"/>
    <n v="9499"/>
    <s v="Snapdragon 778G comes with octa-core processor that adopts the 6nm process and Kryo 670 architecture.|66W FlashCharge|Liquid Cooling system intelligently sense the heat source and adapt the optimal cooling solution, thereby effectively cool down the phon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
    <s v="https://m.media-amazon.com/images/I/41XtHlbmOHL._SX300_SY300_QL70_ML2_.jpg"/>
    <s v="https://www.amazon.in/iQOO-Storage-Snapdragon-FlashCharge-Brightness/dp/B07WDK3ZS2/ref=sr_1_126?qid=1672895777&amp;s=electronics&amp;sr=1-126"/>
  </r>
  <r>
    <s v="B07WHSJXLF"/>
    <s v="iQOO Z6 Pro 5G by vivo (Phantom Dusk, 8GB RAM, 128GB Storage) | Snapdragon 778G 5G | 66W FlashCharge | 1300 nits Peak Brightness | HDR10+"/>
    <x v="12"/>
    <x v="0"/>
    <s v="Mobiles &amp; Accessories"/>
    <s v="Smartphones &amp; BasicMobiles"/>
    <s v="Smartphones"/>
    <m/>
    <n v="20999"/>
    <s v="&gt;2000"/>
    <x v="0"/>
    <n v="6"/>
    <n v="29990"/>
    <n v="0.3"/>
    <n v="4.3"/>
    <n v="1"/>
    <n v="9499"/>
    <s v="Snapdragon 778G comes with octa-core processor that adopts the 6nm process and Kryo 670 architecture.|66W FlashCharge|Liquid Cooling system intelligently sense the heat source and adapt the optimal cooling solution, thereby effectively cool down the phon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
    <s v="https://m.media-amazon.com/images/I/41XUW74HLlL._SX300_SY300_QL70_ML2_.jpg"/>
    <s v="https://www.amazon.in/iQOO-Phantom-Snapdragon-FlashCharge-Brightness/dp/B07WHSJXLF/ref=sr_1_192?qid=1672895799&amp;s=electronics&amp;sr=1-192"/>
  </r>
  <r>
    <s v="B09T2WRLJJ"/>
    <s v="Redmi Note 11 Pro + 5G (Phantom White, 8GB RAM, 128GB Storage) | 67W Turbo Charge | 120Hz Super AMOLED Display | Additional Exchange Offers | Charger Included"/>
    <x v="8"/>
    <x v="0"/>
    <s v="Mobiles &amp; Accessories"/>
    <s v="Smartphones &amp; BasicMobiles"/>
    <s v="Smartphones"/>
    <m/>
    <n v="20999"/>
    <s v="&gt;2000"/>
    <x v="0"/>
    <n v="6"/>
    <n v="26999"/>
    <n v="0.22"/>
    <n v="3.9"/>
    <n v="0"/>
    <n v="25824"/>
    <s v="Superior performance with Snapdragon 695 5G. With 7 5G bands making the device future-ready.|16.94cm(6.67) Super AMOLED display with 120Hz Refresh Rate protected by Corning Gorilla Glass 5|67W in-box charger powers massive 5000mAh battery for full day’s c"/>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
    <s v="https://m.media-amazon.com/images/I/410TBgL2KXL._SX300_SY300_QL70_ML2_.jpg"/>
    <s v="https://www.amazon.in/Redmi-Phantom-Additional-Exchange-Included/dp/B09T2WRLJJ/ref=sr_1_101?qid=1672895777&amp;s=electronics&amp;sr=1-101"/>
  </r>
  <r>
    <s v="B099K9ZX65"/>
    <s v="Hisense 108 cm (43 inches) 4K Ultra HD Smart Certified Android LED TV 43A6GE (Black)"/>
    <x v="10"/>
    <x v="0"/>
    <s v="HomeTheater,TV &amp; Video"/>
    <s v="Televisions"/>
    <s v="SmartTelevisions"/>
    <m/>
    <n v="20990"/>
    <s v="&gt;2000"/>
    <x v="0"/>
    <n v="6"/>
    <n v="44990"/>
    <n v="0.53"/>
    <n v="4.0999999999999996"/>
    <n v="0"/>
    <n v="1259"/>
    <s v="Resolution: 4K Ultra HD (3840x2160) | Refresh Rate: 60 Hertz|Connectivity: 3 HDMI ports to connect set top box, gaming console etc | 2 USB ports to connect hard drives and other USB devices | Bluetooth | Chromecast Built-in | 5G Wi-Fi | Stylish Voice Remo"/>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s v="https://m.media-amazon.com/images/I/51Pu9zNUbtL._SY300_SX300_QL70_FMwebp_.jpg"/>
    <s v="https://www.amazon.in/Hisense-inches-Certified-Android-43A6GE/dp/B099K9ZX65/ref=sr_1_137?qid=1672909130&amp;s=electronics&amp;sr=1-137"/>
  </r>
  <r>
    <s v="B07WFPMGQQ"/>
    <s v="iQOO Z6 Pro 5G by vivo (Legion Sky, 6GB RAM, 128GB Storage) | Snapdragon 778G 5G | 66W FlashCharge | 1300 nits Peak Brightness | HDR10+"/>
    <x v="12"/>
    <x v="0"/>
    <s v="Mobiles &amp; Accessories"/>
    <s v="Smartphones &amp; BasicMobiles"/>
    <s v="Smartphones"/>
    <m/>
    <n v="19999"/>
    <s v="&gt;2000"/>
    <x v="0"/>
    <n v="6"/>
    <n v="27990"/>
    <n v="0.28999999999999998"/>
    <n v="4.3"/>
    <n v="1"/>
    <n v="9499"/>
    <s v="Snapdragon 778G comes with octa-core processor that adopts the 6nm process and Kryo 670 architecture.|66W FlashCharge|Liquid Cooling system intelligently sense the heat source and adapt the optimal cooling solution, thereby effectively cool down the phon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
    <s v="https://m.media-amazon.com/images/I/41XtHlbmOHL._SX300_SY300_QL70_ML2_.jpg"/>
    <s v="https://www.amazon.in/iQOO-Storage-Snapdragon-FlashCharge-Brightness/dp/B07WFPMGQQ/ref=sr_1_198?qid=1672895806&amp;s=electronics&amp;sr=1-198"/>
  </r>
  <r>
    <s v="B09JPC82QC"/>
    <s v="Mi 108 cm (43 inches) Full HD Android LED TV 4C | L43M6-INC (Black)"/>
    <x v="5"/>
    <x v="0"/>
    <s v="HomeTheater,TV &amp; Video"/>
    <s v="Televisions"/>
    <s v="SmartTelevisions"/>
    <m/>
    <n v="19999"/>
    <s v="&gt;2000"/>
    <x v="0"/>
    <n v="6"/>
    <n v="34999"/>
    <n v="0.43"/>
    <n v="4.3"/>
    <n v="1"/>
    <n v="27151"/>
    <s v="Resolution : Full HD (1920x1080) | Refresh Rate : 60 Hertz | 178 Degree wide viewing angle|Connectivity: 3 HDMI ports to connect set top box, Blu-Ray players, gaming console | 3 USB ports to connect hard drives and other USB devices | 3.5mm to connect you"/>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
    <s v="https://m.media-amazon.com/images/I/41nsy8kxWUL._SY300_SX300_QL70_FMwebp_.jpg"/>
    <s v="https://www.amazon.in/inches-Full-Android-L43M6-INC-Black/dp/B09JPC82QC/ref=sr_1_45?qid=1672909125&amp;s=electronics&amp;sr=1-45"/>
  </r>
  <r>
    <s v="B09T39K9YL"/>
    <s v="Redmi Note 11 Pro + 5G (Stealth Black, 6GB RAM, 128GB Storage) | 67W Turbo Charge | 120Hz Super AMOLED Display | Additional Exchange Offers | Charger Included"/>
    <x v="8"/>
    <x v="0"/>
    <s v="Mobiles &amp; Accessories"/>
    <s v="Smartphones &amp; BasicMobiles"/>
    <s v="Smartphones"/>
    <m/>
    <n v="19999"/>
    <s v="&gt;2000"/>
    <x v="0"/>
    <n v="6"/>
    <n v="24999"/>
    <n v="0.2"/>
    <n v="3.9"/>
    <n v="0"/>
    <n v="25824"/>
    <s v="Superior performance with Snapdragon 695 5G. With 7 5G bands making the device future-ready.|16.94cm(6.67) Super AMOLED display with 120Hz Refresh Rate protected by Corning Gorilla Glass 5|67W in-box charger powers massive 5000mAh battery for full day’s c"/>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
    <s v="https://m.media-amazon.com/images/I/41iEZV6nKbL._SX300_SY300_QL70_ML2_.jpg"/>
    <s v="https://www.amazon.in/Redmi-Stealth-Additional-Exchange-Included/dp/B09T39K9YL/ref=sr_1_56?qid=1672895762&amp;s=electronics&amp;sr=1-56"/>
  </r>
  <r>
    <s v="B0BC9BW512"/>
    <s v="Acer 100 cm (40 inches) P Series Full HD Android Smart LED TV AR40AR2841FDFL (Black)"/>
    <x v="7"/>
    <x v="0"/>
    <s v="HomeTheater,TV &amp; Video"/>
    <s v="Televisions"/>
    <s v="SmartTelevisions"/>
    <m/>
    <n v="18999"/>
    <s v="&gt;2000"/>
    <x v="0"/>
    <n v="6"/>
    <n v="24990"/>
    <n v="0.24"/>
    <n v="4.3"/>
    <n v="1"/>
    <n v="4702"/>
    <s v="Resolution: Full HD (1920x1080) | Refresh Rate : 60 Hertz | 178 Degree wide viewing angle|Connectivity: 2 HDMI ports to connect latest gaming consoles, set top box, Blu-ray Players | 2 USB ports to connect hard drives and other USB devices | Bluetooth 5.0"/>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
    <s v="https://m.media-amazon.com/images/W/WEBP_402378-T1/images/I/515t5K7hdqL._SY300_SX300_QL70_FMwebp_.jpg"/>
    <s v="https://www.amazon.in/Acer-inches-Android-Smart-AR40AR2841FDFL/dp/B0BC9BW512/ref=sr_1_367?qid=1672909143&amp;s=electronics&amp;sr=1-367"/>
  </r>
  <r>
    <s v="B092R48XXB"/>
    <s v="Mi Robot Vacuum-Mop P, Best-in-class Laser Navigation in 10-20K INR price band, Intelligent mapping, Robotic Floor Cleaner with 2 in 1 Mopping and Vacuum, App Control (WiFi, Alexa,GA), Strong suction"/>
    <x v="5"/>
    <x v="1"/>
    <s v="Kitchen &amp; HomeAppliances"/>
    <s v="Vacuum,Cleaning &amp; Ironing"/>
    <s v="Vacuums&amp;FloorCare"/>
    <s v="Vacuums"/>
    <n v="18999"/>
    <s v="&gt;2000"/>
    <x v="0"/>
    <n v="6"/>
    <n v="29999"/>
    <n v="0.37"/>
    <n v="4.0999999999999996"/>
    <n v="0"/>
    <n v="2536"/>
    <s v="Ultimate Power Machine: With a powerful 2100 Pa suction and high-end brushless motor, you can achieve thorough cleaning of dust and debris in no time. This coupled with the 3200mAh battery provides run-time of up to 130 mins;Dedicated app (Mi Home / Xiaom"/>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
    <s v="My review of using new Vacuum Mop Pro 2 for 3 days...1. The product is a bit tricky to setup with the app and you have to follow YouTube videos to get it setup. I wish Xiaomi provides video tutorial links in their user manuals. They don't mention it but w"/>
    <s v="https://m.media-amazon.com/images/I/31grDt8hrBS._SX300_SY300_QL70_FMwebp_.jpg"/>
    <s v="https://www.amazon.in/Vacuum-Mop-Intelligent-Navigation-Connectivity-Assistant/dp/B092R48XXB/ref=sr_1_464?qid=1672923615&amp;s=kitchen&amp;sr=1-464"/>
  </r>
  <r>
    <s v="B0B7B9V9QP"/>
    <s v="VU 108 cm (43 inches) Premium Series Full HD Smart LED TV 43GA (Black)"/>
    <x v="2"/>
    <x v="0"/>
    <s v="HomeTheater,TV &amp; Video"/>
    <s v="Televisions"/>
    <s v="SmartTelevisions"/>
    <m/>
    <n v="18999"/>
    <s v="&gt;2000"/>
    <x v="0"/>
    <n v="6"/>
    <n v="35000"/>
    <n v="0.46"/>
    <n v="4"/>
    <n v="0"/>
    <n v="1001"/>
    <s v="Resolution : Full HD (1920x1080) | Refresh Rate : 60 Hertz | 178 Degree wide viewing angle|Connectivity: 2 HDMI ports to connect set top box, Blu-ray speakers or gaming console | 2 USB ports to connect hard drives or other USB devices|Sound: 20 Watts outp"/>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
    <s v="https://m.media-amazon.com/images/I/51eyIMn02bL._SX300_SY300_QL70_FMwebp_.jpg"/>
    <s v="https://www.amazon.in/VU-inches-Premium-Smart-43GA/dp/B0B7B9V9QP/ref=sr_1_449?qid=1672909146&amp;s=electronics&amp;sr=1-449"/>
  </r>
  <r>
    <s v="B09T3KB6JZ"/>
    <s v="TCL 100 cm (40 inches) Full HD Certified Android R Smart LED TV 40S6505 (Black)"/>
    <x v="15"/>
    <x v="0"/>
    <s v="HomeTheater,TV &amp; Video"/>
    <s v="Televisions"/>
    <s v="SmartTelevisions"/>
    <m/>
    <n v="18990"/>
    <s v="&gt;2000"/>
    <x v="0"/>
    <n v="6"/>
    <n v="40990"/>
    <n v="0.54"/>
    <n v="4.2"/>
    <n v="1"/>
    <n v="6659"/>
    <s v="Resolution: Full HD (1920 x 1080) | Refresh Rate: 60 Hertz|Connectivity: 2 HDMI Ports to connect set top box, Blu Ray players, gaming console | 1 USB Ports to connect hard drives and other USB devices|Sound : 20 Watts Output | Powerful 2 Stero Integrated "/>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
    <s v="TV looks fine, however I see some lag while selecting the applications such as Amazon prime etc. I didn’t install any new apps.,Received the TV on time.Good Things about TV and TCL:-1. Quick Response:- After the TV is delivered call the customer care for "/>
    <s v="https://m.media-amazon.com/images/W/WEBP_402378-T1/images/I/41mMrtrwgyL._SY300_SX300_QL70_FMwebp_.jpg"/>
    <s v="https://www.amazon.in/TCL-inches-Certified-Android-40S6505/dp/B09T3KB6JZ/ref=sr_1_103?qid=1672909129&amp;s=electronics&amp;sr=1-103"/>
  </r>
  <r>
    <s v="B09TWHTBKQ"/>
    <s v="Samsung Galaxy M33 5G (Mystique Green, 8GB, 128GB Storage) | 6000mAh Battery | Upto 16GB RAM with RAM Plus | Travel Adapter to be Purchased Separately"/>
    <x v="3"/>
    <x v="0"/>
    <s v="Mobiles &amp; Accessories"/>
    <s v="Smartphones &amp; BasicMobiles"/>
    <s v="Smartphones"/>
    <m/>
    <n v="18499"/>
    <s v="&gt;2000"/>
    <x v="0"/>
    <n v="6"/>
    <n v="25999"/>
    <n v="0.28999999999999998"/>
    <n v="4.0999999999999996"/>
    <n v="0"/>
    <n v="22318"/>
    <s v="Exynos 1280 Octa Core 2.4GHz 5nm Processor with the 12 band support for a True 5G experience|16.72 centimeters (6.6-inch) LCD Display, FHD+ resolution, 1080x2400 pixels protected by Gorilla Glass 5|Versatile Quad camera setup-50MP (F1.8)+ 5MP (F2.2/UW- 12"/>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
    <s v="https://m.media-amazon.com/images/I/41t61osAZHL._SX300_SY300_QL70_ML2_.jpg"/>
    <s v="https://www.amazon.in/Samsung-Mystique-Storage-Purchased-Separately/dp/B09TWHTBKQ/ref=sr_1_30?qid=1672895755&amp;s=electronics&amp;sr=1-30"/>
  </r>
  <r>
    <s v="B07WHQBZLS"/>
    <s v="iQOO vivo Z6 5G (Chromatic Blue, 8GB RAM, 128GB Storage) | Snapdragon 695-6nm Processor | 120Hz FHD+ Display | 5000mAh Battery"/>
    <x v="12"/>
    <x v="0"/>
    <s v="Mobiles &amp; Accessories"/>
    <s v="Smartphones &amp; BasicMobiles"/>
    <s v="Smartphones"/>
    <m/>
    <n v="17999"/>
    <s v="&gt;2000"/>
    <x v="0"/>
    <n v="6"/>
    <n v="21990"/>
    <n v="0.18"/>
    <n v="4"/>
    <n v="0"/>
    <n v="21350"/>
    <s v="Snapdragon 695 5G Mobile Platform allows you to level up your performance with efficient 6nm Process, with an ANTUTU Score of 410563. Also, we get a 15% improved CPU performance &amp; improved 30% GPU performance (As compared to Snapdragon 690G)|iQOO Z6 5G co"/>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
    <s v="This is My first 5G IQOO mobile  purchased on 26th December at Amazon. Till now i didnt feel anything bad in this mobile .Happy with the Purchase. Camera quality is Good. It works smoothly in all the options.,This is good performance handset but the quali"/>
    <s v="https://m.media-amazon.com/images/I/41OaM+9ZHXL._SY300_SX300_.jpg"/>
    <s v="https://www.amazon.in/iQOO-Chromatic-Storage-Snapdragon-Processor/dp/B07WHQBZLS/ref=sr_1_123?qid=1672895784&amp;s=electronics&amp;sr=1-123"/>
  </r>
  <r>
    <s v="B0B8CXTTG3"/>
    <s v="MI 80 cm (32 inches) HD Ready Smart Android LED TV 5A Pro | L32M7-EAIN (Black)"/>
    <x v="5"/>
    <x v="0"/>
    <s v="HomeTheater,TV &amp; Video"/>
    <s v="Televisions"/>
    <s v="SmartTelevisions"/>
    <m/>
    <n v="16999"/>
    <s v="&gt;2000"/>
    <x v="0"/>
    <n v="6"/>
    <n v="25999"/>
    <n v="0.35"/>
    <n v="4.2"/>
    <n v="1"/>
    <n v="32840"/>
    <s v="Resolution : HD Ready (1366 x 768) | Refresh Rate : 60 Hertz | 178 Degree wide viewing angle|Connectivity: Dual Band Wi-Fi | 2 HDMI ports to connect latest gaming consoles, set top box, Blu-ray Players | 2 USB ports to connect hard drives and other USB d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
    <s v="https://m.media-amazon.com/images/I/41bO-mGKk+L._SY300_SX300_.jpg"/>
    <s v="https://www.amazon.in/MI-inches-Ready-Android-L32M7-EAIN/dp/B0B8CXTTG3/ref=sr_1_477?qid=1672909147&amp;s=electronics&amp;sr=1-477"/>
  </r>
  <r>
    <s v="B09LHYZ3GJ"/>
    <s v="Redmi Note 11T 5G (Matte Black, 6GB RAM, 128GB ROM)| Dimensity 810 5G | 33W Pro Fast Charging | Charger Included | Additional Exchange Offers|Get 2 Months of YouTube Premium Free!"/>
    <x v="8"/>
    <x v="0"/>
    <s v="Mobiles &amp; Accessories"/>
    <s v="Smartphones &amp; BasicMobiles"/>
    <s v="Smartphones"/>
    <m/>
    <n v="16999"/>
    <s v="&gt;2000"/>
    <x v="0"/>
    <n v="6"/>
    <n v="20999"/>
    <n v="0.19"/>
    <n v="4.0999999999999996"/>
    <n v="0"/>
    <n v="31822"/>
    <s v="Processor: MediaTek Dimensity 810 Octa-core 5G processor based on 6nm process with HyperEngine 2.0 and clock speed up to 2.4GHz;|Display: 6.6 inch FHD+ (2400x1080) Dot display with 90Hz high refresh rate and adaptive refresh rate technology; 240Hz touch s"/>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
    <s v="https://m.media-amazon.com/images/I/41iec5VPMlL._SX300_SY300_QL70_ML2_.jpg"/>
    <s v="https://www.amazon.in/Redmi-Note-11T-5G-Dimensity/dp/B09LHYZ3GJ/ref=sr_1_196?qid=1672895806&amp;s=electronics&amp;sr=1-196"/>
  </r>
  <r>
    <s v="B09LHZSMRR"/>
    <s v="Redmi Note 11T 5G (Stardust White, 6GB RAM, 128GB ROM)| Dimensity 810 5G | 33W Pro Fast Charging | Charger Included | Additional Exchange Offers|Get 2 Months of YouTube Premium Free!"/>
    <x v="8"/>
    <x v="0"/>
    <s v="Mobiles &amp; Accessories"/>
    <s v="Smartphones &amp; BasicMobiles"/>
    <s v="Smartphones"/>
    <m/>
    <n v="16999"/>
    <s v="&gt;2000"/>
    <x v="0"/>
    <n v="6"/>
    <n v="20999"/>
    <n v="0.19"/>
    <n v="4.0999999999999996"/>
    <n v="0"/>
    <n v="31822"/>
    <s v="Processor: MediaTek Dimensity 810 Octa-core 5G processor based on 6nm process with HyperEngine 2.0 and clock speed up to 2.4GHz;|Display: 6.6 inch FHD+ (2400x1080) Dot display with 90Hz high refresh rate and adaptive refresh rate technology; 240Hz touch s"/>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
    <s v="https://m.media-amazon.com/images/I/41sJ50FH9OL._SX300_SY300_QL70_ML2_.jpg"/>
    <s v="https://www.amazon.in/Redmi-Note-11T-5G-Dimensity/dp/B09LHZSMRR/ref=sr_1_297?qid=1672895835&amp;s=electronics&amp;sr=1-297"/>
  </r>
  <r>
    <s v="B09LJ116B5"/>
    <s v="Redmi Note 11T 5G (Aquamarine Blue, 6GB RAM, 128GB ROM)| Dimensity 810 5G | 33W Pro Fast Charging | Charger Included | Additional Exchange Offers| Get 2 Months of YouTube Premium Free!"/>
    <x v="8"/>
    <x v="0"/>
    <s v="Mobiles &amp; Accessories"/>
    <s v="Smartphones &amp; BasicMobiles"/>
    <s v="Smartphones"/>
    <m/>
    <n v="16999"/>
    <s v="&gt;2000"/>
    <x v="0"/>
    <n v="6"/>
    <n v="20999"/>
    <n v="0.19"/>
    <n v="4.0999999999999996"/>
    <n v="0"/>
    <n v="31822"/>
    <s v="Processor: MediaTek Dimensity 810 Octa-core 5G processor based on 6nm process with HyperEngine 2.0 and clock speed up to 2.4GHz;|Display: 6.6 inch FHD+ (2400x1080) Dot display with 90Hz high refresh rate and adaptive refresh rate technology; 240Hz touch s"/>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
    <s v="https://m.media-amazon.com/images/I/417k0DCw0GL._SX300_SY300_QL70_ML2_.jpg"/>
    <s v="https://www.amazon.in/Redmi-Note-11T-5G-Aquamarine/dp/B09LJ116B5/ref=sr_1_221?qid=1672895814&amp;s=electronics&amp;sr=1-221"/>
  </r>
  <r>
    <s v="B09TWH8YHM"/>
    <s v="Samsung Galaxy M33 5G (Emerald Brown, 6GB, 128GB Storage) | 6000mAh Battery | Upto 12GB RAM with RAM Plus | Travel Adapter to be Purchased Separately"/>
    <x v="3"/>
    <x v="0"/>
    <s v="Mobiles &amp; Accessories"/>
    <s v="Smartphones &amp; BasicMobiles"/>
    <s v="Smartphones"/>
    <m/>
    <n v="16999"/>
    <s v="&gt;2000"/>
    <x v="0"/>
    <n v="6"/>
    <n v="24999"/>
    <n v="0.32"/>
    <n v="4.0999999999999996"/>
    <n v="0"/>
    <n v="22318"/>
    <s v="Exynos 1280 Octa Core 2.4GHz 5nm Processor with the 12 band support for a True 5G experience|16.72 centimeters (6.6-inch) LCD Display, FHD+ resolution, 1080x2400 pixels protected by Gorilla Glass 5|Versatile Quad camera setup-50MP (F1.8)+ 5MP (F2.2/UW- 12"/>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
    <s v="https://m.media-amazon.com/images/I/419KF2t1nML._SX300_SY300_QL70_ML2_.jpg"/>
    <s v="https://www.amazon.in/Samsung-Storage-6000mAh-Purchased-Separately/dp/B09TWH8YHM/ref=sr_1_35?qid=1672895755&amp;s=electronics&amp;sr=1-35"/>
  </r>
  <r>
    <s v="B0B14MR9L1"/>
    <s v="Samsung Galaxy M33 5G (Emerald Brown, 6GB, 128GB Storage) | 6000mAh Battery | Upto 12GB RAM with RAM Plus | Travel Adapter to be Purchased Separately"/>
    <x v="3"/>
    <x v="0"/>
    <s v="Mobiles &amp; Accessories"/>
    <s v="Smartphones &amp; BasicMobiles"/>
    <s v="Smartphones"/>
    <m/>
    <n v="16999"/>
    <s v="&gt;2000"/>
    <x v="0"/>
    <n v="6"/>
    <n v="24999"/>
    <n v="0.32"/>
    <n v="4.0999999999999996"/>
    <n v="0"/>
    <n v="22318"/>
    <s v="Exynos 1280 Octa Core 2.4GHz 5nm Processor with the 12 band support for a True 5G experience|16.72 centimeters (6.6-inch) LCD Display, FHD+ resolution, 1080x2400 pixels protected by Gorilla Glass 5|Versatile Quad camera setup-50MP (F1.8)+ 5MP (F2.2/UW- 12"/>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
    <s v="https://m.media-amazon.com/images/I/419KF2t1nML._SX300_SY300_QL70_ML2_.jpg"/>
    <s v="https://www.amazon.in/Samsung-Emerald-Storage-Purchased-Separately/dp/B0B14MR9L1/ref=sr_1_80?qid=1672895770&amp;s=electronics&amp;sr=1-80"/>
  </r>
  <r>
    <s v="B07WGMMQGP"/>
    <s v="iQOO vivo Z6 5G (Chromatic Blue, 6GB RAM, 128GB Storage) | Snapdragon 695-6nm Processor | 120Hz FHD+ Display | 5000mAh Battery"/>
    <x v="12"/>
    <x v="0"/>
    <s v="Mobiles &amp; Accessories"/>
    <s v="Smartphones &amp; BasicMobiles"/>
    <s v="Smartphones"/>
    <m/>
    <n v="16499"/>
    <s v="&gt;2000"/>
    <x v="0"/>
    <n v="6"/>
    <n v="20999"/>
    <n v="0.21"/>
    <n v="4"/>
    <n v="0"/>
    <n v="21350"/>
    <s v="Snapdragon 695 5G Mobile Platform allows you to level up your performance with efficient 6nm Process, with an ANTUTU Score of 410563. Also, we get a 15% improved CPU performance &amp; improved 30% GPU performance (As compared to Snapdragon 690G)|iQOO Z6 5G co"/>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
    <s v="This is My first 5G IQOO mobile  purchased on 26th December at Amazon. Till now i didnt feel anything bad in this mobile .Happy with the Purchase. Camera quality is Good. It works smoothly in all the options.,This is good performance handset but the quali"/>
    <s v="https://m.media-amazon.com/images/I/41OaM+9ZHXL._SY300_SX300_.jpg"/>
    <s v="https://www.amazon.in/iQOO-Chromatic-Storage-Snapdragon-Processor/dp/B07WGMMQGP/ref=sr_1_36?qid=1672895755&amp;s=electronics&amp;sr=1-36"/>
  </r>
  <r>
    <s v="B07WJWRNVK"/>
    <s v="iQOO vivo Z6 5G (Dynamo Black, 6GB RAM, 128GB Storage) | Snapdragon 695-6nm Processor | 120Hz FHD+ Display | 5000mAh Battery"/>
    <x v="12"/>
    <x v="0"/>
    <s v="Mobiles &amp; Accessories"/>
    <s v="Smartphones &amp; BasicMobiles"/>
    <s v="Smartphones"/>
    <m/>
    <n v="16499"/>
    <s v="&gt;2000"/>
    <x v="0"/>
    <n v="6"/>
    <n v="20990"/>
    <n v="0.21"/>
    <n v="4"/>
    <n v="0"/>
    <n v="21350"/>
    <s v="Snapdragon 695 5G Mobile Platform allows you to level up your performance with efficient 6nm Process, with an ANTUTU Score of 410563. Also, we get a 15% improved CPU performance &amp; improved 30% GPU performance (As compared to Snapdragon 690G)|iQOO Z6 5G co"/>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
    <s v="This is My first 5G IQOO mobile  purchased on 26th December at Amazon. Till now i didnt feel anything bad in this mobile .Happy with the Purchase. Camera quality is Good. It works smoothly in all the options.,This is good performance handset but the quali"/>
    <s v="https://m.media-amazon.com/images/I/41S7tnENirL._SX300_SY300_QL70_ML2_.jpg"/>
    <s v="https://www.amazon.in/iQOO-Storage-Snapdragon-695-6nm-Processor/dp/B07WJWRNVK/ref=sr_1_136?qid=1672895784&amp;s=electronics&amp;sr=1-136"/>
  </r>
  <r>
    <s v="B09Q5SWVBJ"/>
    <s v="OnePlus 80 cm (32 inches) Y Series HD Ready Smart Android LED TV 32 Y1S (Black)"/>
    <x v="1"/>
    <x v="0"/>
    <s v="HomeTheater,TV &amp; Video"/>
    <s v="Televisions"/>
    <s v="SmartTelevisions"/>
    <m/>
    <n v="15999"/>
    <s v="&gt;2000"/>
    <x v="0"/>
    <n v="6"/>
    <n v="21999"/>
    <n v="0.27"/>
    <n v="4.2"/>
    <n v="1"/>
    <n v="34899"/>
    <s v="Resolution : HD Ready (1366x768) | Refresh Rate : 60 Hertz|Connectivity: 2 HDMI ports to connect set top box, Blu Ray players, gaming console | 2 USB ports to connect hard drives and other USB devices | Dual-band Wi-Fi|Sound : 20 Watts Output | Dolby Audi"/>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
    <s v="https://m.media-amazon.com/images/I/512YHGuR4RL._SX300_SY300_QL70_FMwebp_.jpg"/>
    <s v="https://www.amazon.in/OnePlus-inches-Ready-Smart-Android/dp/B09Q5SWVBJ/ref=sr_1_63?qid=1672909126&amp;s=electronics&amp;sr=1-63"/>
  </r>
  <r>
    <s v="B096NTB9XT"/>
    <s v="Aquaguard Aura RO+UV+UF+Taste Adjuster(MTDS) with Active Copper &amp; Zinc 7L water purifier,8 stages of purification,suitable for borewell,tanker,municipal water(Black) from Eureka Forbes"/>
    <x v="18"/>
    <x v="1"/>
    <s v="Kitchen &amp; HomeAppliances"/>
    <s v="WaterPurifiers &amp; Accessories"/>
    <s v="WaterFilters&amp;Purifiers"/>
    <m/>
    <n v="15999"/>
    <s v="&gt;2000"/>
    <x v="0"/>
    <n v="6"/>
    <n v="24500"/>
    <n v="0.35"/>
    <n v="4"/>
    <n v="0"/>
    <n v="11206"/>
    <s v="Patented Active Copper Technology provides goodness of copper in water|Patented Mineral Guard Technology: Helps to retain all essential natural minerals such as Calcium &amp; Magnesium which provides perfect blend of safe and healthy water.;UV-C technology e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
    <s v="https://m.media-amazon.com/images/I/31TnmukIucL._SX300_SY300_QL70_FMwebp_.jpg"/>
    <s v="https://www.amazon.in/Eureka-Forbes-Aquaguard-boiling-Technology/dp/B096NTB9XT/ref=sr_1_346?qid=1672923610&amp;s=kitchen&amp;sr=1-346"/>
  </r>
  <r>
    <s v="B09YL9SN9B"/>
    <s v="LG 80 cm (32 inches) HD Ready Smart LED TV 32LQ576BPSA (Ceramic Black)"/>
    <x v="4"/>
    <x v="0"/>
    <s v="HomeTheater,TV &amp; Video"/>
    <s v="Televisions"/>
    <s v="SmartTelevisions"/>
    <m/>
    <n v="15990"/>
    <s v="&gt;2000"/>
    <x v="0"/>
    <n v="6"/>
    <n v="23990"/>
    <n v="0.33"/>
    <n v="4.3"/>
    <n v="1"/>
    <n v="1035"/>
    <s v="Resolution: HD Ready (1366x768) | Refresh Rate: 60 hertz | Resolution Upscaler | 178 Degree wide viewing angle|Connectivity: 2 HDMI ports to connect set top box, Blu Ray players, gaming console | 1 USB ports to connect hard drives and other USB devices | "/>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s v="https://m.media-amazon.com/images/W/WEBP_402378-T1/images/I/41WD+zBGibL._SY300_SX300_.jpg"/>
    <s v="https://www.amazon.in/LG-inches-Ready-32LQ576BPSA-Ceramic/dp/B09YL9SN9B/ref=sr_1_125?qid=1672909130&amp;s=electronics&amp;sr=1-125"/>
  </r>
  <r>
    <s v="B07WDK3ZS6"/>
    <s v="iQOO Z6 Lite 5G by vivo (Mystic Night, 6GB RAM, 128GB Storage) | World's First Snapdragon 4 Gen 1 | 120Hz Refresh Rate | 5000mAh Battery | Travel Adapter to be Purchased Separately"/>
    <x v="12"/>
    <x v="0"/>
    <s v="Mobiles &amp; Accessories"/>
    <s v="Smartphones &amp; BasicMobiles"/>
    <s v="Smartphones"/>
    <m/>
    <n v="15499"/>
    <s v="&gt;2000"/>
    <x v="0"/>
    <n v="6"/>
    <n v="18999"/>
    <n v="0.18"/>
    <n v="4.0999999999999996"/>
    <n v="0"/>
    <n v="19252"/>
    <s v="World's First Snapdragon 4 Gen 1 Processor, that allows you to level up your performance with confidence through its efficient 6nm Process.|Best In-Segment 120Hz Screen Refresh Rate: Which comes with lagfree &amp; nimble scrolling. The FHD+ display lets you 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Yylo75u7L._SX300_SY300_QL70_ML2_.jpg"/>
    <s v="https://www.amazon.in/iQOO-Storage-Snapdragon-Purchased-Separately/dp/B07WDK3ZS6/ref=sr_1_108?qid=1672895777&amp;s=electronics&amp;sr=1-108"/>
  </r>
  <r>
    <s v="B07WGPKMP5"/>
    <s v="iQOO Z6 44W by vivo (Raven Black, 6GB RAM, 128GB Storage) | 6.44&quot; FHD+ AMOLED Display | 50% Charge in just 27 mins | in-Display Fingerprint Scanning"/>
    <x v="12"/>
    <x v="0"/>
    <s v="Mobiles &amp; Accessories"/>
    <s v="Smartphones &amp; BasicMobiles"/>
    <s v="Smartphones"/>
    <m/>
    <n v="15499"/>
    <s v="&gt;2000"/>
    <x v="0"/>
    <n v="6"/>
    <n v="20999"/>
    <n v="0.26"/>
    <n v="4.0999999999999996"/>
    <n v="0"/>
    <n v="19253"/>
    <s v="44W FlashCharge|Snapdragon 680 comes with octa-core architecture design that adopts the new 6nm process, CPU increased by 25% &amp; GPU performance increased by 10% compared with Qualcomm Snapdragon 662.|Z6 is equipped with a FHD+ AMOLED dispaly to give a tru"/>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Lif4YWC2L._SX300_SY300_QL70_ML2_.jpg"/>
    <s v="https://www.amazon.in/iQOO-Raven-Black-128GB-Storage/dp/B07WGPKMP5/ref=sr_1_175?qid=1672895799&amp;s=electronics&amp;sr=1-175"/>
  </r>
  <r>
    <s v="B07WHQWXL7"/>
    <s v="iQOO Z6 44W by vivo (Lumina Blue, 6GB RAM, 128GB Storage) | 6.44&quot; FHD+ AMOLED Display | 50% Charge in just 27 mins | in-Display Fingerprint Scanning"/>
    <x v="12"/>
    <x v="0"/>
    <s v="Mobiles &amp; Accessories"/>
    <s v="Smartphones &amp; BasicMobiles"/>
    <s v="Smartphones"/>
    <m/>
    <n v="15499"/>
    <s v="&gt;2000"/>
    <x v="0"/>
    <n v="6"/>
    <n v="20999"/>
    <n v="0.26"/>
    <n v="4.0999999999999996"/>
    <n v="0"/>
    <n v="19252"/>
    <s v="44W FlashCharge|Snapdragon 680 comes with octa-core architecture design that adopts the new 6nm process, CPU increased by 25% &amp; GPU performance increased by 10% compared with Qualcomm Snapdragon 662.|Z6 is equipped with a FHD+ AMOLED dispaly to give a tru"/>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iVkyHeTUL._SX300_SY300_QL70_ML2_.jpg"/>
    <s v="https://www.amazon.in/iQOO-Lumina-Blue-128GB-Storage/dp/B07WHQWXL7/ref=sr_1_107?qid=1672895777&amp;s=electronics&amp;sr=1-107"/>
  </r>
  <r>
    <s v="B07WJV6P1R"/>
    <s v="iQOO Z6 Lite 5G by vivo (Stellar Green, 6GB RAM, 128GB Storage) | World's First Snapdragon 4 Gen 1 | 120Hz Refresh Rate | 5000mAh Battery | Travel Adapter to be Purchased Separately"/>
    <x v="12"/>
    <x v="0"/>
    <s v="Mobiles &amp; Accessories"/>
    <s v="Smartphones &amp; BasicMobiles"/>
    <s v="Smartphones"/>
    <m/>
    <n v="15499"/>
    <s v="&gt;2000"/>
    <x v="0"/>
    <n v="6"/>
    <n v="18999"/>
    <n v="0.18"/>
    <n v="4.0999999999999996"/>
    <n v="0"/>
    <n v="19252"/>
    <s v="World's First Snapdragon 4 Gen 1 Processor, that allows you to level up your performance with confidence through its efficient 6nm Process.|Best In-Segment 120Hz Screen Refresh Rate: Which comes with lagfree &amp; nimble scrolling. The FHD+ display lets you 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05IiC5tDL._SX300_SY300_QL70_ML2_.jpg"/>
    <s v="https://www.amazon.in/iQOO-Stellar-Snapdragon-Purchased-Separately/dp/B07WJV6P1R/ref=sr_1_47?qid=1672895755&amp;s=electronics&amp;sr=1-47"/>
  </r>
  <r>
    <s v="B08PV1X771"/>
    <s v="Samsung 80 cm (32 inches) Wondertainment Series HD Ready LED Smart TV UA32TE40AAKBXL (Titan Gray)"/>
    <x v="3"/>
    <x v="0"/>
    <s v="HomeTheater,TV &amp; Video"/>
    <s v="Televisions"/>
    <s v="SmartTelevisions"/>
    <m/>
    <n v="15490"/>
    <s v="&gt;2000"/>
    <x v="0"/>
    <n v="6"/>
    <n v="20900"/>
    <n v="0.26"/>
    <n v="4.3"/>
    <n v="1"/>
    <n v="16299"/>
    <s v="Resolution: HD Ready (1366x768) | Refresh Rate: 60 hertz|Connectivity: 2 HDMI ports to connect set top box, Blu Ray players, gaming console | 1 USB ports to connect hard drives and other USB devices|Sound : 20 Watts Output | Dolby Digital Plus|Smart TV Fe"/>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
    <s v="https://m.media-amazon.com/images/W/WEBP_402378-T1/images/I/41+b6inZEkL._SX300_SY300_.jpg"/>
    <s v="https://www.amazon.in/Samsung-inches-Wondertainment-Ready-UA32TE40AAKBXL/dp/B08PV1X771/ref=sr_1_171?qid=1672909133&amp;s=electronics&amp;sr=1-171"/>
  </r>
  <r>
    <s v="B08VB2CMR3"/>
    <s v="OPPO A74 5G (Fluid Black, 6GB RAM, 128GB Storage) with No Cost EMI/Additional Exchange Offers"/>
    <x v="19"/>
    <x v="0"/>
    <s v="Mobiles &amp; Accessories"/>
    <s v="Smartphones &amp; BasicMobiles"/>
    <s v="Smartphones"/>
    <m/>
    <n v="15490"/>
    <s v="&gt;2000"/>
    <x v="0"/>
    <n v="6"/>
    <n v="20990"/>
    <n v="0.26"/>
    <n v="4.2"/>
    <n v="1"/>
    <n v="32916"/>
    <s v="6.49&quot; Inch (16.5cm) FHD+ Punch-hole Display with 2400x1080 pixels. Larger screen to body ratio of 90.5%.|Side Fingerprint Sensor. Bluetooth Audio Codec: SBC, AAC, APTX HD, LDAC|Qualcomm Snapdragon 480 5G GPU 619 at 650 MHz Support 5G sim| Powerful 2 GHz O"/>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
    <s v="https://m.media-amazon.com/images/I/41iHN9Y07cS._SX300_SY300_QL70_ML2_.jpg"/>
    <s v="https://www.amazon.in/OPPO-Fluid-Black-128GB-Storage/dp/B08VB2CMR3/ref=sr_1_122?qid=1672895777&amp;s=electronics&amp;sr=1-122"/>
  </r>
  <r>
    <s v="B08VB34KJ1"/>
    <s v="OPPO A74 5G (Fantastic Purple,6GB RAM,128GB Storage) with No Cost EMI/Additional Exchange Offers"/>
    <x v="19"/>
    <x v="0"/>
    <s v="Mobiles &amp; Accessories"/>
    <s v="Smartphones &amp; BasicMobiles"/>
    <s v="Smartphones"/>
    <m/>
    <n v="15490"/>
    <s v="&gt;2000"/>
    <x v="0"/>
    <n v="6"/>
    <n v="20990"/>
    <n v="0.26"/>
    <n v="4.2"/>
    <n v="1"/>
    <n v="32916"/>
    <s v="6.49&quot; Inch 16.5cm FHD+ Punch-hole Display with 2400x1080 pixels. Larger screen to body ratio of 90.5%.Side Fingerprint Sensor|Qualcomm Snapdragon 480 5G GPU 619 at 650 MHz Support 5G sim Powerful 2 GHz Octa-core processor, support LPDDR4X memory and lates"/>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
    <s v="https://m.media-amazon.com/images/I/41BnHjRP0ZS._SX300_SY300_QL70_ML2_.jpg"/>
    <s v="https://www.amazon.in/OPPO-Fantastic-Purple-128GB-Storage/dp/B08VB34KJ1/ref=sr_1_55?qid=1672895762&amp;s=electronics&amp;sr=1-55"/>
  </r>
  <r>
    <s v="B084872DQY"/>
    <s v="Mi 80 cm (32 inches) HD Ready Android Smart LED TV 4A PRO | L32M5-AL (Black)"/>
    <x v="5"/>
    <x v="0"/>
    <s v="HomeTheater,TV &amp; Video"/>
    <s v="Televisions"/>
    <s v="SmartTelevisions"/>
    <m/>
    <n v="14999"/>
    <s v="&gt;2000"/>
    <x v="0"/>
    <n v="6"/>
    <n v="14999"/>
    <n v="0"/>
    <n v="4.3"/>
    <n v="1"/>
    <n v="27508"/>
    <s v="Resolution: HD Ready Android TV (1366x768) | Refresh Rate: 60 hertz|Connectivity: 3 HDMI ports to connect set top box, Blu Ray players, gaming console | 2 USB ports to connect hard drives and other USB devices|Sound: 20 Watts Output | Dolby+ DTS-HD|Smart "/>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
    <s v="https://m.media-amazon.com/images/W/WEBP_402378-T1/images/I/51xmNdrIlcS._SY300_SX300_QL70_FMwebp_.jpg"/>
    <s v="https://www.amazon.in/Mi-inches-Ready-Android-Black/dp/B084872DQY/ref=sr_1_488?qid=1672909149&amp;s=electronics&amp;sr=1-488"/>
  </r>
  <r>
    <s v="B08B42LWKN"/>
    <s v="OnePlus 80 cm (32 inches) Y Series HD Ready LED Smart Android TV 32Y1 (Black)"/>
    <x v="1"/>
    <x v="0"/>
    <s v="HomeTheater,TV &amp; Video"/>
    <s v="Televisions"/>
    <s v="SmartTelevisions"/>
    <m/>
    <n v="14999"/>
    <s v="&gt;2000"/>
    <x v="0"/>
    <n v="6"/>
    <n v="19999"/>
    <n v="0.25"/>
    <n v="4.2"/>
    <n v="1"/>
    <n v="34899"/>
    <s v="Resolution: HD Ready (1366x768) | Refresh Rate: 60 hertz|Connectivity: 2 HDMI ports to connect set top box, Blu Ray players, gaming console | 2 USB ports to connect hard drives and other USB devices, Dimensions(TV With Stand) - 71.3cm*20cm*46.9cm, VESA Ho"/>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
    <s v="https://m.media-amazon.com/images/W/WEBP_402378-T2/images/I/41WE9ZGEC4L._SX300_SY300_QL70_FMwebp_.jpg"/>
    <s v="https://www.amazon.in/OnePlus-inches-Ready-Android-32Y1/dp/B08B42LWKN/ref=sr_1_29?qid=1672909125&amp;s=electronics&amp;sr=1-29"/>
  </r>
  <r>
    <s v="B01KCSGBU2"/>
    <s v="Philips Air Purifier Ac2887/20,Vitashield Intelligent Purification,Long Hepa Filter Life Upto 17000 Hours,Removes 99.9% Airborne Viruses &amp; Bacteria,99.97% Airborne Pollutants,Ideal For Master Bedroom"/>
    <x v="20"/>
    <x v="1"/>
    <s v="Heating,Cooling &amp; AirQuality"/>
    <s v="AirPurifiers"/>
    <s v="HEPAAirPurifiers"/>
    <m/>
    <n v="14499"/>
    <s v="&gt;2000"/>
    <x v="0"/>
    <n v="6"/>
    <n v="23559"/>
    <n v="0.38"/>
    <n v="4.3"/>
    <n v="1"/>
    <n v="2026"/>
    <s v="Philips is the No.1 Brand in Air Purifiers in India (Source: Euromonitor International Limited; Consumer Appliances 2020ED)|VITASHIELD INTELLIGENT PURIFICATION: Automatically senses air quality and removes 99.97% airborne pollutants as small as 0.003 micr"/>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
    <s v="https://m.media-amazon.com/images/W/WEBP_402378-T2/images/I/317ja9m3iHL._SX300_SY300_QL70_FMwebp_.jpg"/>
    <s v="https://www.amazon.in/Philips-AeraSense-AC2887-20-Purifier/dp/B01KCSGBU2/ref=sr_1_249?qid=1672923605&amp;s=kitchen&amp;sr=1-249"/>
  </r>
  <r>
    <s v="B08GJ57MKL"/>
    <s v="Coway Professional Air Purifier for Home, Longest Filter Life 8500 Hrs, Green True HEPA Filter, Traps 99.99% Virus &amp; PM 0.1 Particles, Warranty 7 Years (AirMega 150 (AP-1019C))"/>
    <x v="21"/>
    <x v="1"/>
    <s v="Heating,Cooling &amp; AirQuality"/>
    <s v="AirPurifiers"/>
    <s v="HEPAAirPurifiers"/>
    <m/>
    <n v="14400"/>
    <s v="&gt;2000"/>
    <x v="0"/>
    <n v="6"/>
    <n v="59900"/>
    <n v="0.76"/>
    <n v="4.4000000000000004"/>
    <n v="1"/>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
    <s v="https://m.media-amazon.com/images/I/51b5sh94f7L._SX300_SY300_QL70_FMwebp_.jpg"/>
    <s v="https://www.amazon.in/Coway-Professional-Purifier-Anti-Virus-AP-1019C/dp/B08GJ57MKL/ref=sr_1_195?qid=1672923600&amp;s=kitchen&amp;sr=1-195"/>
  </r>
  <r>
    <s v="B08BJN4MP3"/>
    <s v="HUL Pureit Eco Water Saver Mineral RO+UV+MF AS wall mounted/Counter top Black 10L Water Purifier"/>
    <x v="22"/>
    <x v="1"/>
    <s v="Kitchen &amp; HomeAppliances"/>
    <s v="WaterPurifiers &amp; Accessories"/>
    <s v="WaterFilters&amp;Purifiers"/>
    <m/>
    <n v="13999"/>
    <s v="&gt;2000"/>
    <x v="0"/>
    <n v="6"/>
    <n v="24850"/>
    <n v="0.44"/>
    <n v="4.4000000000000004"/>
    <n v="1"/>
    <n v="8948"/>
    <s v="Color: Black, Capacity: 10 litres, Power: 36 watts, Input Water Temperature: 10˚ to 40˚C, Operative Input voltage: 110 -240V;50Hz, Material tank type: Food grade engineered plastic;This water purifier provides advanced 7 stage purification to ensure 100% "/>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
    <s v="https://m.media-amazon.com/images/W/WEBP_402378-T2/images/I/41ut+j+REdL._SY300_SX300_.jpg"/>
    <s v="https://www.amazon.in/HUL-Pureit-Mineral-mounted-Purifier/dp/B08BJN4MP3/ref=sr_1_317?qid=1672923609&amp;s=kitchen&amp;sr=1-317"/>
  </r>
  <r>
    <s v="B09F9YQQ7B"/>
    <s v="Redmi 80 cm (32 inches) Android 11 Series HD Ready Smart LED TV | L32M6-RA/L32M7-RA (Black)"/>
    <x v="8"/>
    <x v="0"/>
    <s v="HomeTheater,TV &amp; Video"/>
    <s v="Televisions"/>
    <s v="SmartTelevisions"/>
    <m/>
    <n v="13999"/>
    <s v="&gt;2000"/>
    <x v="0"/>
    <n v="6"/>
    <n v="24999"/>
    <n v="0.44"/>
    <n v="4.2"/>
    <n v="1"/>
    <n v="45238"/>
    <s v="Resolution: HD Ready (1366 x 768) | Refresh Rate: 60 hertz | 178 Degree wide viewing angle|Connectivity: 2 HDMI ports to connect set top box, Blu-Ray players, gaming console | 2 USB ports to connect hard drives and other USB devices | 3.5mm to connect you"/>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
    <s v="https://m.media-amazon.com/images/W/WEBP_402378-T2/images/I/41611VFTGwL._SY300_SX300_QL70_FMwebp_.jpg"/>
    <s v="https://www.amazon.in/Redmi-inches-Ready-L32M6-RA-Android/dp/B09F9YQQ7B/ref=sr_1_72?qid=1672909126&amp;s=electronics&amp;sr=1-72"/>
  </r>
  <r>
    <s v="B0B6F7LX4C"/>
    <s v="MI 80 cm (32 inches) 5A Series HD Ready Smart Android LED TV L32M7-5AIN (Black)"/>
    <x v="5"/>
    <x v="0"/>
    <s v="HomeTheater,TV &amp; Video"/>
    <s v="Televisions"/>
    <s v="SmartTelevisions"/>
    <m/>
    <n v="13999"/>
    <s v="&gt;2000"/>
    <x v="0"/>
    <n v="6"/>
    <n v="24999"/>
    <n v="0.44"/>
    <n v="4.2"/>
    <n v="1"/>
    <n v="32840"/>
    <s v="Note : The brands, Mi and Xiaomi, are part of the same multinational conglomerate|Resolution : HD Ready (1366 x 768) Resolution | Refresh Rate : 60 Hertz | 178 Degree wide viewing angle|Connectivity: Dual Band Wi-Fi | 2 HDMI ports to connect latest gaming"/>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
    <s v="https://m.media-amazon.com/images/I/51fmHk3km+L._SX300_SY300_.jpg"/>
    <s v="https://www.amazon.in/MI-inches-Ready-Android-L32M7-5AIN/dp/B0B6F7LX4C/ref=sr_1_18?qid=1672909124&amp;s=electronics&amp;sr=1-18"/>
  </r>
  <r>
    <s v="B07WDKLRM4"/>
    <s v="iQOO Z6 44W by vivo (Lumina Blue, 4GB RAM, 128GB Storage) | 6.44&quot; FHD+ AMOLED Display | 50% Charge in just 27 mins | in-Display Fingerprint Scanning"/>
    <x v="12"/>
    <x v="0"/>
    <s v="Mobiles &amp; Accessories"/>
    <s v="Smartphones &amp; BasicMobiles"/>
    <s v="Smartphones"/>
    <m/>
    <n v="13999"/>
    <s v="&gt;2000"/>
    <x v="0"/>
    <n v="6"/>
    <n v="19999"/>
    <n v="0.3"/>
    <n v="4.0999999999999996"/>
    <n v="0"/>
    <n v="19252"/>
    <s v="44W FlashCharge|Snapdragon 680 comes with octa-core architecture design that adopts the new 6nm process, CPU increased by 25% &amp; GPU performance increased by 10% compared with Qualcomm Snapdragon 662.|Z6 is equipped with a FHD+ AMOLED dispaly to give a tru"/>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iVkyHeTUL._SX300_SY300_QL70_ML2_.jpg"/>
    <s v="https://www.amazon.in/iQOO-Lumina-Blue-128GB-Storage/dp/B07WDKLRM4/ref=sr_1_70?qid=1672895762&amp;s=electronics&amp;sr=1-70"/>
  </r>
  <r>
    <s v="B07WGPKTS4"/>
    <s v="iQOO Z6 44W by vivo (Raven Black, 4GB RAM, 128GB Storage) | 6.44&quot; FHD+ AMOLED Display | 50% Charge in just 27 mins | in-Display Fingerprint Scanning"/>
    <x v="12"/>
    <x v="0"/>
    <s v="Mobiles &amp; Accessories"/>
    <s v="Smartphones &amp; BasicMobiles"/>
    <s v="Smartphones"/>
    <m/>
    <n v="13999"/>
    <s v="&gt;2000"/>
    <x v="0"/>
    <n v="6"/>
    <n v="19999"/>
    <n v="0.3"/>
    <n v="4.0999999999999996"/>
    <n v="0"/>
    <n v="19252"/>
    <s v="44W FlashCharge|Snapdragon 680 comes with octa-core architecture design that adopts the new 6nm process, CPU increased by 25% &amp; GPU performance increased by 10% compared with Qualcomm Snapdragon 662.|Z6 is equipped with a FHD+ AMOLED dispaly to give a tru"/>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
    <s v="https://m.media-amazon.com/images/I/41Lif4YWC2L._SX300_SY300_QL70_ML2_.jpg"/>
    <s v="https://www.amazon.in/iQOO-Raven-Black-128GB-Storage/dp/B07WGPKTS4/ref=sr_1_118?qid=1672895777&amp;s=electronics&amp;sr=1-118"/>
  </r>
  <r>
    <s v="B0B4F1YC3J"/>
    <s v="Samsung Galaxy M13 5G (Aqua Green, 6GB, 128GB Storage) | 5000mAh Battery | Upto 12GB RAM with RAM Plus"/>
    <x v="3"/>
    <x v="0"/>
    <s v="Mobiles &amp; Accessories"/>
    <s v="Smartphones &amp; BasicMobiles"/>
    <s v="Smartphones"/>
    <m/>
    <n v="13999"/>
    <s v="&gt;2000"/>
    <x v="0"/>
    <n v="6"/>
    <n v="19499"/>
    <n v="0.28000000000000003"/>
    <n v="4.0999999999999996"/>
    <n v="0"/>
    <n v="18998"/>
    <s v="Upto 12GB RAM with RAM Plus | 128GB internal memory expandable up to 1TB||Superfast 5G with 11 5G Bands, Powerful MTK D700 Octa Core 2.2GH with Android 12,One UI Core 4|50MP+2MP Dual camera setup- True 50MP (F1.8) main camera + 2MP (F2.4) | 5MP (F2.0) fro"/>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3sCRKobNL._SX300_SY300_QL70_ML2_.jpg"/>
    <s v="https://www.amazon.in/Samsung-Midnight-Storage-5000mAh-Battery/dp/B0B4F1YC3J/ref=sr_1_162?qid=1672895791&amp;s=electronics&amp;sr=1-162"/>
  </r>
  <r>
    <s v="B0B4F3QNDM"/>
    <s v="Samsung Galaxy M13 5G (Aqua Green, 6GB, 128GB Storage) | 5000mAh Battery | Upto 12GB RAM with RAM Plus"/>
    <x v="3"/>
    <x v="0"/>
    <s v="Mobiles &amp; Accessories"/>
    <s v="Smartphones &amp; BasicMobiles"/>
    <s v="Smartphones"/>
    <m/>
    <n v="13999"/>
    <s v="&gt;2000"/>
    <x v="0"/>
    <n v="6"/>
    <n v="19499"/>
    <n v="0.28000000000000003"/>
    <n v="4.0999999999999996"/>
    <n v="0"/>
    <n v="18998"/>
    <s v="Upto 12GB RAM with RAM Plus | 128GB internal memory expandable up to 1TB||Superfast 5G with 11 5G Bands, Powerful MTK D700 Octa Core 2.2GH with Android 12,One UI Core 4|50MP+2MP Dual camera setup- True 50MP (F1.8) main camera + 2MP (F2.4) | 5MP (F2.0) fro"/>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3sCRKobNL._SX300_SY300_QL70_ML2_.jpg"/>
    <s v="https://www.amazon.in/Samsung-Galaxy-Storage-5000mAh-Battery/dp/B0B4F3QNDM/ref=sr_1_68?qid=1672895762&amp;s=electronics&amp;sr=1-68"/>
  </r>
  <r>
    <s v="B0B4F4QZ1H"/>
    <s v="Samsung Galaxy M13 5G (Stardust Brown, 6GB, 128GB Storage) | 5000mAh Battery | Upto 12GB RAM with RAM Plus"/>
    <x v="3"/>
    <x v="0"/>
    <s v="Mobiles &amp; Accessories"/>
    <s v="Smartphones &amp; BasicMobiles"/>
    <s v="Smartphones"/>
    <m/>
    <n v="13999"/>
    <s v="&gt;2000"/>
    <x v="0"/>
    <n v="6"/>
    <n v="19499"/>
    <n v="0.28000000000000003"/>
    <n v="4.0999999999999996"/>
    <n v="0"/>
    <n v="18998"/>
    <s v="Upto 12GB RAM with RAM Plus | 128GB internal memory expandable up to 1TB||Superfast 5G with 11 5G Bands, Powerful MTK D700 Octa Core 2.2GH with Android 12,One UI Core 4|50MP+2MP Dual camera setup- True 50MP (F1.8) main camera + 2MP (F2.4) | 5MP (F2.0) fro"/>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Ims-JX0kL._SX300_SY300_QL70_ML2_.jpg"/>
    <s v="https://www.amazon.in/Samsung-Stardust-Storage-5000mAh-Battery/dp/B0B4F4QZ1H/ref=sr_1_496?qid=1672895894&amp;s=electronics&amp;sr=1-496"/>
  </r>
  <r>
    <s v="B0B4F5L738"/>
    <s v="Samsung Galaxy M13 5G (Aqua Green, 6GB, 128GB Storage) | 5000mAh Battery | Upto 12GB RAM with RAM Plus"/>
    <x v="3"/>
    <x v="0"/>
    <s v="Mobiles &amp; Accessories"/>
    <s v="Smartphones &amp; BasicMobiles"/>
    <s v="Smartphones"/>
    <m/>
    <n v="13999"/>
    <s v="&gt;2000"/>
    <x v="0"/>
    <n v="6"/>
    <n v="19499"/>
    <n v="0.28000000000000003"/>
    <n v="4.0999999999999996"/>
    <n v="0"/>
    <n v="18998"/>
    <s v="Upto 12GB RAM with RAM Plus | 128GB internal memory expandable up to 1TB||Superfast 5G with 11 5G Bands, Powerful MTK D700 Octa Core 2.2GH with Android 12,One UI Core 4|50MP+2MP Dual camera setup- True 50MP (F1.8) main camera + 2MP (F2.4) | 5MP (F2.0) fro"/>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3sCRKobNL._SX300_SY300_QL70_ML2_.jpg"/>
    <s v="https://www.amazon.in/Samsung-Midnight-Storage-5000mAh-Battery/dp/B0B4F5L738/ref=sr_1_94?qid=1672895770&amp;s=electronics&amp;sr=1-94"/>
  </r>
  <r>
    <s v="B0BBFJ9M3X"/>
    <s v="Redmi 11 Prime 5G (Meadow Green, 4GB RAM 64GB ROM) | Prime Design | MTK Dimensity 700 | 50 MP Dual Cam | 5000mAh | 7 Band 5G"/>
    <x v="8"/>
    <x v="0"/>
    <s v="Mobiles &amp; Accessories"/>
    <s v="Smartphones &amp; BasicMobiles"/>
    <s v="Smartphones"/>
    <m/>
    <n v="13999"/>
    <s v="&gt;2000"/>
    <x v="0"/>
    <n v="6"/>
    <n v="15999"/>
    <n v="0.13"/>
    <n v="3.9"/>
    <n v="0"/>
    <n v="2180"/>
    <s v="Processor: MediaTek Dimensity 700 with 5G, 7nm Octa-core processor; Up to 2.2GHz|Display: 90Hz FHD+(1080x2400) AdaptiveSync Display; 16.71centimeters; 20:9 aspect ratio|Camera: 50MP AI Dual camera | 8MP Front camera|Memory, Storage &amp; SIM: 4GB RAM | 64GB U"/>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x v="8"/>
    <x v="0"/>
    <s v="Mobiles &amp; Accessories"/>
    <s v="Smartphones &amp; BasicMobiles"/>
    <s v="Smartphones"/>
    <m/>
    <n v="13999"/>
    <s v="&gt;2000"/>
    <x v="0"/>
    <n v="6"/>
    <n v="15999"/>
    <n v="0.13"/>
    <n v="3.9"/>
    <n v="0"/>
    <n v="2180"/>
    <s v="Processor: MediaTek Dimensity 700 with 5G, 7nm Octa-core processor; Up to 2.2GHz|Display: 90Hz FHD+(1080x2400) AdaptiveSync Display; 16.71centimeters; 20:9 aspect ratio|Camera: 50MP AI Dual camera | 8MP Front camera|Memory, Storage &amp; SIM: 4GB RAM | 64GB U"/>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s v="https://m.media-amazon.com/images/I/412VyMavsJL._SX300_SY300_QL70_ML2_.jpg"/>
    <s v="https://www.amazon.in/Redmi-Thunder-Storage-Dimensity-5000mAh/dp/B0BBFJLP21/ref=sr_1_255?qid=1672895821&amp;s=electronics&amp;sr=1-255"/>
  </r>
  <r>
    <s v="B0BNDD9TN6"/>
    <s v="WANBO X1 Pro (Upgraded) | Native 1080P Full HD | Android 9 | Projector for Home | LED Cinema | 350ANSI | 3900 lumens | WiFi Bluetooth | HDMI ARC | Dolby DTS | 4D Keystone Correction (Global Version)"/>
    <x v="23"/>
    <x v="0"/>
    <s v="HomeTheater,TV &amp; Video"/>
    <s v="Projectors"/>
    <m/>
    <m/>
    <n v="13990"/>
    <s v="&gt;2000"/>
    <x v="0"/>
    <n v="6"/>
    <n v="28900"/>
    <n v="0.52"/>
    <n v="4.5"/>
    <n v="1"/>
    <n v="7"/>
    <s v="✔️ Powerfully Compact: Wanbo X1 pro boasts incredible brightness, wireless screen sharing, booming sound, and crystal-clear Native Full HD resolution, all in lightweight, and compact form factor. X1 turns any room into a home theatre, with a wide projecti"/>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
    <s v="https://m.media-amazon.com/images/I/41hCikFvL7L._SY300_SX300_QL70_FMwebp_.jpg"/>
    <s v="https://www.amazon.in/WANBO-X1-Pro-Projector-Correction/dp/B0BNDD9TN6/ref=sr_1_466?qid=1672909147&amp;s=electronics&amp;sr=1-466"/>
  </r>
  <r>
    <s v="B08DPLCM6T"/>
    <s v="LG 80 cm (32 inches) HD Ready Smart LED TV 32LM563BPTC (Dark Iron Gray)"/>
    <x v="4"/>
    <x v="0"/>
    <s v="HomeTheater,TV &amp; Video"/>
    <s v="Televisions"/>
    <s v="SmartTelevisions"/>
    <m/>
    <n v="13490"/>
    <s v="&gt;2000"/>
    <x v="0"/>
    <n v="6"/>
    <n v="21990"/>
    <n v="0.39"/>
    <n v="4.3"/>
    <n v="1"/>
    <n v="11976"/>
    <s v="Resolution: HD Ready (1366x768) | Refresh Rate: 50 hertz|Connectivity: 2 HDMI ports to connect set top box, Blu Ray players, gaming console | 1 USB ports to connect hard drives and other USB devices|Sound output: 10 Watts Output I 2 Speakers | DTS Virtual"/>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
    <s v="https://m.media-amazon.com/images/W/WEBP_402378-T2/images/I/51v-2Nzr+ML._SY300_SX300_.jpg"/>
    <s v="https://www.amazon.in/LG-inches-Ready-Smart-32LM563BPTC/dp/B08DPLCM6T/ref=sr_1_21?qid=1672909124&amp;s=electronics&amp;sr=1-21"/>
  </r>
  <r>
    <s v="B09F6S8BT6"/>
    <s v="Samsung 80 cm (32 Inches) Wondertainment Series HD Ready LED Smart TV UA32T4340BKXXL (Glossy Black)"/>
    <x v="3"/>
    <x v="0"/>
    <s v="HomeTheater,TV &amp; Video"/>
    <s v="Televisions"/>
    <s v="SmartTelevisions"/>
    <m/>
    <n v="13490"/>
    <s v="&gt;2000"/>
    <x v="0"/>
    <n v="6"/>
    <n v="22900"/>
    <n v="0.41"/>
    <n v="4.3"/>
    <n v="1"/>
    <n v="16299"/>
    <s v="Resolution: HD Ready (1366x768) | Refresh Rate: 60 hertz|Connectivity: 2 HDMI ports to connect set top box, Blu Ray players, gaming console | 1 USB ports to connect hard drives and other USB devices|Sound : 20 Watts Output | Dolby Digital Plus|Smart TV Fe"/>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
    <s v="https://m.media-amazon.com/images/W/WEBP_402378-T1/images/I/51q3+E64azL._SX300_SY300_.jpg"/>
    <s v="https://www.amazon.in/Samsung-Inches-Wondertainment-UA32T4340BKXXL-Glossy/dp/B09F6S8BT6/ref=sr_1_24?qid=1672909124&amp;s=electronics&amp;sr=1-24"/>
  </r>
  <r>
    <s v="B09RMQYHLH"/>
    <s v="realme narzo 50 (Speed Blue, 4GB RAM+64GB Storage) Helio G96 Processor | 50MP AI Triple Camera | 120Hz Ultra Smooth Display"/>
    <x v="24"/>
    <x v="0"/>
    <s v="Mobiles &amp; Accessories"/>
    <s v="Smartphones &amp; BasicMobiles"/>
    <s v="Smartphones"/>
    <m/>
    <n v="12999"/>
    <s v="&gt;2000"/>
    <x v="0"/>
    <n v="6"/>
    <n v="15999"/>
    <n v="0.19"/>
    <n v="4.2"/>
    <n v="1"/>
    <n v="13246"/>
    <s v="Processor: Octa-core MediaTek Helio G96 gaming processor clocked at 2.05GHz for excellent gaming performance along with a powerful Mali-G57 MC2 GPU.|Display: 6.6 inch FHD+ (2412x1080) display comes with an ultra-smooth 120Hz high refresh rate display and "/>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
    <s v="https://m.media-amazon.com/images/I/51UzDSGpNWL._SX300_SY300_QL70_ML2_.jpg"/>
    <s v="https://www.amazon.in/realme-Storage-Processor-Triple-Display/dp/B09RMQYHLH/ref=sr_1_52?qid=1672895762&amp;s=electronics&amp;sr=1-52"/>
  </r>
  <r>
    <s v="B09QS8V5N8"/>
    <s v="Redmi Note 11 (Space Black, 4GB RAM, 64GB Storage)|90Hz FHD+ AMOLED Display | Qualcomm® Snapdragon™ 680-6nm | 33W Charger Included"/>
    <x v="8"/>
    <x v="0"/>
    <s v="Mobiles &amp; Accessories"/>
    <s v="Smartphones &amp; BasicMobiles"/>
    <s v="Smartphones"/>
    <m/>
    <n v="12999"/>
    <s v="&gt;2000"/>
    <x v="0"/>
    <n v="6"/>
    <n v="17999"/>
    <n v="0.28000000000000003"/>
    <n v="4.0999999999999996"/>
    <n v="0"/>
    <n v="50772"/>
    <s v="Display: 90Hz FHD+ (1080x2400) AMOLED display; 16.33 centimeters (6.43 inch); 20:9 aspect ratio|Camera: 50 MP Quad Rear camera with 8MP Ultra-wide, 2MP Macro and Portrait lens| 13 MP Front camera|Battery: 5000 mAh large battery with 33W Pro fast charger i"/>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
    <s v="https://m.media-amazon.com/images/I/411yU+n3UkL._SY300_SX300_.jpg"/>
    <s v="https://www.amazon.in/Redmi-Storage-Qualcomm%C2%AE-SnapdragonTM-Included/dp/B09QS8V5N8/ref=sr_1_96?qid=1672895770&amp;s=electronics&amp;sr=1-96"/>
  </r>
  <r>
    <s v="B09QS9CWLV"/>
    <s v="Redmi Note 11 (Horizon Blue, 6GB RAM, 64GB Storage)|90Hz FHD+ AMOLED Display | Qualcomm® Snapdragon™ 680-6nm | 33W Charger Included"/>
    <x v="8"/>
    <x v="0"/>
    <s v="Mobiles &amp; Accessories"/>
    <s v="Smartphones &amp; BasicMobiles"/>
    <s v="Smartphones"/>
    <m/>
    <n v="12999"/>
    <s v="&gt;2000"/>
    <x v="0"/>
    <n v="6"/>
    <n v="18999"/>
    <n v="0.32"/>
    <n v="4.0999999999999996"/>
    <n v="0"/>
    <n v="50772"/>
    <s v="Display: 90Hz FHD+ (1080x2400) AMOLED display; 16.33 centimeters (6.43 inch); 20:9 aspect ratio|Camera: 50 MP Quad Rear camera with 8MP Ultra-wide, 2MP Macro and Portrait lens| 13 MP Front camera|Battery: 5000 mAh large battery with 33W Pro fast charger i"/>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
    <s v="https://m.media-amazon.com/images/I/4121yWSVFmL._SX300_SY300_QL70_ML2_.jpg"/>
    <s v="https://www.amazon.in/Redmi-Horizon-Qualcomm%C2%AE-SnapdragonTM-Included/dp/B09QS9CWLV/ref=sr_1_382?qid=1672895857&amp;s=electronics&amp;sr=1-382"/>
  </r>
  <r>
    <s v="B09QS9X16F"/>
    <s v="Redmi Note 11 (Space Black, 6GB RAM, 64GB Storage) | 90Hz FHD+ AMOLED Display | Qualcomm® Snapdragon™ 680-6nm | 33W Charger Included"/>
    <x v="8"/>
    <x v="0"/>
    <s v="Mobiles &amp; Accessories"/>
    <s v="Smartphones &amp; BasicMobiles"/>
    <s v="Smartphones"/>
    <m/>
    <n v="12999"/>
    <s v="&gt;2000"/>
    <x v="0"/>
    <n v="6"/>
    <n v="18999"/>
    <n v="0.32"/>
    <n v="4.0999999999999996"/>
    <n v="0"/>
    <n v="50772"/>
    <s v="Display: 90Hz FHD+ (1080x2400) AMOLED display; 16.33 centimeters (6.43 inch); 20:9 aspect ratio|Camera: 50 MP Quad Rear camera with 8MP Ultra-wide, 2MP Macro and Portrait lens| 13 MP Front camera|Battery: 5000 mAh large battery with 33W Pro fast charger i"/>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
    <s v="https://m.media-amazon.com/images/I/411yU+n3UkL._SY300_SX300_.jpg"/>
    <s v="https://www.amazon.in/Redmi-Storage-Qualcomm%C2%AE-SnapdragonTM-Included/dp/B09QS9X16F/ref=sr_1_218?qid=1672895814&amp;s=electronics&amp;sr=1-218"/>
  </r>
  <r>
    <s v="B09QS9X9L8"/>
    <s v="Redmi Note 11 (Horizon Blue, 6GB RAM, 64GB Storage)|90Hz FHD+ AMOLED Display | Qualcomm® Snapdragon™ 680-6nm | 33W Charger Included"/>
    <x v="8"/>
    <x v="0"/>
    <s v="Mobiles &amp; Accessories"/>
    <s v="Smartphones &amp; BasicMobiles"/>
    <s v="Smartphones"/>
    <m/>
    <n v="12999"/>
    <s v="&gt;2000"/>
    <x v="0"/>
    <n v="6"/>
    <n v="18999"/>
    <n v="0.32"/>
    <n v="4.0999999999999996"/>
    <n v="0"/>
    <n v="50772"/>
    <s v="Display: 90Hz FHD+ (1080x2400) AMOLED display; 16.33 centimeters (6.43 inch); 20:9 aspect ratio|Camera: 50 MP Quad Rear camera with 8MP Ultra-wide, 2MP Macro and Portrait lens| 13 MP Front camera|Battery: 5000 mAh large battery with 33W Pro fast charger i"/>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
    <s v="https://m.media-amazon.com/images/I/4121yWSVFmL._SX300_SY300_QL70_ML2_.jpg"/>
    <s v="https://www.amazon.in/Redmi-Starburst-Qualcomm%C2%AE-SnapdragonTM-Included/dp/B09QS9X9L8/ref=sr_1_199?qid=1672895806&amp;s=electronics&amp;sr=1-199"/>
  </r>
  <r>
    <s v="B0B4F2XCK3"/>
    <s v="Samsung Galaxy M13 (Aqua Green, 6GB, 128GB Storage) | 6000mAh Battery | Upto 12GB RAM with RAM Plus"/>
    <x v="3"/>
    <x v="0"/>
    <s v="Mobiles &amp; Accessories"/>
    <s v="Smartphones &amp; BasicMobiles"/>
    <s v="Smartphones"/>
    <m/>
    <n v="12999"/>
    <s v="&gt;2000"/>
    <x v="0"/>
    <n v="6"/>
    <n v="17999"/>
    <n v="0.28000000000000003"/>
    <n v="4.0999999999999996"/>
    <n v="0"/>
    <n v="18998"/>
    <s v="6000mAh lithium-ion battery, 1 year manufacturer warranty for device and 6 months manufacturer warranty for in-box accessories including batteries from the date of purchase|Upto 12GB RAM with RAM Plus | 128GB internal memory expandable up to 1TB| Dual Sim"/>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op1vdp-UL._SX300_SY300_QL70_ML2_.jpg"/>
    <s v="https://www.amazon.in/Samsung-Galaxy-Storage-6000mAh-Battery/dp/B0B4F2XCK3/ref=sr_1_32?qid=1672895755&amp;s=electronics&amp;sr=1-32"/>
  </r>
  <r>
    <s v="B0B4F2ZWL3"/>
    <s v="Samsung Galaxy M13 (Stardust Brown, 6GB, 128GB Storage) | 6000mAh Battery | Upto 12GB RAM with RAM Plus"/>
    <x v="3"/>
    <x v="0"/>
    <s v="Mobiles &amp; Accessories"/>
    <s v="Smartphones &amp; BasicMobiles"/>
    <s v="Smartphones"/>
    <m/>
    <n v="12999"/>
    <s v="&gt;2000"/>
    <x v="0"/>
    <n v="6"/>
    <n v="17999"/>
    <n v="0.28000000000000003"/>
    <n v="4.0999999999999996"/>
    <n v="0"/>
    <n v="18998"/>
    <s v="6000mAh lithium-ion battery, 1 year manufacturer warranty for device and 6 months manufacturer warranty for in-box accessories including batteries from the date of purchase|Upto 12GB RAM with RAM Plus | 128GB internal memory expandable up to 1TB| Dual Sim"/>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fNkwj-vnL._SX300_SY300_QL70_ML2_.jpg"/>
    <s v="https://www.amazon.in/Samsung-Stardust-Storage-6000mAh-Battery/dp/B0B4F2ZWL3/ref=sr_1_121?qid=1672895777&amp;s=electronics&amp;sr=1-121"/>
  </r>
  <r>
    <s v="B0BD3T6Z1D"/>
    <s v="Samsung Galaxy M32 Prime Edition (Light Blue, 4GB RAM, 64GB)"/>
    <x v="3"/>
    <x v="0"/>
    <s v="Mobiles &amp; Accessories"/>
    <s v="Smartphones &amp; BasicMobiles"/>
    <s v="Smartphones"/>
    <m/>
    <n v="12999"/>
    <s v="&gt;2000"/>
    <x v="0"/>
    <n v="6"/>
    <n v="13499"/>
    <n v="0.04"/>
    <n v="4.0999999999999996"/>
    <n v="0"/>
    <n v="56098"/>
    <s v="Segment Best 16.21 centimeters (6.4-inch) Super AMOLED - Infinity U-cut display, FHD+ resolution with 90Hz Refresh rate, 800 Nits High Brightness Mode, protected by Gorilla Glass 5|Versatile 64MP+8MP+2MP+2MP Quad camera setup-64MP (F 1.8) main camera + 8M"/>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
    <s v="https://m.media-amazon.com/images/I/41jna+YGP+L._SY300_SX300_.jpg"/>
    <s v="https://www.amazon.in/Samsung-Galaxy-Prime-Light-Blue/dp/B0BD3T6Z1D/ref=sr_1_193?qid=1672895806&amp;s=electronics&amp;sr=1-193"/>
  </r>
  <r>
    <s v="B07R679HTT"/>
    <s v="AGARO Imperial 240-Watt Slow Juicer with Cold Press Technology"/>
    <x v="25"/>
    <x v="1"/>
    <s v="Kitchen &amp; HomeAppliances"/>
    <s v="SmallKitchenAppliances"/>
    <s v="Juicers"/>
    <s v="ColdPressJuicers"/>
    <n v="12609"/>
    <s v="&gt;2000"/>
    <x v="0"/>
    <n v="6"/>
    <n v="23999"/>
    <n v="0.47"/>
    <n v="4.4000000000000004"/>
    <n v="1"/>
    <n v="2288"/>
    <s v="Cold press process for maximum juice extraction and nutrients retention;Easy to assemble, operate, and clean|Large 74mm Feeding Tube I Can process whole fruits like orange &amp; apple;Screw Shaped Pulverizing auger to squeeze last drop of juice|100% BPA free "/>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
    <s v="https://m.media-amazon.com/images/W/WEBP_402378-T1/images/I/41e5RU3gPHL._SX300_SY300_QL70_FMwebp_.jpg"/>
    <s v="https://www.amazon.in/AGARO-Imperial-Slow-Juicer-Watts/dp/B07R679HTT/ref=sr_1_363?qid=1672923610&amp;s=kitchen&amp;sr=1-363"/>
  </r>
  <r>
    <s v="B0B9959XF3"/>
    <s v="Acer 80 cm (32 inches) S Series HD Ready Android Smart LED TV AR32AR2841HDSB (Black)"/>
    <x v="7"/>
    <x v="0"/>
    <s v="HomeTheater,TV &amp; Video"/>
    <s v="Televisions"/>
    <s v="SmartTelevisions"/>
    <m/>
    <n v="12499"/>
    <s v="&gt;2000"/>
    <x v="0"/>
    <n v="6"/>
    <n v="22990"/>
    <n v="0.46"/>
    <n v="4.3"/>
    <n v="1"/>
    <n v="1611"/>
    <s v="Resolution : HD Ready (1366 x 768) | Refresh Rate : 60 Hertz | 178 Degree wide viewing angle|Connectivity: 2 HDMI ports to connect latest gaming consoles, set top box, Blu-ray Players | 2 USB ports to connect hard drives and other USB devices | Bluetooth "/>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
    <s v="Tv working good, the screen is VA type, if we want to see good picture we need to maintain minimum distance to tv because this tv pixels are so big. But if we maintain minimum distance picture looks so sharp and black levels look great. And other thing TV"/>
    <s v="https://m.media-amazon.com/images/I/51sUInS8MiL._SY300_SX300_QL70_FMwebp_.jpg"/>
    <s v="https://www.amazon.in/Acer-inches-Ready-Android-AR32AR2841HDSB/dp/B0B9959XF3/ref=sr_1_188?qid=1672909133&amp;s=electronics&amp;sr=1-188"/>
  </r>
  <r>
    <s v="B08MZNT7GP"/>
    <s v="Havells OFR 13 Wave Fin with PTC Fan Heater 2900 Watts (Black)"/>
    <x v="26"/>
    <x v="1"/>
    <s v="Heating,Cooling &amp; AirQuality"/>
    <s v="RoomHeaters"/>
    <s v="FanHeaters"/>
    <m/>
    <n v="12499"/>
    <s v="&gt;2000"/>
    <x v="0"/>
    <n v="6"/>
    <n v="19825"/>
    <n v="0.37"/>
    <n v="4.0999999999999996"/>
    <n v="0"/>
    <n v="322"/>
    <s v="HD32 grade oil for long lasting and better eating efficiency|3 Heat setting 1/15/25 Watt with additional 4 Watt (Heater+Fan)|Large surface wave fin for Faster Heating and Tilt over Switch for Extra Safety|Castor Wheels for easy mobility and Rear Safety co"/>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
    <s v="The product is delivered in 1st week of Feb, 2021 which is almost the end of winter.It is used by my parents.Ease of use: better as compared to many othersIt has got three level of heating that can be selected by simply rotating the knob of a switch.(Some"/>
    <s v="https://m.media-amazon.com/images/I/41Dp3g8y8sL._SX300_SY300_QL70_FMwebp_.jpg"/>
    <s v="https://www.amazon.in/Havells-OFR-13-Wave-Fin/dp/B08MZNT7GP/ref=sr_1_221?qid=1672923603&amp;s=kitchen&amp;sr=1-221"/>
  </r>
  <r>
    <s v="B08444S68L"/>
    <s v="OPPO A31 (Mystery Black, 6GB RAM, 128GB Storage) with No Cost EMI/Additional Exchange Offers"/>
    <x v="19"/>
    <x v="0"/>
    <s v="Mobiles &amp; Accessories"/>
    <s v="Smartphones &amp; BasicMobiles"/>
    <s v="Smartphones"/>
    <m/>
    <n v="12490"/>
    <s v="&gt;2000"/>
    <x v="0"/>
    <n v="6"/>
    <n v="15990"/>
    <n v="0.22"/>
    <n v="4.2"/>
    <n v="1"/>
    <n v="58506"/>
    <s v="12+2+2MP triple rear camera (12MP main camera+2MP macro lens+2MP depth camera) with Portrait bokeh, macro lens, dazzle color mode, AI beautification | 8MP front camera. OTG : Supported NFC : No|16.5 centimeters (6.5-inch) waterdrop multi touch screen with"/>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
    <s v="https://m.media-amazon.com/images/I/41OBf52bnOL._SX300_SY300_QL70_ML2_.jpg"/>
    <s v="https://www.amazon.in/Oppo-Mystery-Storage-Additional-Exchange/dp/B08444S68L/ref=sr_1_122?qid=1672895784&amp;s=electronics&amp;sr=1-122"/>
  </r>
  <r>
    <s v="B09DG9VNWB"/>
    <s v="Samsung Galaxy Watch4 Bluetooth(4.4 cm, Black, Compatible with Android only)"/>
    <x v="3"/>
    <x v="0"/>
    <s v="WearableTechnology"/>
    <s v="SmartWatches"/>
    <m/>
    <m/>
    <n v="12000"/>
    <s v="&gt;2000"/>
    <x v="0"/>
    <n v="6"/>
    <n v="29999"/>
    <n v="0.6"/>
    <n v="4.3"/>
    <n v="1"/>
    <n v="4744"/>
    <s v="Only compatible with Android Smartphones (Runs on Wear OS Powered by Samsung)|Bioelectrical Impedance Analysis Sensor for Body Composition Analysis, Optical Heart Rate Sensor.|Health Monitoring features such as Advanced Sleep Analysis &amp; Women's Health.|En"/>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
    <s v="https://m.media-amazon.com/images/I/31CuxaU77jL._SY300_SX300_QL70_FMwebp_.jpg"/>
    <s v="https://www.amazon.in/Samsung-Galaxy-Bluetooth-Compatible-Android/dp/B09DG9VNWB/ref=sr_1_131?qid=1672903001&amp;s=computers&amp;sr=1-131"/>
  </r>
  <r>
    <s v="B09ZPJT8B2"/>
    <s v="TCL 80 cm (32 inches) HD Ready Certified Android Smart LED TV 32S615 (Black)"/>
    <x v="15"/>
    <x v="0"/>
    <s v="HomeTheater,TV &amp; Video"/>
    <s v="Televisions"/>
    <s v="SmartTelevisions"/>
    <m/>
    <n v="11990"/>
    <s v="&gt;2000"/>
    <x v="0"/>
    <n v="6"/>
    <n v="31990"/>
    <n v="0.63"/>
    <n v="4.2"/>
    <n v="1"/>
    <n v="64"/>
    <s v="Resolution: HD Ready (1366 x 768) | Refresh Rate: 60 hertz|Connectivity: 2 HDMI Ports to connect set top box | 1 USB ports to connect hard drives or other USB devices | IR Port to control connected devices like DVD / STB Players|Sound: 16 Watts Output | P"/>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
    <s v="https://m.media-amazon.com/images/I/51lDlqmDxQL._SY300_SX300_QL70_FMwebp_.jpg"/>
    <s v="https://www.amazon.in/TCL-inches-Certified-Android-32S615/dp/B09ZPJT8B2/ref=sr_1_227?qid=1672909135&amp;s=electronics&amp;sr=1-227"/>
  </r>
  <r>
    <s v="B0B1YVCJ2Y"/>
    <s v="Acer 80 cm (32 inches) I Series HD Ready Android Smart LED TV AR32AR2841HDFL (Black)"/>
    <x v="7"/>
    <x v="0"/>
    <s v="HomeTheater,TV &amp; Video"/>
    <s v="Televisions"/>
    <s v="SmartTelevisions"/>
    <m/>
    <n v="11499"/>
    <s v="&gt;2000"/>
    <x v="0"/>
    <n v="6"/>
    <n v="19990"/>
    <n v="0.42"/>
    <n v="4.3"/>
    <n v="1"/>
    <n v="4703"/>
    <s v="Resolution : HD Ready (1366x768) | Refresh Rate : 60 Hertz | 178 Degree wide viewing angle|Connectivity: Dual band Wifi | 2 way Bluetooth | HDMI ports 2.0 x 2 (HDMI 1 supports ARC) to connect personal computer, laptop, set top box, Blu-ray speakers or a g"/>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
    <s v="https://m.media-amazon.com/images/I/41gikeSuhAL._SY300_SX300_QL70_FMwebp_.jpg"/>
    <s v="https://www.amazon.in/Acer-inches-Ready-Android-AR32AR2841HDFL/dp/B0B1YVCJ2Y/ref=sr_1_26?qid=1672909125&amp;s=electronics&amp;sr=1-26"/>
  </r>
  <r>
    <s v="B0B4F2TTTS"/>
    <s v="Samsung Galaxy M13 (Aqua Green, 4GB, 64GB Storage) | 6000mAh Battery | Upto 8GB RAM with RAM Plus"/>
    <x v="3"/>
    <x v="0"/>
    <s v="Mobiles &amp; Accessories"/>
    <s v="Smartphones &amp; BasicMobiles"/>
    <s v="Smartphones"/>
    <m/>
    <n v="10999"/>
    <s v="&gt;2000"/>
    <x v="0"/>
    <n v="6"/>
    <n v="14999"/>
    <n v="0.27"/>
    <n v="4.0999999999999996"/>
    <n v="0"/>
    <n v="18998"/>
    <s v="6000mAh lithium-ion battery, 1 year manufacturer warranty for device and 6 months manufacturer warranty for in-box accessories including batteries from the date of purchase|Upto 12GB RAM with RAM Plus | 64GB internal memory expandable up to 1TB| Dual Sim "/>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op1vdp-UL._SX300_SY300_QL70_ML2_.jpg"/>
    <s v="https://www.amazon.in/Samsung-Galaxy-Storage-6000mAh-Battery/dp/B0B4F2TTTS/ref=sr_1_78?qid=1672895770&amp;s=electronics&amp;sr=1-78"/>
  </r>
  <r>
    <s v="B0B4F52B5X"/>
    <s v="Samsung Galaxy M13 (Midnight Blue, 4GB, 64GB Storage) | 6000mAh Battery | Upto 8GB RAM with RAM Plus"/>
    <x v="3"/>
    <x v="0"/>
    <s v="Mobiles &amp; Accessories"/>
    <s v="Smartphones &amp; BasicMobiles"/>
    <s v="Smartphones"/>
    <m/>
    <n v="10999"/>
    <s v="&gt;2000"/>
    <x v="0"/>
    <n v="6"/>
    <n v="14999"/>
    <n v="0.27"/>
    <n v="4.0999999999999996"/>
    <n v="0"/>
    <n v="18998"/>
    <s v="6000mAh lithium-ion battery, 1 year manufacturer warranty for device and 6 months manufacturer warranty for in-box accessories including batteries from the date of purchase|Upto 12GB RAM with RAM Plus | 64GB internal memory expandable up to 1TB| Dual Sim "/>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
    <s v="https://m.media-amazon.com/images/I/41Vj+8XWIQL._SY300_SX300_.jpg"/>
    <s v="https://www.amazon.in/Samsung-Midnight-Storage-6000mAh-Battery/dp/B0B4F52B5X/ref=sr_1_88?qid=1672895770&amp;s=electronics&amp;sr=1-88"/>
  </r>
  <r>
    <s v="B09NNJ9WYM"/>
    <s v="Sansui 80cm (32 inches) HD Ready Smart LED TV JSY32SKHD (BLACK) With Bezel-less Design"/>
    <x v="9"/>
    <x v="0"/>
    <s v="HomeTheater,TV &amp; Video"/>
    <s v="Televisions"/>
    <s v="SmartTelevisions"/>
    <m/>
    <n v="10990"/>
    <s v="&gt;2000"/>
    <x v="0"/>
    <n v="6"/>
    <n v="19990"/>
    <n v="0.45"/>
    <n v="3.7"/>
    <n v="0"/>
    <n v="129"/>
    <s v="Resolution: HD Ready (1366x768) | Refresh Rate: 60 hertz|Connectivity: 2 HDMI ports to connect multiple devices | 2 USB ports to connect hard drives and other USB devices | RJ45 | RF Port | Wi-Fi Direct | 2 AV Inputs | Headphone|Sound: 20 Watt Audio Outpu"/>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
    <s v="https://m.media-amazon.com/images/W/WEBP_402378-T2/images/I/41eThX4gyWL._SY300_SX300_QL70_FMwebp_.jpg"/>
    <s v="https://www.amazon.in/Sansui-inches-JSY32SKHD-Bezel-less-Design/dp/B09NNJ9WYM/ref=sr_1_475?qid=1672909147&amp;s=electronics&amp;sr=1-475"/>
  </r>
  <r>
    <s v="B09ZPM4C2C"/>
    <s v="TCL 80 cm (32 inches) HD Ready Certified Android Smart LED TV 32S5205 (Black)"/>
    <x v="15"/>
    <x v="0"/>
    <s v="HomeTheater,TV &amp; Video"/>
    <s v="Televisions"/>
    <s v="SmartTelevisions"/>
    <m/>
    <n v="10901"/>
    <s v="&gt;2000"/>
    <x v="0"/>
    <n v="6"/>
    <n v="30990"/>
    <n v="0.65"/>
    <n v="4.0999999999999996"/>
    <n v="0"/>
    <n v="398"/>
    <s v="Resolution: HD Ready (1366 x 768) | Refresh Rate: 60 hertz|Connectivity: 2 HDMI Ports to connect set top box | 1 USB ports to connect hard drives or other USB devices | IR Port to control connected devices like DVD / STB Players|Sound: 16 Watts Output | P"/>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
    <s v="https://m.media-amazon.com/images/I/51ow6bmLWIL._SY300_SX300_QL70_FMwebp_.jpg"/>
    <s v="https://www.amazon.in/TCL-inches-Certified-Android-32S5205/dp/B09ZPM4C2C/ref=sr_1_86?qid=1672909128&amp;s=electronics&amp;sr=1-86"/>
  </r>
  <r>
    <s v="B09DSXK8JX"/>
    <s v="Kodak 80 cm (32 inches) HD Ready Certified Android Smart LED TV 32HDX7XPROBL (Black)"/>
    <x v="11"/>
    <x v="0"/>
    <s v="HomeTheater,TV &amp; Video"/>
    <s v="Televisions"/>
    <s v="SmartTelevisions"/>
    <m/>
    <n v="10499"/>
    <s v="&gt;2000"/>
    <x v="0"/>
    <n v="6"/>
    <n v="19499"/>
    <n v="0.46"/>
    <n v="4.2"/>
    <n v="1"/>
    <n v="1510"/>
    <s v="Resolution : HD Ready (1366x768) resolution | Refresh Rate : 60 Hertz | 178 Degree wide viewing angle|Connectivity: 3 HDMI ports to connect set top box, Blu-ray speakers or a gaming console | 2 USB ports to connect hard drives or other USB devices|Sound: "/>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
    <s v="https://m.media-amazon.com/images/W/WEBP_402378-T2/images/I/41xL87ElgjL._SY300_SX300_QL70_FMwebp_.jpg"/>
    <s v="https://www.amazon.in/Kodak-inches-Certified-Android-32HDX7XPROBL/dp/B09DSXK8JX/ref=sr_1_494?qid=1672909149&amp;s=electronics&amp;sr=1-494"/>
  </r>
  <r>
    <s v="B0BMGG6NKT"/>
    <s v="Samsung Galaxy M04 Dark Blue, 4GB RAM, 128GB Storage | Upto 8GB RAM with RAM Plus | MediaTek Helio P35 | 5000 mAh Battery"/>
    <x v="3"/>
    <x v="0"/>
    <s v="Mobiles &amp; Accessories"/>
    <s v="Smartphones &amp; BasicMobiles"/>
    <s v="Smartphones"/>
    <m/>
    <n v="10499"/>
    <s v="&gt;2000"/>
    <x v="0"/>
    <n v="6"/>
    <n v="13499"/>
    <n v="0.22"/>
    <n v="4.2"/>
    <n v="1"/>
    <n v="284"/>
    <s v="Powerful MediaTek Helio P35 Octa Core 2.3GHz with Android 12,One UI Core 4.1|13MP+2MP Dual camera setup- True 13MP (F2.2) main camera + 2MP (F2.4) | 5MP (F2.2) front came|16.55 centimeters (6.5-inch) LCD, HD+ resolution with 720 x 1600 pixels resolution, "/>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
    <s v="https://m.media-amazon.com/images/I/41kg-+XWoxL._SY300_SX300_.jpg"/>
    <s v="https://www.amazon.in/Samsung-Galaxy-Storage-MediaTek-Battery/dp/B0BMGG6NKT/ref=sr_1_140?qid=1672895784&amp;s=electronics&amp;sr=1-140"/>
  </r>
  <r>
    <s v="B08GTYFC37"/>
    <s v="SanDisk 1TB Extreme Portable SSD 1050MB/s R, 1000MB/s W,Upto 2 Meter Drop Protection with IP55 Water/dust Resistance, HW Encryption, PC,MAC &amp; TypeC Smartphone Compatible, 5Y Warranty, External SSD"/>
    <x v="27"/>
    <x v="2"/>
    <s v="ExternalDevices &amp; DataStorage"/>
    <s v="ExternalSolidStateDrives"/>
    <m/>
    <m/>
    <n v="10389"/>
    <s v="&gt;2000"/>
    <x v="0"/>
    <n v="6"/>
    <n v="32000"/>
    <n v="0.68"/>
    <n v="4.4000000000000004"/>
    <n v="1"/>
    <n v="41398"/>
    <s v="1TB Extreme Portable SSD 1050MB/s R, 1000MB/s W; Fast NVMe solid state performance in a portable, high-capacity drive|Form Factor - 6.35 cm; Hardware Interface - USB; Drop protection, IP55 water and dust resistance, X-ray and shock proofing|Read Speed - 1"/>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
    <s v="https://m.media-amazon.com/images/I/41Iln5A+8HL._SY300_SX300_.jpg"/>
    <s v="https://www.amazon.in/SanDisk-Portable-Smartphone-Compatible-Warranty/dp/B08GTYFC37/ref=sr_1_392?qid=1672903014&amp;s=computers&amp;sr=1-392"/>
  </r>
  <r>
    <s v="B08J82K4GX"/>
    <s v="Samsung 24-inch(60.46cm) FHD Monitor, IPS, 75 Hz, Bezel Less Design, AMD FreeSync, Flicker Free, HDMI, D-sub, (LF24T350FHWXXL, Dark Blue Gray)"/>
    <x v="3"/>
    <x v="2"/>
    <s v="Monitors"/>
    <m/>
    <m/>
    <m/>
    <n v="10099"/>
    <s v="&gt;2000"/>
    <x v="0"/>
    <n v="6"/>
    <n v="19110"/>
    <n v="0.47"/>
    <n v="4.3"/>
    <n v="1"/>
    <n v="2623"/>
    <s v="24 inch Samsung Monitor - 1,920 x 1,080 Resolution IPS Panel Monitor|3-sided borderless display for All-expansive view|Fluid pictures with 75hz refresh rate | 5 ms response time | 250cd/m2 Brightness (Typical)|Aspect Ratio: 16:9 | 178° Horizontal and Vert"/>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
    <s v="https://m.media-amazon.com/images/I/417vDmMtbpL._SY300_SX300_QL70_FMwebp_.jpg"/>
    <s v="https://www.amazon.in/Samsung-inch-Bezel-Flicker-Monitor-LF24T350FHWXXL/dp/B08J82K4GX/ref=sr_1_379?qid=1672903013&amp;s=computers&amp;sr=1-379"/>
  </r>
  <r>
    <s v="B08CS3BT4L"/>
    <s v="Kodak 80 cm (32 inches) HD Ready Certified Android LED TV 32HDX7XPRO (Black)"/>
    <x v="11"/>
    <x v="0"/>
    <s v="HomeTheater,TV &amp; Video"/>
    <s v="Televisions"/>
    <s v="SmartTelevisions"/>
    <m/>
    <n v="9999"/>
    <s v="&gt;2000"/>
    <x v="0"/>
    <n v="6"/>
    <n v="12999"/>
    <n v="0.23"/>
    <n v="4.2"/>
    <n v="1"/>
    <n v="6088"/>
    <s v="Resolution: HD Ready (1366 x 768) | Refresh Rate: 60 hertz|Connectivity: 3 HDMI ports to connect set top box, Blu Ray players, gaming console | 2 USB ports to connect hard drives and other USB devices|Sound output: 24 Watts Output|Smart TV Features: Andro"/>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s v="https://m.media-amazon.com/images/I/41ZptRPWCPL._SY300_SX300_QL70_FMwebp_.jpg"/>
    <s v="https://www.amazon.in/Kodak-Inches-Certified-Android-32HDX7XPRO/dp/B08CS3BT4L/ref=sr_1_163?qid=1672909131&amp;s=electronics&amp;sr=1-163"/>
  </r>
  <r>
    <s v="B09X1M3DHX"/>
    <s v="iFFALCON 80 cm (32 inches) HD Ready Smart LED TV 32F53 (Black)"/>
    <x v="28"/>
    <x v="0"/>
    <s v="HomeTheater,TV &amp; Video"/>
    <s v="Televisions"/>
    <s v="SmartTelevisions"/>
    <m/>
    <n v="9999"/>
    <s v="&gt;2000"/>
    <x v="0"/>
    <n v="6"/>
    <n v="27990"/>
    <n v="0.64"/>
    <n v="4.2"/>
    <n v="1"/>
    <n v="1269"/>
    <s v="Resolution: HD Ready (1366 x 768) | Refresh Rate: 60 hertz|Connectivity: 2 HDMI Ports to connect set top box | 1 USB ports to connect hard drives or other USB devices | IR Port to control connected devices like DVD / STB Players|Sound: 16 Watts Output | P"/>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
    <s v="https://m.media-amazon.com/images/I/51O93lUTxtL._SY300_SX300_QL70_FMwebp_.jpg"/>
    <s v="https://www.amazon.in/iFFALCON-inches-Ready-Smart-TV-32F53/dp/B09X1M3DHX/ref=sr_1_142?qid=1672909130&amp;s=electronics&amp;sr=1-142"/>
  </r>
  <r>
    <s v="B0811VCGL5"/>
    <s v="Mi Air Purifier 3 with True HEPA Filter, removes air pollutants, smoke, odor, bacteria &amp; viruses with 99.97% efficiency, coverage area up to 484 sq. ft., Wi-Fi &amp; Voice control - Alexa/GA (white)"/>
    <x v="5"/>
    <x v="1"/>
    <s v="Heating,Cooling &amp; AirQuality"/>
    <s v="AirPurifiers"/>
    <s v="HEPAAirPurifiers"/>
    <m/>
    <n v="9970"/>
    <s v="&gt;2000"/>
    <x v="0"/>
    <n v="6"/>
    <n v="12999"/>
    <n v="0.23"/>
    <n v="4.3"/>
    <n v="1"/>
    <n v="4049"/>
    <s v="True HEPA Filter with filtration efficiency of 99.97% for particle size up to 0.1 microns;OLED touch Display (Shows real time PM2.5 concentration, Temperature and humidity, Wi-Fi connection and Working mode)|Smart app control, Rated Frequency: 50/60 Hz;Wo"/>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
    <s v="https://m.media-amazon.com/images/W/WEBP_402378-T2/images/I/41Mktp5hVIL._SX300_SY300_QL70_FMwebp_.jpg"/>
    <s v="https://www.amazon.in/Mi-Purifier-Filter-Smart-Connectivity/dp/B0811VCGL5/ref=sr_1_182?qid=1672923600&amp;s=kitchen&amp;sr=1-182"/>
  </r>
  <r>
    <s v="B086X18Q71"/>
    <s v="Usha Janome Dream Stitch Automatic Zig-Zag Electric Sewing Machine with 14 Stitch Function (White and Blue) with Free Sewing KIT Worth RS 500"/>
    <x v="29"/>
    <x v="1"/>
    <s v="Kitchen &amp; HomeAppliances"/>
    <s v="SewingMachines &amp; Accessories"/>
    <s v="Sewing&amp;EmbroideryMachines"/>
    <m/>
    <n v="9799"/>
    <s v="&gt;2000"/>
    <x v="0"/>
    <n v="6"/>
    <n v="12150"/>
    <n v="0.19"/>
    <n v="4.3"/>
    <n v="1"/>
    <n v="13251"/>
    <s v="Free Sewing Kit Worth 500/- (contains 18 N Thread Spools, 12 N Buttons, 1 N Scissor, 5 N Needles and 1 N Measuring Tape)|Automatic zig-zag sewing machine with compact free arm. Pressure Adjustor : No|Thread Tension Control: Manual ; Stitch Pattern Selecto"/>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
    <s v="https://m.media-amazon.com/images/W/WEBP_402378-T1/images/I/417iICYt3IL._SX300_SY300_QL70_FMwebp_.jpg"/>
    <s v="https://www.amazon.in/Usha-Janome-Dream-Stitch-Automatic/dp/B086X18Q71/ref=sr_1_259?qid=1672923605&amp;s=kitchen&amp;sr=1-259"/>
  </r>
  <r>
    <s v="B01N1XVVLC"/>
    <s v="Bajaj OFR Room Heater, 13 Fin 2900 Watts Oil Filled Room Heater with 400W PTC Ceramic Fan Heater, ISI Approved (Majesty 13F Plus Black)"/>
    <x v="30"/>
    <x v="1"/>
    <s v="Heating,Cooling &amp; AirQuality"/>
    <s v="RoomHeaters"/>
    <s v="FanHeaters"/>
    <m/>
    <n v="9590"/>
    <s v="&gt;2000"/>
    <x v="0"/>
    <n v="6"/>
    <n v="15999"/>
    <n v="0.4"/>
    <n v="4.0999999999999996"/>
    <n v="0"/>
    <n v="1017"/>
    <s v="Full Room Warmth: 25 Watts 13 Fin Oil Filled Radiator for Noiseless Full Room Comfort During Winters|Personalized Comfort: Customized to your heating needs with an adjustable thermostat and three heat settings (1 W/ 15 W/ 25 W). Rated Voltage : 230 V|Peac"/>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
    <s v="https://m.media-amazon.com/images/I/41PhEVR4X4L._SX300_SY300_QL70_FMwebp_.jpg"/>
    <s v="https://www.amazon.in/Bajaj-Majesty-Filled-Radiator-Heater/dp/B01N1XVVLC/ref=sr_1_125?qid=1672923597&amp;s=kitchen&amp;sr=1-125"/>
  </r>
  <r>
    <s v="B0BMGB2TPR"/>
    <s v="Samsung Galaxy M04 Light Green, 4GB RAM, 64GB Storage | Upto 8GB RAM with RAM Plus | MediaTek Helio P35 | 5000 mAh Battery"/>
    <x v="3"/>
    <x v="0"/>
    <s v="Mobiles &amp; Accessories"/>
    <s v="Smartphones &amp; BasicMobiles"/>
    <s v="Smartphones"/>
    <m/>
    <n v="9499"/>
    <s v="&gt;2000"/>
    <x v="0"/>
    <n v="6"/>
    <n v="11999"/>
    <n v="0.21"/>
    <n v="4.2"/>
    <n v="1"/>
    <n v="284"/>
    <s v="Powerful MediaTek Helio P35 Octa Core 2.3GHz with Android 12,One UI Core 4.1|13MP+2MP Dual camera setup- True 13MP (F2.2) main camera + 2MP (F2.4) | 5MP (F2.2) front came|16.55 centimeters (6.5-inch) LCD, HD+ resolution with 720 x 1600 pixels resolution, "/>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
    <s v="https://m.media-amazon.com/images/I/41IcuNkyrdL._SX300_SY300_QL70_ML2_.jpg"/>
    <s v="https://www.amazon.in/Samsung-Galaxy-Storage-MediaTek-Battery/dp/B0BMGB2TPR/ref=sr_1_23?qid=1672895748&amp;s=electronics&amp;sr=1-23"/>
  </r>
  <r>
    <s v="B0BMGB3CH9"/>
    <s v="Samsung Galaxy M04 Dark Blue, 4GB RAM, 64GB Storage | Upto 8GB RAM with RAM Plus | MediaTek Helio P35 | 5000 mAh Battery"/>
    <x v="3"/>
    <x v="0"/>
    <s v="Mobiles &amp; Accessories"/>
    <s v="Smartphones &amp; BasicMobiles"/>
    <s v="Smartphones"/>
    <m/>
    <n v="9499"/>
    <s v="&gt;2000"/>
    <x v="0"/>
    <n v="6"/>
    <n v="11999"/>
    <n v="0.21"/>
    <n v="4.2"/>
    <n v="1"/>
    <n v="284"/>
    <s v="Powerful MediaTek Helio P35 Octa Core 2.3GHz with Android 12,One UI Core 4.1|13MP+2MP Dual camera setup- True 13MP (F2.2) main camera + 2MP (F2.4) | 5MP (F2.2) front came|16.55 centimeters (6.5-inch) LCD, HD+ resolution with 720 x 1600 pixels resolution, "/>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
    <s v="https://m.media-amazon.com/images/I/41kg-+XWoxL._SY300_SX300_.jpg"/>
    <s v="https://www.amazon.in/Samsung-Galaxy-Storage-MediaTek-Battery/dp/B0BMGB3CH9/ref=sr_1_17?qid=1672895748&amp;s=electronics&amp;sr=1-17"/>
  </r>
  <r>
    <s v="B09M3F4HGB"/>
    <s v="Borosil Volcano 13 Fin Oil Filled Radiator Room Heater, 2900 W, Black"/>
    <x v="31"/>
    <x v="1"/>
    <s v="Heating,Cooling &amp; AirQuality"/>
    <s v="RoomHeaters"/>
    <s v="ElectricHeaters"/>
    <m/>
    <n v="9495"/>
    <s v="&gt;2000"/>
    <x v="0"/>
    <n v="6"/>
    <n v="18990"/>
    <n v="0.5"/>
    <n v="4.2"/>
    <n v="1"/>
    <n v="79"/>
    <s v="QUICK HEATING OIL FILLED ROOM HEATER WITH WIDE COVERAGE - Equipped with 13 fins and 2900 W of power this oil filled room heater is just what you need for the winter season. The room heater efficiently heats up and the in-built fan helps to disseminate the"/>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
    <s v="https://m.media-amazon.com/images/I/41qqrzjPySL._SX300_SY300_QL70_FMwebp_.jpg"/>
    <s v="https://www.amazon.in/Borosil-Volcano-Filled-Radiator-Heater/dp/B09M3F4HGB/ref=sr_1_371?qid=1672923611&amp;s=kitchen&amp;sr=1-371"/>
  </r>
  <r>
    <s v="B088Z1YWBC"/>
    <s v="EGate i9 Pro-Max 1080p Native Full HD Projector 4k Support | 3600 L (330 ANSI ) | 150&quot; (381 cm) Large Screen | VGA, AV, HDMI, SD Card, USB, Audio Out | (E03i31 / E04i32) Black"/>
    <x v="32"/>
    <x v="0"/>
    <s v="HomeTheater,TV &amp; Video"/>
    <s v="Projectors"/>
    <m/>
    <m/>
    <n v="9490"/>
    <s v="&gt;2000"/>
    <x v="0"/>
    <n v="6"/>
    <n v="15990"/>
    <n v="0.41"/>
    <n v="3.9"/>
    <n v="0"/>
    <n v="10480"/>
    <s v="Display :BIGGER &amp; BETTER - LED, HD Ready (1080p) | (1280 x 720) Native Resolution | 1500 : 1 High Contrast Ratio | 3.81 m (150 inch) Large Screen Display|Lumens: BRIGHTER - 3300 Lumen | 330 ANSI Lumen | LED- Life Long Lamp + 30000 Hours Life |16:9 Aspect "/>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
    <s v="This review is for the native FHD projector.Yes, it is a native 1080p led projector. connected this to my desktop computer and tested also. Dont bother trying to play videos from USB. Quality is bad.But when connected to right streaming or display source "/>
    <s v="https://m.media-amazon.com/images/W/WEBP_402378-T1/images/I/51DhRNtyo0L._SX300_SY300_QL70_FMwebp_.jpg"/>
    <s v="https://www.amazon.in/Support-Display-Projector-Connectivity-E03i31/dp/B088Z1YWBC/ref=sr_1_176?qid=1672909133&amp;s=electronics&amp;sr=1-176"/>
  </r>
  <r>
    <s v="B09YLWT89W"/>
    <s v="Sure From Aquaguard Delight NXT RO+UV+UF+Taste Adjuster(MTDS),6L water purifier,8 stages purification,Suitable for borewell,tanker,municipal water(Black) from Eureka Forbes"/>
    <x v="33"/>
    <x v="1"/>
    <s v="Kitchen &amp; HomeAppliances"/>
    <s v="WaterPurifiers &amp; Accessories"/>
    <s v="WaterFilters&amp;Purifiers"/>
    <m/>
    <n v="9199"/>
    <s v="&gt;2000"/>
    <x v="0"/>
    <n v="6"/>
    <n v="18000"/>
    <n v="0.49"/>
    <n v="4"/>
    <n v="0"/>
    <n v="16020"/>
    <s v="8 Stages of purification with large water storage capacity of 6 litres|UV e-boiling: Ensures that each drop of water is as pure &amp; healthy as water boiled for 20+ minutes|Ultra-filtration: Imparts crystal clear clarity to drinking water in addition to maki"/>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
    <s v="Product and Service Review-Buying price 8999 during prime day sale with 10% discount from HDFC DEBIT CARD.PRODUCT REVIEW!RATING 4/5This is a new model launched during prime day from Eureka Forbes Aquaguard line of products named Aquasure delight.The produ"/>
    <s v="https://m.media-amazon.com/images/I/31Anei7Di0L._SX300_SY300_QL70_FMwebp_.jpg"/>
    <s v="https://www.amazon.in/Aquaguard-purification-municipal-Eureka-Forbes/dp/B09YLWT89W/ref=sr_1_263?qid=1672923605&amp;s=kitchen&amp;sr=1-263"/>
  </r>
  <r>
    <s v="B072J83V9W"/>
    <s v="Philips PowerPro FC9352/01 Compact Bagless Vacuum Cleaner (Blue)"/>
    <x v="20"/>
    <x v="1"/>
    <s v="Kitchen &amp; HomeAppliances"/>
    <s v="Vacuum,Cleaning &amp; Ironing"/>
    <s v="Vacuums&amp;FloorCare"/>
    <s v="Vacuums"/>
    <n v="8999"/>
    <s v="&gt;2000"/>
    <x v="0"/>
    <n v="6"/>
    <n v="9995"/>
    <n v="0.1"/>
    <n v="4.4000000000000004"/>
    <n v="1"/>
    <n v="17994"/>
    <s v="Powercyclone 5 technology separates dust from air, Action radius: 9 m, Cord length: 6m|1900W motor for strong suction power, Sound power level: 82 dB, Airflow (max): 37 l/s, Dimensions of product (LxWxH): 410 x 281 x 247mm|Suction power (max):370W ,Input "/>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
    <s v="Once you start using a bagless vacuum cleaner, you will never turn back (using it on a weekly basis since Nov 2021, so its a long tern review). Coming from another vacuum cleaner that had bags, this one is truly a hassle-free cleaner, at least you are awa"/>
    <s v="https://m.media-amazon.com/images/I/41xQDop2T5L._SX300_SY300_QL70_FMwebp_.jpg"/>
    <s v="https://www.amazon.in/Philips-PowerPro-FC9352-01-Compact/dp/B072J83V9W/ref=sr_1_146?qid=1672923597&amp;s=kitchen&amp;sr=1-146"/>
  </r>
  <r>
    <s v="B08PZ6HZLT"/>
    <s v="VW 80 cm (32 inches) HD Ready Android Smart LED TV VW32PRO (Black)"/>
    <x v="34"/>
    <x v="0"/>
    <s v="HomeTheater,TV &amp; Video"/>
    <s v="Televisions"/>
    <s v="SmartTelevisions"/>
    <m/>
    <n v="8999"/>
    <s v="&gt;2000"/>
    <x v="0"/>
    <n v="6"/>
    <n v="18999"/>
    <n v="0.53"/>
    <n v="4"/>
    <n v="0"/>
    <n v="6347"/>
    <s v="Connectivity: 1 Hdmi Ports To Connect Set Top Box, Blu Ray Players, Gaming Console, 2 Usb Ports To Connect Hard Drives And Other Usb Devices|Display: IPE Techonology, Eco Vision, Cinema Mode, Cinema Zoom, Supports 16.7 Million Colours|Resolution: Hd Ready"/>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9XB7DPW1"/>
    <s v="Redmi 10A (Sea Blue, 4GB RAM, 64GB Storage) | 2 Ghz Octa Core Helio G25 | 5000 mAh Battery | Finger Print Sensor | Upto 5GB RAM with RAM Booster"/>
    <x v="8"/>
    <x v="0"/>
    <s v="Mobiles &amp; Accessories"/>
    <s v="Smartphones &amp; BasicMobiles"/>
    <s v="Smartphones"/>
    <m/>
    <n v="8999"/>
    <s v="&gt;2000"/>
    <x v="0"/>
    <n v="6"/>
    <n v="11999"/>
    <n v="0.25"/>
    <n v="4"/>
    <n v="0"/>
    <n v="12796"/>
    <s v="Camera: 13MP Rear Camera | 5MP Front Camera|Display: HD+(1600x700) IPS LCD display; 15.58 centimeters (6.53 inch); 20:9 aspect ratio|Processor: MediaTek Helio G25 Octa-core processor; Up to 2.0 GHz clock speed|Battery: 5000 mAh large battery with 10W fast"/>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x v="8"/>
    <x v="0"/>
    <s v="Mobiles &amp; Accessories"/>
    <s v="Smartphones &amp; BasicMobiles"/>
    <s v="Smartphones"/>
    <m/>
    <n v="8999"/>
    <s v="&gt;2000"/>
    <x v="0"/>
    <n v="6"/>
    <n v="11999"/>
    <n v="0.25"/>
    <n v="4"/>
    <n v="0"/>
    <n v="12796"/>
    <s v="Camera: 13MP Rear Camera | 5MP Front Camera|Display: HD+(1600x700) IPS LCD display; 15.58 centimeters (6.53 inch); 20:9 aspect ratio|Processor: MediaTek Helio G25 Octa-core processor; Up to 2.0 GHz clock speed|Battery: 5000 mAh large battery with 10W fast"/>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XB8GFBQ"/>
    <s v="Redmi 10A (Charcoal Black, 4GB RAM, 64GB Storage) | 2 Ghz Octa Core Helio G25 | 5000 mAh Battery | Finger Print Sensor | Upto 5GB RAM with RAM Booster"/>
    <x v="8"/>
    <x v="0"/>
    <s v="Mobiles &amp; Accessories"/>
    <s v="Smartphones &amp; BasicMobiles"/>
    <s v="Smartphones"/>
    <m/>
    <n v="8999"/>
    <s v="&gt;2000"/>
    <x v="0"/>
    <n v="6"/>
    <n v="11999"/>
    <n v="0.25"/>
    <n v="4"/>
    <n v="0"/>
    <n v="12796"/>
    <s v="Camera: 13MP Rear Camera | 5MP Front Camera|Display: HD+(1600x700) IPS LCD display; 15.58 centimeters (6.53 inch); 20:9 aspect ratio|Processor: MediaTek Helio G25 Octa-core processor; Up to 2.0 GHz clock speed|Battery: 5000 mAh large battery with 10W fast"/>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B56YRBNT"/>
    <s v="Tecno Spark 9 (Sky Mirror, 6GB RAM,128GB Storage) | 11GB Expandable RAM | Helio G37 Gaming Processor"/>
    <x v="35"/>
    <x v="0"/>
    <s v="Mobiles &amp; Accessories"/>
    <s v="Smartphones &amp; BasicMobiles"/>
    <s v="Smartphones"/>
    <m/>
    <n v="8999"/>
    <s v="&gt;2000"/>
    <x v="0"/>
    <n v="6"/>
    <n v="13499"/>
    <n v="0.33"/>
    <n v="3.8"/>
    <n v="0"/>
    <n v="3145"/>
    <s v="Upto 11GB larger RAM (6GB LPDDR4x + 5GB Virtual RAM) with the help of memory fusion technology | 37% improvement in apps switching | 128GB eMCP ROM | No support for Africa's frequency bands|90Hz Refresh Rate | 180Hz Touch Sampling Rate | 6.6&quot; HD+ Dot Notc"/>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
    <s v="https://m.media-amazon.com/images/I/41PNVbmQdfL._SX300_SY300_QL70_ML2_.jpg"/>
    <s v="https://www.amazon.in/Tecno-Spark-Storage-Expandable-Processor/dp/B0B56YRBNT/ref=sr_1_153?qid=1672895791&amp;s=electronics&amp;sr=1-153"/>
  </r>
  <r>
    <s v="B0B466C3G4"/>
    <s v="Karbonn 80 cm (32 inches) Millenium Bezel-Less Series HD Ready Smart LED TV KJW32SKHD (Phantom Black)"/>
    <x v="36"/>
    <x v="0"/>
    <s v="HomeTheater,TV &amp; Video"/>
    <s v="Televisions"/>
    <s v="SmartTelevisions"/>
    <m/>
    <n v="8990"/>
    <s v="&gt;2000"/>
    <x v="0"/>
    <n v="6"/>
    <n v="18990"/>
    <n v="0.53"/>
    <n v="3.9"/>
    <n v="0"/>
    <n v="350"/>
    <s v="Resolution: HD Ready (1366x768) | Reresh Rate : 60 hertz | 16:09 Display Scale|Connectivity: 2 HDMI Ports to connect set-top box, Blu Ray players and gaming console | 2 USB Ports to connect hard drives and other USB devices | 2 AV Input ports | RF Port | "/>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
    <s v="https://m.media-amazon.com/images/W/WEBP_402378-T1/images/I/41Q5zqyjWPL._SY300_SX300_QL70_FMwebp_.jpg"/>
    <s v="https://www.amazon.in/Karbonn-Millennium-KJW32SKHD-Phantom-Bezel-Less/dp/B0B466C3G4/ref=sr_1_208?qid=1672909134&amp;s=electronics&amp;sr=1-208"/>
  </r>
  <r>
    <s v="B072NCN9M4"/>
    <s v="AMERICAN MICRONIC- Imported Wet &amp; Dry Vacuum Cleaner, 21 Litre Stainless Steel with Blower &amp; HEPA filter, 1600 Watts 100% Copper Motor 28 KPa suction with washable reusable dust bag (Red/Black/Steel)-AMI-VCD21-1600WDx"/>
    <x v="37"/>
    <x v="1"/>
    <s v="Kitchen &amp; HomeAppliances"/>
    <s v="Vacuum,Cleaning &amp; Ironing"/>
    <s v="Vacuums&amp;FloorCare"/>
    <s v="Vacuums"/>
    <n v="8886"/>
    <s v="&gt;2000"/>
    <x v="0"/>
    <n v="6"/>
    <n v="11850"/>
    <n v="0.25"/>
    <n v="4.2"/>
    <n v="1"/>
    <n v="3065"/>
    <s v="This Stainless Steel vacuum cleaner is an excellent device to clean your home or office. Designed to meet your varied needs, it has a sleek design with a Stainless Steel body that makes it stand out wherever you keep it. This wet and dry vacuum cleaner wi"/>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
    <s v="https://m.media-amazon.com/images/W/WEBP_402378-T1/images/I/41tcKYuBPSL._SX300_SY300_QL70_FMwebp_.jpg"/>
    <s v="https://www.amazon.in/American-Micronic-AMI-VCD21-1600WDx-Wet-1600Watts-21-litres-Stainless/dp/B072NCN9M4/ref=sr_1_317?qid=1672923607&amp;s=kitchen&amp;sr=1-317"/>
  </r>
  <r>
    <s v="B097RJ867P"/>
    <s v="PHILIPS Digital Air Fryer HD9252/90 with Touch Panel, uses up to 90% less fat, 7 Pre-set Menu, 1400W, 4.1 Liter, with Rapid Air Technology (Black), Large"/>
    <x v="20"/>
    <x v="1"/>
    <s v="Kitchen &amp; HomeAppliances"/>
    <s v="SmallKitchenAppliances"/>
    <s v="DeepFatFryers"/>
    <s v="AirFryers"/>
    <n v="8799"/>
    <s v="&gt;2000"/>
    <x v="0"/>
    <n v="6"/>
    <n v="11595"/>
    <n v="0.24"/>
    <n v="4.4000000000000004"/>
    <n v="1"/>
    <n v="2981"/>
    <s v="Philips Airfryer HD9252/90 (Large, 4.1 L) lets you cook great tasting food with up to 90% less fat*|Patented Rapid Air technology with unique starfish design pan ensures evenly fried results without flipping the food|Fry. Bake. Grill. Roast. And even rehe"/>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31nZs1BL4tL._SX300_SY300_QL70_FMwebp_.jpg"/>
    <s v="https://www.amazon.in/PHILIPS-Digital-HD9252-90-Technology/dp/B097RJ867P/ref=sr_1_107?qid=1672923596&amp;s=kitchen&amp;sr=1-107"/>
  </r>
  <r>
    <s v="B01L6MT7E0"/>
    <s v="Philips AC1215/20 Air purifier, removes 99.97% airborne pollutants, 4-stage filtration with True HEPA filter (white)"/>
    <x v="20"/>
    <x v="1"/>
    <s v="Heating,Cooling &amp; AirQuality"/>
    <s v="AirPurifiers"/>
    <s v="HEPAAirPurifiers"/>
    <m/>
    <n v="8799"/>
    <s v="&gt;2000"/>
    <x v="0"/>
    <n v="6"/>
    <n v="11995"/>
    <n v="0.27"/>
    <n v="4.0999999999999996"/>
    <n v="0"/>
    <n v="4157"/>
    <s v="Philips is the No.1 Brand in Air Purifiers in India (Source: Euromonitor International Limited; Consumer Appliances 2020ED)|VITASHIELD INTELLIGENT PURIFICATION: Automatically senses air quality and removes 99.97% airborne pollutants as small as 0.003 micr"/>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
    <s v="Here is a try at a review of this product after using it for an year now.Use Case :-I am a NCR resident and the air pollution is as we know one of the worst possible if not the worst. I have it installed in the bedroom, about 300 sq ft so well within the "/>
    <s v="https://m.media-amazon.com/images/W/WEBP_402378-T1/images/I/41YlkgRwHVL._SX300_SY300_QL70_FMwebp_.jpg"/>
    <s v="https://www.amazon.in/Philips-AC1215-20-Purifier-White/dp/B01L6MT7E0/ref=sr_1_231?qid=1672923603&amp;s=kitchen&amp;sr=1-231"/>
  </r>
  <r>
    <s v="B07FJNNZCJ"/>
    <s v="V-Guard Zenora RO+UF+MB Water Purifier | Suitable for water with TDS up to 2000 ppm | 8 Stage Purification with World-class RO Membrane and Advanced UF Membrane | Free PAN India Installation &amp; 1-Year Comprehensive Warranty | 7 Litre, Black"/>
    <x v="38"/>
    <x v="1"/>
    <s v="Kitchen &amp; HomeAppliances"/>
    <s v="WaterPurifiers &amp; Accessories"/>
    <s v="WaterFilters&amp;Purifiers"/>
    <m/>
    <n v="8699"/>
    <s v="&gt;2000"/>
    <x v="0"/>
    <n v="6"/>
    <n v="13049"/>
    <n v="0.33"/>
    <n v="4.3"/>
    <n v="1"/>
    <n v="5891"/>
    <s v="7 STAGE ADVANCED PURIFICATION: Zenora’s intelligent design, combining world-class RO Membrane guarantees effective elimination of impurities commonly found in Indian water supply, and long-lasting performance with minimal maintenance hassles. The advanced"/>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
    <s v="https://m.media-amazon.com/images/W/WEBP_402378-T2/images/I/31B7DwG79FL._SY445_SX342_QL70_FMwebp_.jpg"/>
    <s v="https://www.amazon.in/V-Guard-Zenora-Litre-Purifier-Purification/dp/B07FJNNZCJ/ref=sr_1_446?qid=1672923614&amp;s=kitchen&amp;sr=1-446"/>
  </r>
  <r>
    <s v="B07TC9F7PN"/>
    <s v="Racold Eterno Pro 25L Vertical 5 Star Storage Water Heater (Geyser) with free Standard Installation and free Installation Pipes"/>
    <x v="39"/>
    <x v="1"/>
    <s v="Heating,Cooling &amp; AirQuality"/>
    <s v="WaterHeaters &amp; Geysers"/>
    <s v="StorageWaterHeaters"/>
    <m/>
    <n v="8699"/>
    <s v="&gt;2000"/>
    <x v="0"/>
    <n v="6"/>
    <n v="16899"/>
    <n v="0.49"/>
    <n v="4.2"/>
    <n v="1"/>
    <n v="3195"/>
    <s v="Titanium Plus Technology: Eterno Pro water heater has superior durability and withstanding capacity. It has a specially designed titanium steel tank with titanium enamel coating and heating element which helps to resist pressure and water impurities|Smart"/>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
    <s v="https://m.media-amazon.com/images/I/31Ex4oSr8RL._SX300_SY300_QL70_FMwebp_.jpg"/>
    <s v="https://www.amazon.in/Racold-Eterno-Pro-Vertical-Metallic/dp/B07TC9F7PN/ref=sr_1_380?qid=1672923611&amp;s=kitchen&amp;sr=1-380"/>
  </r>
  <r>
    <s v="B07P1BR7L8"/>
    <s v="Philips HD6975/00 25 Litre Digital Oven Toaster Grill, Grey, 25 liter"/>
    <x v="20"/>
    <x v="1"/>
    <s v="Kitchen &amp; HomeAppliances"/>
    <s v="SmallKitchenAppliances"/>
    <s v="OvenToasterGrills"/>
    <m/>
    <n v="8599"/>
    <s v="&gt;2000"/>
    <x v="0"/>
    <n v="6"/>
    <n v="8995"/>
    <n v="0.04"/>
    <n v="4.4000000000000004"/>
    <n v="1"/>
    <n v="9734"/>
    <s v="Capacity: 25 litres, s for 4-5 people;Cooking capability: baking, grilling, toasting|Powerful 1500W, Ready signal;Opti temp technology(Even Browning); One touch 10 preset menu;One-touch Preheat functionality|Includes Oven toaster grill,Baking Tray, Grill "/>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
    <s v="https://m.media-amazon.com/images/I/417VKyMXuYL._SX300_SY300_QL70_FMwebp_.jpg"/>
    <s v="https://www.amazon.in/Philips-HD6975-00-25-Litre-Digital/dp/B07P1BR7L8/ref=sr_1_417?qid=1672923613&amp;s=kitchen&amp;sr=1-417"/>
  </r>
  <r>
    <s v="B0B16KD737"/>
    <s v="VW 80 cm (32 inches) Playwall Frameless Series HD Ready Android Smart LED TV VW3251 (Black)"/>
    <x v="34"/>
    <x v="0"/>
    <s v="HomeTheater,TV &amp; Video"/>
    <s v="Televisions"/>
    <s v="SmartTelevisions"/>
    <m/>
    <n v="8499"/>
    <s v="&gt;2000"/>
    <x v="0"/>
    <n v="6"/>
    <n v="15999"/>
    <n v="0.47"/>
    <n v="4.3"/>
    <n v="1"/>
    <n v="592"/>
    <s v="Resolution: HD Ready (1366 X 768) | Refresh Rate: 60 Hertz | Viewing Angle: 178 Degrees|Connectivity: HDMI Ports to connect Set-Top Box | Blu Ray players | Gaming Console | USB Ports to connect Hard Drives &amp; other USB devices|Sound: 20 Watts Output | Powe"/>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
    <s v="https://m.media-amazon.com/images/I/41P2TNMG-hL._SY300_SX300_QL70_FMwebp_.jpg"/>
    <s v="https://www.amazon.in/VW-Playwall-Frameless-Android-VW3251/dp/B0B16KD737/ref=sr_1_136?qid=1672909130&amp;s=electronics&amp;sr=1-136"/>
  </r>
  <r>
    <s v="B0BCYQY9X5"/>
    <s v="Livpure Glo Star RO+UV+UF+Mineraliser - 7 L Storage Tank, 15 LPH Water Purifier for Home, Black"/>
    <x v="40"/>
    <x v="1"/>
    <s v="Kitchen &amp; HomeAppliances"/>
    <s v="WaterPurifiers &amp; Accessories"/>
    <s v="WaterFilters&amp;Purifiers"/>
    <m/>
    <n v="8499"/>
    <s v="&gt;2000"/>
    <x v="0"/>
    <n v="6"/>
    <n v="16490"/>
    <n v="0.48"/>
    <n v="4.3"/>
    <n v="1"/>
    <n v="97"/>
    <s v="7 Stage Purification: Livpure GLO Star provides 7 stage advanced purification: 1) Super-Sediment Filter 2) Pre-activated Carbon Absorber 3) RO Membrane 4) Mineraliser 5) Ultra Filtration 6) Silver Impregnated Post Carbon Filter 7)In-Tank UV Steriliz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
    <s v="https://m.media-amazon.com/images/I/319t03ZuOML._SX300_SY300_QL70_FMwebp_.jpg"/>
    <s v="https://www.amazon.in/Livpure-Glo-Star-RO-Mineraliser/dp/B0BCYQY9X5/ref=sr_1_318?qid=1672923609&amp;s=kitchen&amp;sr=1-318"/>
  </r>
  <r>
    <s v="B09GFPVD9Y"/>
    <s v="Redmi 9 Activ (Carbon Black, 4GB RAM, 64GB Storage) | Octa-core Helio G35 | 5000 mAh Battery"/>
    <x v="8"/>
    <x v="0"/>
    <s v="Mobiles &amp; Accessories"/>
    <s v="Smartphones &amp; BasicMobiles"/>
    <s v="Smartphones"/>
    <m/>
    <n v="8499"/>
    <s v="&gt;2000"/>
    <x v="0"/>
    <n v="6"/>
    <n v="10999"/>
    <n v="0.23"/>
    <n v="4.0999999999999996"/>
    <n v="0"/>
    <s v="3,13,836"/>
    <s v="Processor: Octa-core Helio G35 and upto 2.3GHz clock speed|Camera: 13+2 MP Dual Rear camera with AI portrait| 5 MP front camera|Display: 16.58 centimeters (6.53-inch) HD+ display with 720x1600 pixels and 20:9 aspect ratio|Battery: 5000 mAH large battery w"/>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
    <s v="https://m.media-amazon.com/images/I/416SpYgTVYL._SX300_SY300_QL70_ML2_.jpg"/>
    <s v="https://www.amazon.in/Redmi-Activ-Carbon-Black-Storage/dp/B09GFPVD9Y/ref=sr_1_39?qid=1672895755&amp;s=electronics&amp;sr=1-39"/>
  </r>
  <r>
    <s v="B09MKP344P"/>
    <s v="Tecno Spark 8T (Turquoise Cyan, 4GB RAM,64GB Storage) | 50MP AI Camera | 7GB Expandable RAM"/>
    <x v="35"/>
    <x v="0"/>
    <s v="Mobiles &amp; Accessories"/>
    <s v="Smartphones &amp; BasicMobiles"/>
    <s v="Smartphones"/>
    <m/>
    <n v="8499"/>
    <s v="&gt;2000"/>
    <x v="0"/>
    <n v="6"/>
    <n v="12999"/>
    <n v="0.35"/>
    <n v="4.0999999999999996"/>
    <n v="0"/>
    <n v="6662"/>
    <s v="50MP High Resolution Camera for Extra Clarity with F1.6 Large Aperture | 8MP Front Cam with Dual Front Flash | No support for Africa's frequency bands|6.6&quot;FHD+Segment leading display with 91.3% screen to body ratio|New metal coding design-Bold, appealing "/>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
    <s v="https://m.media-amazon.com/images/I/41KVdXIcg0L._SX300_SY300_QL70_ML2_.jpg"/>
    <s v="https://www.amazon.in/Tecno-Spark-8T-Expandable-64GB/dp/B09MKP344P/ref=sr_1_294?qid=1672895835&amp;s=electronics&amp;sr=1-294"/>
  </r>
  <r>
    <s v="B09NY6TRXG"/>
    <s v="POCO C31 (Royal Blue, 64 GB) (4 GB RAM)"/>
    <x v="41"/>
    <x v="0"/>
    <s v="Mobiles &amp; Accessories"/>
    <s v="Smartphones &amp; BasicMobiles"/>
    <s v="Smartphones"/>
    <m/>
    <n v="8499"/>
    <s v="&gt;2000"/>
    <x v="0"/>
    <n v="6"/>
    <n v="11999"/>
    <n v="0.28999999999999998"/>
    <n v="3.9"/>
    <n v="0"/>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s v="https://m.media-amazon.com/images/I/41hI-UvnhFL._SX300_SY300_QL70_ML2_.jpg"/>
    <s v="https://www.amazon.in/POCO-C31-Royal-Blue-RAM/dp/B09NY6TRXG/ref=sr_1_455?qid=1672895879&amp;s=electronics&amp;sr=1-455"/>
  </r>
  <r>
    <s v="B09F5Z694W"/>
    <s v="Canon E4570 All-in-One Wi-Fi Ink Efficient Colour Printer with FAX/ADF/Duplex Printing (Black)- Smart Speaker Compatible, Standard"/>
    <x v="42"/>
    <x v="2"/>
    <s v="Printers,Inks &amp; Accessories"/>
    <s v="Printers"/>
    <s v="InkjetPrinters"/>
    <m/>
    <n v="8349"/>
    <s v="&gt;2000"/>
    <x v="0"/>
    <n v="6"/>
    <n v="9625"/>
    <n v="0.13"/>
    <n v="3.8"/>
    <n v="0"/>
    <n v="3652"/>
    <s v="Printer Type- Ink Efficient, Functionality - All-in-One (Print, Scan, Copy, Fax); Printer Output - Color; Connectivity - Wi-Fi, Wi-fi Direct, USB, Canon Selphy App; Scanner Resolution - 600 x 1200dpi; Apple Airprint - Yes|OS Compatibility - Windows 10 / 8"/>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
    <s v="https://m.media-amazon.com/images/W/WEBP_402378-T1/images/I/31AZelC8URL._SX300_SY300_QL70_FMwebp_.jpg"/>
    <s v="https://www.amazon.in/Canon-E4570-Efficient-Printing-Compatible/dp/B09F5Z694W/ref=sr_1_485?qid=1672903019&amp;s=computers&amp;sr=1-485"/>
  </r>
  <r>
    <s v="B07YC8JHMB"/>
    <s v="Aquasure From Aquaguard Amaze RO+UV+MTDS,7L storage water purifier,suitable for borewell,tanker,municipal water (Grey) from Eureka Forbes"/>
    <x v="43"/>
    <x v="1"/>
    <s v="Kitchen &amp; HomeAppliances"/>
    <s v="WaterPurifiers &amp; Accessories"/>
    <s v="WaterFilters&amp;Purifiers"/>
    <m/>
    <n v="8199"/>
    <s v="&gt;2000"/>
    <x v="0"/>
    <n v="6"/>
    <n v="16000"/>
    <n v="0.49"/>
    <n v="3.9"/>
    <n v="0"/>
    <n v="18497"/>
    <s v="Product technology- RO+UV+Taste Adjuster (MTDS), RO is certified to remove new age contaminants like lead,mercury &amp; arsenic from the water while eliminating all viruses &amp; bacterias.UV-C Purification ensures that every drop of water is as healthy &amp; safe as"/>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
    <s v="https://m.media-amazon.com/images/I/31Gulp0B-0L._SX300_SY300_QL70_FMwebp_.jpg"/>
    <s v="https://www.amazon.in/Eureka-Forbes-Amaze-RO-MTDS/dp/B07YC8JHMB/ref=sr_1_223?qid=1672923603&amp;s=kitchen&amp;sr=1-223"/>
  </r>
  <r>
    <s v="B0B9XN9S3W"/>
    <s v="Acer 80 cm (32 inches) N Series HD Ready TV AR32NSV53HD (Black)"/>
    <x v="7"/>
    <x v="0"/>
    <s v="HomeTheater,TV &amp; Video"/>
    <s v="Televisions"/>
    <s v="StandardTelevisions"/>
    <m/>
    <n v="7999"/>
    <s v="&gt;2000"/>
    <x v="0"/>
    <n v="6"/>
    <n v="14990"/>
    <n v="0.47"/>
    <n v="4.3"/>
    <n v="1"/>
    <n v="457"/>
    <s v="Resolution: HD Ready (1366 x 768) | Refresh Rate: 60Hz | 178 Degree wide viewing angle|Connectivity: 2 HDMI Ports to connect set top box, Blu Ray players, gaming console | 2 USB Ports to connect hard drives and other USB devices | 1 VGA Slot to connect yo"/>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s v="https://m.media-amazon.com/images/I/51FicDnawaL._SY300_SX300_QL70_FMwebp_.jpg"/>
    <s v="https://www.amazon.in/Acer-inches-Ready-AR32NSV53HD-Black/dp/B0B9XN9S3W/ref=sr_1_75?qid=1672909128&amp;s=electronics&amp;sr=1-75"/>
  </r>
  <r>
    <s v="B06XGWRKYT"/>
    <s v="Kodak 80 cm (32 Inches) HD Ready LED TV Kodak 32HDX900S (Black)"/>
    <x v="11"/>
    <x v="0"/>
    <s v="HomeTheater,TV &amp; Video"/>
    <s v="Televisions"/>
    <s v="StandardTelevisions"/>
    <m/>
    <n v="7999"/>
    <s v="&gt;2000"/>
    <x v="0"/>
    <n v="6"/>
    <n v="15999"/>
    <n v="0.5"/>
    <n v="3.8"/>
    <n v="0"/>
    <n v="3022"/>
    <s v="Resolution: HD Ready (1920 * 1080) | Refresh Rate: 60 Hertz|Connectivity: 2 HDMI ports to connect set top box, Blu Ray players, gaming console | 2 USB ports to connect hard drives and other USB devices | 1 VGA Port to connect the laptop|Sound: 20 Watts Ou"/>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
    <s v="https://m.media-amazon.com/images/I/51xYKHUpdHL._SY300_SX300_QL70_FMwebp_.jpg"/>
    <s v="https://www.amazon.in/Kodak-inches-32HDX900S-Ready-Black/dp/B06XGWRKYT/ref=sr_1_451?qid=1672909146&amp;s=electronics&amp;sr=1-451"/>
  </r>
  <r>
    <s v="B09NY7W8YD"/>
    <s v="POCO C31 (Shadow Gray, 64 GB) (4 GB RAM)"/>
    <x v="41"/>
    <x v="0"/>
    <s v="Mobiles &amp; Accessories"/>
    <s v="Smartphones &amp; BasicMobiles"/>
    <s v="Smartphones"/>
    <m/>
    <n v="7998"/>
    <s v="&gt;2000"/>
    <x v="0"/>
    <n v="6"/>
    <n v="11999"/>
    <n v="0.33"/>
    <n v="3.8"/>
    <n v="0"/>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https://m.media-amazon.com/images/I/41UhF7l9I4L._SX300_SY300_QL70_ML2_.jpg"/>
    <s v="https://www.amazon.in/POCO-C31-Shadow-Gray-RAM/dp/B09NY7W8YD/ref=sr_1_353?qid=1672895850&amp;s=electronics&amp;sr=1-353"/>
  </r>
  <r>
    <s v="B09HSKYMB3"/>
    <s v="MI REDMI 9i Sport (Carbon Black, 64 GB) (4 GB RAM)"/>
    <x v="5"/>
    <x v="0"/>
    <s v="Mobiles &amp; Accessories"/>
    <s v="Smartphones &amp; BasicMobiles"/>
    <s v="Smartphones"/>
    <m/>
    <n v="7915"/>
    <s v="&gt;2000"/>
    <x v="0"/>
    <n v="6"/>
    <n v="9999"/>
    <n v="0.21"/>
    <n v="4.3"/>
    <n v="1"/>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
    <s v="https://m.media-amazon.com/images/I/31Hb9RGI+jL._SY300_SX300_.jpg"/>
    <s v="https://www.amazon.in/REDMI-Sport-Carbon-Black-RAM/dp/B09HSKYMB3/ref=sr_1_405?qid=1672895864&amp;s=electronics&amp;sr=1-405"/>
  </r>
  <r>
    <s v="B07DZ986Q2"/>
    <s v="Philips EasyTouch Plus Standing Garment Steamer GC523/60 - 1600 Watt, 5 Steam Settings, Up to 32 g/min steam, with Double Pole"/>
    <x v="20"/>
    <x v="1"/>
    <s v="Kitchen &amp; HomeAppliances"/>
    <s v="Vacuum,Cleaning &amp; Ironing"/>
    <s v="Irons,Steamers&amp;Accessories"/>
    <s v="Irons"/>
    <n v="7799"/>
    <s v="&gt;2000"/>
    <x v="0"/>
    <n v="6"/>
    <n v="8995"/>
    <n v="0.13"/>
    <n v="4"/>
    <n v="0"/>
    <n v="3160"/>
    <s v="Philips EasyTouch Plus 523/60 Standing Garment Steamer for easy crease removal from your special-occasion and difficult-to-iron garments|Helps to kill bacteria, easily de-wrinkles even intricately designed ethnic or formal-wear through its powerful 1600W "/>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
    <s v="Takes space and not convenient if in a hurry. The handheld model would be better suited and more useful for frequent use.,I used this product once after reading the manual. The first impression after using it on 3 cotton shirts without starch and one pant"/>
    <s v="https://m.media-amazon.com/images/I/318JzFxYqtL._SX300_SY300_QL70_FMwebp_.jpg"/>
    <s v="https://www.amazon.in/Philips-Garment-Steamer-GC523-60/dp/B07DZ986Q2/ref=sr_1_253?qid=1672923605&amp;s=kitchen&amp;sr=1-253"/>
  </r>
  <r>
    <s v="B07VZH6ZBB"/>
    <s v="Crompton Solarium Qube 15-L 5 Star Rated Storage Water Heater (Geyser) with Free Installation and Connection Pipes (White and Black)"/>
    <x v="44"/>
    <x v="1"/>
    <s v="Heating,Cooling &amp; AirQuality"/>
    <s v="WaterHeaters &amp; Geysers"/>
    <s v="StorageWaterHeaters"/>
    <m/>
    <n v="7799"/>
    <s v="&gt;2000"/>
    <x v="0"/>
    <n v="6"/>
    <n v="12500"/>
    <n v="0.38"/>
    <n v="4"/>
    <n v="0"/>
    <n v="5160"/>
    <s v="PRODUCT: Crompton's energy efficient storage water heater with corrosion resistant body|TECHNICAL SPECIFICATIONS: Wattage: 2000 W; Capacity: 15L; Star Rating 5; Pressure 8 bar|3 LEVEL SAFETY: Capillary Thermostat, automatic thermal cut-out &amp; multi-functio"/>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
    <s v="https://m.media-amazon.com/images/I/31kbrfC16XL._SX300_SY300_QL70_FMwebp_.jpg"/>
    <s v="https://www.amazon.in/Crompton-Solarium-Qube-Star-Rated-Storage/dp/B07VZH6ZBB/ref=sr_1_372?qid=1672923611&amp;s=kitchen&amp;sr=1-372"/>
  </r>
  <r>
    <s v="B09GFPN6TP"/>
    <s v="Redmi 9A Sport (Coral Green, 3GB RAM, 32GB Storage) | 2GHz Octa-core Helio G25 Processor | 5000 mAh Battery"/>
    <x v="8"/>
    <x v="0"/>
    <s v="Mobiles &amp; Accessories"/>
    <s v="Smartphones &amp; BasicMobiles"/>
    <s v="Smartphones"/>
    <m/>
    <n v="7499"/>
    <s v="&gt;2000"/>
    <x v="0"/>
    <n v="6"/>
    <n v="9499"/>
    <n v="0.21"/>
    <n v="4.0999999999999996"/>
    <n v="0"/>
    <s v="3,13,832"/>
    <s v="Processor: MediaTek Helio G25 Octa-core; Up to 2.0GHz clock speed|Camera: 13 MP Rear camera with AI portrait| 5 MP front camera|Display: 16.58 centimeters (6.53-inch) HD+ display with 720x1600 pixels and 20:9 aspect ratio|Battery: 5000 mAH large battery w"/>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
    <s v="https://m.media-amazon.com/images/I/41i7LM0pGwL._SX300_SY300_QL70_ML2_.jpg"/>
    <s v="https://www.amazon.in/Redmi-9A-Sport-Octa-core-Processor/dp/B09GFPN6TP/ref=sr_1_432?qid=1672895872&amp;s=electronics&amp;sr=1-432"/>
  </r>
  <r>
    <s v="B09FKDH6FS"/>
    <s v="realme narzo 50i (Mint Green, 2GB RAM+32GB Storage) Octa Core Processor | 6.5&quot; inch Large Display"/>
    <x v="24"/>
    <x v="0"/>
    <s v="Mobiles &amp; Accessories"/>
    <s v="Smartphones &amp; BasicMobiles"/>
    <s v="Smartphones"/>
    <m/>
    <n v="7499"/>
    <s v="&gt;2000"/>
    <x v="0"/>
    <n v="6"/>
    <n v="7999"/>
    <n v="0.06"/>
    <n v="4"/>
    <n v="0"/>
    <n v="30907"/>
    <s v="2 GB RAM | 32 GB ROM | Expandable Upto 256 GB|16.51 cm (6.5 inch) HD+ Display | 88.7% Screen-to-body Ratio | LCD Multi-touch Display | 1600-by-720-pixel Resolution | 400 nits Max Brightness (Typical)|8MP Primary Camera (f/2.0 Aperture,4P Lens,4x, Digital "/>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
    <s v="https://m.media-amazon.com/images/I/4147W6koDNL._SX300_SY300_QL70_ML2_.jpg"/>
    <s v="https://www.amazon.in/realme-narzo-Mint-Green-Storage/dp/B09FKDH6FS/ref=sr_1_115?qid=1672895777&amp;s=electronics&amp;sr=1-115"/>
  </r>
  <r>
    <s v="B09F6VHQXB"/>
    <s v="Croma 80 cm (32 Inches) HD Ready LED TV (CREL7369, Black) (2021 Model)"/>
    <x v="45"/>
    <x v="0"/>
    <s v="HomeTheater,TV &amp; Video"/>
    <s v="Televisions"/>
    <s v="StandardTelevisions"/>
    <m/>
    <n v="7390"/>
    <s v="&gt;2000"/>
    <x v="0"/>
    <n v="6"/>
    <n v="20000"/>
    <n v="0.63"/>
    <n v="4.0999999999999996"/>
    <n v="0"/>
    <n v="2581"/>
    <s v="Resolution: HD Ready (1366 x 768p) | Refresh Rate: 60Hz|Connectivity: 2 HDMI Ports to connect set top box, Blu Ray players, gaming console | 2 USB Ports to connect hard drives and other USB devices | 1 VGA Slot to connect your Laptop/PC | 1 Headphone Jack"/>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
    <s v="https://m.media-amazon.com/images/I/41fruBt99gL._SX300_SY300_QL70_FMwebp_.jpg"/>
    <s v="https://www.amazon.in/Croma-Inches-Ready-CREL7369-Black/dp/B09F6VHQXB/ref=sr_1_123?qid=1672909130&amp;s=electronics&amp;sr=1-123"/>
  </r>
  <r>
    <s v="B01892MIPA"/>
    <s v="AO Smith HSE-VAS-X-015 Storage 15 Litre Vertical Water Heater (Geyser) White 4 Star"/>
    <x v="46"/>
    <x v="1"/>
    <s v="Heating,Cooling &amp; AirQuality"/>
    <s v="WaterHeaters &amp; Geysers"/>
    <s v="StorageWaterHeaters"/>
    <m/>
    <n v="7349"/>
    <s v="&gt;2000"/>
    <x v="0"/>
    <n v="6"/>
    <n v="10900"/>
    <n v="0.33"/>
    <n v="4.2"/>
    <n v="1"/>
    <n v="11957"/>
    <s v="Type: Storage ; Capacity: 15 Litres; Wattage: 2000 Watts; Pressure: 8 Bars ; BEE Rating: 4 Star;|Inner Tank Material: Blue Diamond Glass Lined Tank- 2X Corrosion Resistance; Outer Body Material: Metal|Product Dimensions: 44.1 cms X 33.8 cms X 33.8 cms|War"/>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
    <s v="https://m.media-amazon.com/images/I/316y4IIKD6L._SX300_SY300_QL70_FMwebp_.jpg"/>
    <s v="https://www.amazon.in/AO-Smith-HSE-VAS-15-Litre-Storage/dp/B01892MIPA/ref=sr_1_341?qid=1672923610&amp;s=kitchen&amp;sr=1-341"/>
  </r>
  <r>
    <s v="B08QX1CC14"/>
    <s v="SKYWALL 81.28 cm (32 inches) HD Ready Smart LED TV 32SWELS-PRO (Black)"/>
    <x v="47"/>
    <x v="0"/>
    <s v="HomeTheater,TV &amp; Video"/>
    <s v="Televisions"/>
    <s v="SmartTelevisions"/>
    <m/>
    <n v="7299"/>
    <s v="&gt;2000"/>
    <x v="0"/>
    <n v="6"/>
    <n v="19125"/>
    <n v="0.62"/>
    <n v="3.4"/>
    <n v="0"/>
    <n v="902"/>
    <s v="Resolution: Full HD (1920 x 1080) | Refresh Rate: 60 hertz|Connectivity: 2 HDMI ports to connect set top box | Blu Ray players | gaming console | 2 USB ports to connect hard drives and other USB devices|Sound output: 30 Watts Output | Dolby Audio|Smart TV"/>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
    <s v="https://m.media-amazon.com/images/I/41M9BBMSUdL._SX300_SY300_QL70_FMwebp_.jpg"/>
    <s v="https://www.amazon.in/Skywall-81-28-inches-Smart-32SWELS-PRO/dp/B08QX1CC14/ref=sr_1_91?qid=1672909128&amp;s=electronics&amp;sr=1-91"/>
  </r>
  <r>
    <s v="B09CTWFV5W"/>
    <s v="PHILIPS Air Fryer HD9200/90, uses up to 90% less fat, 1400W, 4.1 Liter, with Rapid Air Technology (Black), Large"/>
    <x v="20"/>
    <x v="1"/>
    <s v="Kitchen &amp; HomeAppliances"/>
    <s v="SmallKitchenAppliances"/>
    <s v="DeepFatFryers"/>
    <s v="AirFryers"/>
    <n v="7199"/>
    <s v="&gt;2000"/>
    <x v="0"/>
    <n v="6"/>
    <n v="9995"/>
    <n v="0.28000000000000003"/>
    <n v="4.4000000000000004"/>
    <n v="1"/>
    <n v="1964"/>
    <s v="Philips Airfryer HD9200/90 (Large, 4.1 L) lets you cook great tasting food with up to 90% less fat*|Patented Rapid Air technology with unique starfish design pan ensures evenly fried results without flipping the food.|Fry. Bake. Grill. Roast. And even reh"/>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
    <s v="https://m.media-amazon.com/images/I/31rniMTmdkL._SX300_SY300_QL70_FMwebp_.jpg"/>
    <s v="https://www.amazon.in/PHILIPS-Fryer-HD9200-90-Technology/dp/B09CTWFV5W/ref=sr_1_251?qid=1672923605&amp;s=kitchen&amp;sr=1-251"/>
  </r>
  <r>
    <s v="B07MKMFKPG"/>
    <s v="Bosch Pro 1000W Mixer Grinder MGM8842MIN - Black"/>
    <x v="48"/>
    <x v="1"/>
    <s v="Kitchen &amp; HomeAppliances"/>
    <s v="SmallKitchenAppliances"/>
    <s v="MixerGrinders"/>
    <m/>
    <n v="6999"/>
    <s v="&gt;2000"/>
    <x v="0"/>
    <n v="6"/>
    <n v="10590"/>
    <n v="0.34"/>
    <n v="4.4000000000000004"/>
    <n v="1"/>
    <n v="11499"/>
    <s v="Uniquely designed blunt PoundingBlade with thick edges which replicates pounding effect on dry ingredients, thus giving authentic texture and taste|Completely hands free operation with unique lid-locks and strong suction feet for added stability|stainless"/>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
    <s v="Bosch TrueMixx Pro Mixer Grinder 1000 Watt-MGM8842MIN, BlackReview:I usually do not write reviews, but I felt I had to write this one, because when I was researching which mixer to buy I found really bad reviews that do not do justice to the product. I we"/>
    <s v="https://m.media-amazon.com/images/W/WEBP_402378-T1/images/I/51bVSwhFA1L._SY300_SX300_QL70_FMwebp_.jpg"/>
    <s v="https://www.amazon.in/Bosch-TrueMixx-Pro-Grinder-Watt-MGM8842MIN/dp/B07MKMFKPG/ref=sr_1_92?qid=1672923595&amp;s=kitchen&amp;sr=1-92"/>
  </r>
  <r>
    <s v="B07MKFNHKG"/>
    <s v="VW 80 cm (32 inches) Frameless Series HD Ready LED TV VW32A (Black)"/>
    <x v="34"/>
    <x v="0"/>
    <s v="HomeTheater,TV &amp; Video"/>
    <s v="Televisions"/>
    <s v="StandardTelevisions"/>
    <m/>
    <n v="6999"/>
    <s v="&gt;2000"/>
    <x v="0"/>
    <n v="6"/>
    <n v="12999"/>
    <n v="0.46"/>
    <n v="4.2"/>
    <n v="1"/>
    <n v="4003"/>
    <s v="Resolution: HD Ready (1366x768) | Refresh Rate: 60 hertz | Viewing Angle: 178 degrees|Connectivity: 2 HDMI ports to connect set top box, Blu Ray players, gaming console | 2 USB ports to connect hard drives and other USB devices|Sound : 20 Watts output | P"/>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
    <s v="https://m.media-amazon.com/images/I/418GxB04szL._SY300_SX300_QL70_FMwebp_.jpg"/>
    <s v="https://www.amazon.in/Visio-World-inches-VW32A-Ready/dp/B07MKFNHKG/ref=sr_1_58?qid=1672909126&amp;s=electronics&amp;sr=1-58"/>
  </r>
  <r>
    <s v="B08J7VCT12"/>
    <s v="KENT 16068 Zoom Vacuum Cleaner for Home and Car 130 W | Cordless, Hoseless, Rechargeable HEPA Filters Vacuum Cleaner with Cyclonic Technology | Bagless Design and Multi Nozzle Operation | Blue"/>
    <x v="49"/>
    <x v="1"/>
    <s v="Kitchen &amp; HomeAppliances"/>
    <s v="Vacuum,Cleaning &amp; Ironing"/>
    <s v="Vacuums&amp;FloorCare"/>
    <s v="Vacuums"/>
    <n v="6999"/>
    <s v="&gt;2000"/>
    <x v="0"/>
    <n v="6"/>
    <n v="14999"/>
    <n v="0.53"/>
    <n v="4.0999999999999996"/>
    <n v="0"/>
    <n v="1728"/>
    <s v="Cordless, Hoseless, and Rechargeable vacuum cleaner for efficient cleaning|High efficiency and washable HEPA filter arrests particulate matters &amp; reduces air pollution|Advanced Force Technology can suck any size of dust particles|The bagless design elimin"/>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
    <s v="https://m.media-amazon.com/images/I/31B24fjfiTL._SX300_SY300_QL70_FMwebp_.jpg"/>
    <s v="https://www.amazon.in/Kent-Zoom-Vacuum-Cleaner-16068/dp/B08J7VCT12/ref=sr_1_225?qid=1672923603&amp;s=kitchen&amp;sr=1-225"/>
  </r>
  <r>
    <s v="B0B467CCB9"/>
    <s v="Karbonn 80 cm (32 Inches) Millennium Series HD Ready LED TV KJW32NSHDF (Phantom Black) with Bezel-Less Design"/>
    <x v="36"/>
    <x v="0"/>
    <s v="HomeTheater,TV &amp; Video"/>
    <s v="Televisions"/>
    <s v="StandardTelevisions"/>
    <m/>
    <n v="6999"/>
    <s v="&gt;2000"/>
    <x v="0"/>
    <n v="6"/>
    <n v="16990"/>
    <n v="0.59"/>
    <n v="3.8"/>
    <n v="0"/>
    <n v="110"/>
    <s v="Resolution: HD Ready (1366x768) | Reresh Rate : 60 hertz | 16:09 Display Scale|Connectivity: 2 HDMI Ports to connect set-top box, Blu Ray players and gaming console | 2 USB Ports to connect hard drives and other USB devices | 1 AV Input Port | 1 VGA|Sound"/>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8GM5S4CQ"/>
    <s v="Havells Instanio 10 Litre Storage Water Heater with Flexi Pipe and Free installation (White Blue)"/>
    <x v="26"/>
    <x v="1"/>
    <s v="Heating,Cooling &amp; AirQuality"/>
    <s v="WaterHeaters &amp; Geysers"/>
    <s v="StorageWaterHeaters"/>
    <m/>
    <n v="6990"/>
    <s v="&gt;2000"/>
    <x v="0"/>
    <n v="6"/>
    <n v="14290"/>
    <n v="0.51"/>
    <n v="4.4000000000000004"/>
    <n v="1"/>
    <n v="1771"/>
    <s v="Suitable for high-rise buildings and pressure pump applications. The multi-function valve prevents pressure to increase beyond 8 bars|It is made of ultra-thick super cold rolled steel plates that provides higher resistance to corrosion resulting in long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
    <s v="https://m.media-amazon.com/images/I/31-XtyZy0IL._SX300_SY300_QL70_FMwebp_.jpg"/>
    <s v="https://www.amazon.in/Havells-Instanio-Storage-Heater-installation/dp/B08GM5S4CQ/ref=sr_1_172?qid=1672923600&amp;s=kitchen&amp;sr=1-172"/>
  </r>
  <r>
    <s v="B08QHLXWV3"/>
    <s v="Kenstar 2400 Watts 9 Fins Oil Filled Radiator with PTC Fan Heater (BLACK GOLD)"/>
    <x v="50"/>
    <x v="1"/>
    <s v="Heating,Cooling &amp; AirQuality"/>
    <s v="RoomHeaters"/>
    <s v="FanHeaters"/>
    <m/>
    <n v="6850"/>
    <s v="&gt;2000"/>
    <x v="0"/>
    <n v="6"/>
    <n v="11990"/>
    <n v="0.43"/>
    <n v="3.9"/>
    <n v="0"/>
    <n v="144"/>
    <s v="Quick heating with PTC fan and Over heat protection|3 Heat setting 1000/1500/2500 Watt with additional 400 Watt (Heater+Fan)|High grade oil for long lasting and better heating efficiency|Large surface wave fin for Faster Heating; Castor Wheels for easy mo"/>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
    <s v="Thought it would be enough to warm 2 room and passage but it's heating fan is so small even 10*10 room heating took 3 hours to warm. They have BTC but it doesn't help to warm quickly,,It is a good product and this month I bought 3 pieces. The last one loo"/>
    <s v="https://m.media-amazon.com/images/W/WEBP_402378-T2/images/I/41g0U0-t1RL._SX300_SY300_QL70_FMwebp_.jpg"/>
    <s v="https://www.amazon.in/Kenstar-Watts-Filled-Radiator-Heater/dp/B08QHLXWV3/ref=sr_1_388?qid=1672923611&amp;s=kitchen&amp;sr=1-388"/>
  </r>
  <r>
    <s v="B07JGCGNDG"/>
    <s v="Crompton Amica 15-L 5 Star Rated Storage Water Heater (Geyser) with Free Installation (White)"/>
    <x v="44"/>
    <x v="1"/>
    <s v="Heating,Cooling &amp; AirQuality"/>
    <s v="WaterHeaters &amp; Geysers"/>
    <s v="StorageWaterHeaters"/>
    <m/>
    <n v="6800"/>
    <s v="&gt;2000"/>
    <x v="0"/>
    <n v="6"/>
    <n v="11500"/>
    <n v="0.41"/>
    <n v="4.0999999999999996"/>
    <n v="0"/>
    <n v="10308"/>
    <s v="PRODUCT: Crompton's energy efficient storage water heater with fast heating|TECHNICAL SPECIFICATIONS: Wattage: 2000 W; Capacity: 15L; Star Rating 5; Pressure 8 bar|3 LEVEL SAFETY: Capillary Thermostat, automatic thermal cut-out &amp; multi-functional valve to"/>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s v="https://m.media-amazon.com/images/W/WEBP_402378-T2/images/I/31RWtNDo6EL._SX300_SY300_QL70_FMwebp_.jpg"/>
    <s v="https://www.amazon.in/Crompton-Greaves-ASWH-2015-15-Litre-Storage/dp/B07JGCGNDG/ref=sr_1_294_mod_primary_new?qid=1672923607&amp;s=kitchen&amp;sbo=RZvfv%2F%2FHxDF%2BO5021pAnSA%3D%3D&amp;sr=1-294"/>
  </r>
  <r>
    <s v="B08N6P8G5K"/>
    <s v="INALSA Air Fryer Digital 4L Nutri Fry - 1400W with Smart AirCrisp Technology| 8-Preset Menu, Touch Control &amp; Digital Display|Variable Temperature &amp; Timer Control|Free Recipe book|2 Yr Warranty (Black)"/>
    <x v="51"/>
    <x v="1"/>
    <s v="Kitchen &amp; HomeAppliances"/>
    <s v="SmallKitchenAppliances"/>
    <s v="DeepFatFryers"/>
    <s v="AirFryers"/>
    <n v="6790"/>
    <s v="&gt;2000"/>
    <x v="0"/>
    <n v="6"/>
    <n v="10995"/>
    <n v="0.38"/>
    <n v="4.5"/>
    <n v="1"/>
    <n v="3192"/>
    <s v="Oil-free fryer: Fryer with Air Crisp Technology that with hot air at high speed and constant temperature fries with little or no oil and achieves much healthier frying, with less than 99% fat and a crispy and tasty result|Air Crisp Technology: Patented Ra"/>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 v="https://m.media-amazon.com/images/W/WEBP_402378-T2/images/I/41vooC+8vUL._SY300_SX300_.jpg"/>
    <s v="https://www.amazon.in/Inalsa-Digital-Fryer-Nutri-Fry/dp/B08N6P8G5K/ref=sr_1_475?qid=1672923615&amp;s=kitchen&amp;sr=1-475"/>
  </r>
  <r>
    <s v="B01M5F614J"/>
    <s v="Morphy Richards OFR Room Heater, 09 Fin 2000 Watts Oil Filled Room Heater , ISI Approved (OFR 9 Grey)"/>
    <x v="52"/>
    <x v="1"/>
    <s v="Heating,Cooling &amp; AirQuality"/>
    <s v="RoomHeaters"/>
    <m/>
    <m/>
    <n v="6549"/>
    <s v="&gt;2000"/>
    <x v="0"/>
    <n v="6"/>
    <n v="13999"/>
    <n v="0.53"/>
    <n v="4"/>
    <n v="0"/>
    <n v="2961"/>
    <s v="The oil-filled radiator with 9 fins will ensure that the warmth reaches the farthest corners of your room. The thin fins allow the heat to be transferred more rapidly from the heater into the room, raising the temperature in the room in just a few minutes"/>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
    <s v="During winter it keeps room temperature hot which reduced cold. We really enjoy the product,If your place is air tight this 9 fin Radiotor heater will be enough. But my place is not air tight that's why I am not satisfied.,Product could use a user manual."/>
    <s v="https://m.media-amazon.com/images/W/WEBP_402378-T1/images/I/31HzCDKv6ZL._SX300_SY300_QL70_FMwebp_.jpg"/>
    <s v="https://www.amazon.in/Morphy-Richards-OFR-09-2000-Watt/dp/B01M5F614J/ref=sr_1_29?qid=1672923591&amp;s=kitchen&amp;sr=1-29"/>
  </r>
  <r>
    <s v="B07Y9PY6Y1"/>
    <s v="Sujata Powermatic Plus, Juicer Mixer Grinder with Chutney Jar, 900 Watts, 3 Jars (White)"/>
    <x v="53"/>
    <x v="1"/>
    <s v="Kitchen &amp; HomeAppliances"/>
    <s v="SmallKitchenAppliances"/>
    <s v="JuicerMixerGrinders"/>
    <m/>
    <n v="6525"/>
    <s v="&gt;2000"/>
    <x v="0"/>
    <n v="6"/>
    <n v="8820"/>
    <n v="0.26"/>
    <n v="4.5"/>
    <n v="1"/>
    <n v="5137"/>
    <s v="Warranty: 1 year warranty provided by the manufacturer from date of purchase|Includes: 1 unit Motor, 1 Jucier attachment, 1 Blender jar, 1 Grinder jar, 1 Chutney jar|Most powerful 9 watts motor with double ball bearings for efficiency, low maintenance and"/>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
    <s v="https://m.media-amazon.com/images/I/41yPeG8kXxL._SX300_SY300_QL70_FMwebp_.jpg"/>
    <s v="https://www.amazon.in/Plastic-Powermatic-Jar-Juicer-Grinder-Chutney/dp/B07Y9PY6Y1/ref=sr_1_307?qid=1672923607&amp;s=kitchen&amp;sr=1-307"/>
  </r>
  <r>
    <s v="B08WRKSF9D"/>
    <s v="V-Guard Divino 5 Star Rated 15 Litre Storage Water Heater (Geyser) with Advanced Safety Features, White"/>
    <x v="38"/>
    <x v="1"/>
    <s v="Heating,Cooling &amp; AirQuality"/>
    <s v="WaterHeaters &amp; Geysers"/>
    <s v="StorageWaterHeaters"/>
    <m/>
    <n v="6499"/>
    <s v="&gt;2000"/>
    <x v="0"/>
    <n v="6"/>
    <n v="8500"/>
    <n v="0.24"/>
    <n v="4.4000000000000004"/>
    <n v="1"/>
    <n v="5865"/>
    <s v="【15 LITRE】Storage Water Heater; 【BEE 5 STAR RATED】: Highly Energy Efficient with Extra Thick &amp; High Density CFC Free PUF Insulation for Maximum Heat Retention;【COUNTRY OF ORIGIN】: India|【ANTI-CORROSIVE &amp; SUITABLE FOR HARD WATER USAGE】: Advanced Vitreous E"/>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
    <s v="https://m.media-amazon.com/images/W/WEBP_402378-T1/images/I/31DXRMiRYLL._SX300_SY300_QL70_FMwebp_.jpg"/>
    <s v="https://www.amazon.in/V-Guard-Divino-Storage-15-Vertical/dp/B08WRKSF9D/ref=sr_1_201?qid=1672923601&amp;s=kitchen&amp;sr=1-201"/>
  </r>
  <r>
    <s v="B00S9BSJC8"/>
    <s v="Philips Viva Collection HR1832/00 1.5-Litre400-Watt Juicer (Ink Black)"/>
    <x v="20"/>
    <x v="1"/>
    <s v="Kitchen &amp; HomeAppliances"/>
    <s v="SmallKitchenAppliances"/>
    <s v="Juicers"/>
    <m/>
    <n v="6499"/>
    <s v="&gt;2000"/>
    <x v="0"/>
    <n v="6"/>
    <n v="8995"/>
    <n v="0.28000000000000003"/>
    <n v="4.3"/>
    <n v="1"/>
    <n v="2810"/>
    <s v="This product does not require installation. please contact brand customer care for any product related queires. Please contact_us on: [1800-102-2929]|Material housing: ABS Plastic and Material jug: PP Plastic|Material pulp container and pusher: ABS, SAN|D"/>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
    <s v="First of all i wanted to buy one juicer to have juice instantly.. so i reviewed many juice blender and finally i bought this Philips HR1832.. i made carrot..apple... Orange.. promoganate..etc... All i did and had fantastic juice... Fruit pulp and waste al"/>
    <s v="https://m.media-amazon.com/images/W/WEBP_402378-T2/images/I/31-jt474B1L._SX300_SY300_QL70_FMwebp_.jpg"/>
    <s v="https://www.amazon.in/Philips-Viva-Collection-HR1832-1-5-Litre400-Watt/dp/B00S9BSJC8/ref=sr_1_238?qid=1672923603&amp;s=kitchen&amp;sr=1-238"/>
  </r>
  <r>
    <s v="B09GFLXVH9"/>
    <s v="Redmi 9A Sport (Coral Green, 2GB RAM, 32GB Storage) | 2GHz Octa-core Helio G25 Processor | 5000 mAh Battery"/>
    <x v="8"/>
    <x v="0"/>
    <s v="Mobiles &amp; Accessories"/>
    <s v="Smartphones &amp; BasicMobiles"/>
    <s v="Smartphones"/>
    <m/>
    <n v="6499"/>
    <s v="&gt;2000"/>
    <x v="0"/>
    <n v="6"/>
    <n v="8499"/>
    <n v="0.24"/>
    <n v="4.0999999999999996"/>
    <n v="0"/>
    <s v="3,13,836"/>
    <s v="Processor: MediaTek Helio G25 Octa-core; Up to 2.0GHz clock speed|Camera: 13 MP Rear camera with AI portrait| 5 MP front camera|Display: 16.58 centimeters (6.53-inch) HD+ display with 720x1600 pixels and 20:9 aspect ratio|Battery: 5000 mAH large battery w"/>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
    <s v="https://m.media-amazon.com/images/I/41i7LM0pGwL._SX300_SY300_QL70_ML2_.jpg"/>
    <s v="https://www.amazon.in/Redmi-9A-Sport-Octa-core-Processor/dp/B09GFLXVH9/ref=sr_1_40?qid=1672895755&amp;s=electronics&amp;sr=1-40"/>
  </r>
  <r>
    <s v="B09GFM8CGS"/>
    <s v="Redmi 9A Sport (Carbon Black, 2GB RAM, 32GB Storage) | 2GHz Octa-core Helio G25 Processor | 5000 mAh Battery"/>
    <x v="8"/>
    <x v="0"/>
    <s v="Mobiles &amp; Accessories"/>
    <s v="Smartphones &amp; BasicMobiles"/>
    <s v="Smartphones"/>
    <m/>
    <n v="6499"/>
    <s v="&gt;2000"/>
    <x v="0"/>
    <n v="6"/>
    <n v="7999"/>
    <n v="0.19"/>
    <n v="4.0999999999999996"/>
    <n v="0"/>
    <s v="3,13,832"/>
    <s v="Processor: MediaTek Helio G25 Octa-core; Up to 2.0GHz clock speed|Camera: 13 MP Rear camera with AI portrait| 5 MP front camera|Display: 16.58 centimeters (6.53-inch) HD+ display with 720x1600 pixels and 20:9 aspect ratio|Battery: 5000 mAH large battery w"/>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
    <s v="https://m.media-amazon.com/images/I/41P4Al+S3zL._SY300_SX300_.jpg"/>
    <s v="https://www.amazon.in/Redmi-9A-Sport-Octa-core-Processor/dp/B09GFM8CGS/ref=sr_1_144?qid=1672895784&amp;s=electronics&amp;sr=1-144"/>
  </r>
  <r>
    <s v="B0BBN3WF7V"/>
    <s v="Redmi A1 (Light Green, 2GB RAM 32GB ROM) | Segment Best AI Dual Cam | 5000mAh Battery | Leather Texture Design | Android 12"/>
    <x v="8"/>
    <x v="0"/>
    <s v="Mobiles &amp; Accessories"/>
    <s v="Smartphones &amp; BasicMobiles"/>
    <s v="Smartphones"/>
    <m/>
    <n v="6499"/>
    <s v="&gt;2000"/>
    <x v="0"/>
    <n v="6"/>
    <n v="8999"/>
    <n v="0.28000000000000003"/>
    <n v="4"/>
    <n v="0"/>
    <n v="7807"/>
    <s v="Display: 16.56cm HD+ Scratch resistant display|Processor: MediaTek Helio A22 processor; up to 2.0GHz|Camera: 8MP Dual camera | 5MP Front camera|Memory, Storage &amp; SIM: 2GB LPDDR4x RAM | 32GB storage expandable up to 512GB with dedicated SD card slot | Dual"/>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
    <s v="https://m.media-amazon.com/images/I/41JM3Ra+tiL._SY300_SX300_.jpg"/>
    <s v="https://www.amazon.in/Redmi-Segment-5000mAh-Battery-Leather/dp/B0BBN3WF7V/ref=sr_1_11?qid=1672895748&amp;s=electronics&amp;sr=1-11"/>
  </r>
  <r>
    <s v="B0BBN4DZBD"/>
    <s v="Redmi A1 (Light Blue, 2GB RAM, 32GB Storage) | Segment Best AI Dual Cam | 5000mAh Battery | Leather Texture Design | Android 12"/>
    <x v="8"/>
    <x v="0"/>
    <s v="Mobiles &amp; Accessories"/>
    <s v="Smartphones &amp; BasicMobiles"/>
    <s v="Smartphones"/>
    <m/>
    <n v="6499"/>
    <s v="&gt;2000"/>
    <x v="0"/>
    <n v="6"/>
    <n v="8999"/>
    <n v="0.28000000000000003"/>
    <n v="4"/>
    <n v="0"/>
    <n v="7807"/>
    <s v="Display: 16.56cm HD+ Scratch resistant display|Processor: MediaTek Helio A22 processor; up to 2.0GHz|Camera: 8MP Dual camera | 5MP Front camera|Memory, Storage &amp; SIM: 2GB LPDDR4x RAM | 32GB storage expandable up to 512GB with dedicated SD card slot | Dual"/>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x v="8"/>
    <x v="0"/>
    <s v="Mobiles &amp; Accessories"/>
    <s v="Smartphones &amp; BasicMobiles"/>
    <s v="Smartphones"/>
    <m/>
    <n v="6499"/>
    <s v="&gt;2000"/>
    <x v="0"/>
    <n v="6"/>
    <n v="8999"/>
    <n v="0.28000000000000003"/>
    <n v="4"/>
    <n v="0"/>
    <n v="7807"/>
    <s v="Display: 16.56cm HD+ Scratch resistant display|Processor: MediaTek Helio A22 processor; up to 2.0GHz|Camera: 8MP Dual camera | 5MP Front camera|Memory, Storage &amp; SIM: 2GB LPDDR4x RAM | 32GB storage expandable up to 512GB with dedicated SD card slot | Dual"/>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
    <s v="https://m.media-amazon.com/images/I/41CB1rnC5tL._SX300_SY300_QL70_ML2_.jpg"/>
    <s v="https://www.amazon.in/Redmi-Storage-Segment-5000mAh-Battery/dp/B0BBN56J5H/ref=sr_1_10?qid=1672895748&amp;s=electronics&amp;sr=1-10"/>
  </r>
  <r>
    <s v="B0BLV1GNLN"/>
    <s v="WZATCO Pixel | Portable LED Projector | Native 720p with Full HD 1080P Support | 2000 Lumens (200 ANSI) | 176&quot; Large Screen | Projector for Home and Outdoor | Compatible with TV Stick, PC, PS4"/>
    <x v="54"/>
    <x v="0"/>
    <s v="HomeTheater,TV &amp; Video"/>
    <s v="Projectors"/>
    <m/>
    <m/>
    <n v="6490"/>
    <s v="&gt;2000"/>
    <x v="0"/>
    <n v="6"/>
    <n v="9990"/>
    <n v="0.35"/>
    <n v="4"/>
    <n v="0"/>
    <n v="27"/>
    <s v="💖 [Small Size but Powerful Effects] 2022 upgraded Pixel projector provides clear and true-to-life images that are 30% brighter than other similar projectors on the market. This tiny projector with 6.2&quot;X4.7&quot;X2.9&quot; small size and 480 grams light weight, can"/>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
    <s v="https://m.media-amazon.com/images/I/41p+lllC3HL._SY300_SX300_.jpg"/>
    <s v="https://www.amazon.in/WZATCO-Pixel-Portable-Projector-Compatible/dp/B0BLV1GNLN/ref=sr_1_231?qid=1672909135&amp;s=electronics&amp;sr=1-231"/>
  </r>
  <r>
    <s v="B08L879JSN"/>
    <s v="Acer EK220Q 21.5 Inch (54.61 cm) Full HD (1920x1080) VA Panel LCD Monitor with LED Back Light I 250 Nits I HDMI, VGA Ports I Eye Care Features Like Bluelight Shield, Flickerless &amp; Comfy View (Black)"/>
    <x v="7"/>
    <x v="2"/>
    <s v="Monitors"/>
    <m/>
    <m/>
    <m/>
    <n v="6299"/>
    <s v="&gt;2000"/>
    <x v="0"/>
    <n v="6"/>
    <n v="13750"/>
    <n v="0.54"/>
    <n v="4.2"/>
    <n v="1"/>
    <n v="2014"/>
    <s v="21.5 Inch VA Panel Full HD 1920 X 1080 Resolution Monitor I 250 Nits Brightness I 178 / 178 View Angle|Connectivity Options : HDMI and VGA Ports with Inbox HDMI Cable|5MS Response Time 75Hz Fast Refresh Rate|Eye Care Featues Includes Bluelight Shield I Fl"/>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
    <s v="https://m.media-amazon.com/images/W/WEBP_402378-T2/images/I/41m4oS2gbcL._SY300_SX300_QL70_FMwebp_.jpg"/>
    <s v="https://www.amazon.in/Acer-Features-Bluelight-Flickerless-Comfyview/dp/B08L879JSN/ref=sr_1_135?qid=1672903001&amp;s=computers&amp;sr=1-135"/>
  </r>
  <r>
    <s v="B097R3XH9R"/>
    <s v="Bajaj New Shakti Neo 25L Vertical Storage Water Heater (Geyser 25 Litres) 4 Star BEE Rated Heater For Water Heating with Titanium Armour, Swirl Flow Technology, Glasslined Tank(White), 1 Yr Warranty"/>
    <x v="30"/>
    <x v="1"/>
    <s v="Heating,Cooling &amp; AirQuality"/>
    <s v="WaterHeaters &amp; Geysers"/>
    <s v="StorageWaterHeaters"/>
    <m/>
    <n v="6299"/>
    <s v="&gt;2000"/>
    <x v="0"/>
    <n v="6"/>
    <n v="15270"/>
    <n v="0.59"/>
    <n v="4.0999999999999996"/>
    <n v="0"/>
    <n v="3233"/>
    <s v="Titanium Armour and Swirl Flow Technology|Copper element with efficient longer life, Storage Useful for Bathroom, can store heated water|Suitable for 8 bar pressure|Unique Weldfree joint in outer metal body|It comes with Titanium glass lined enamel coate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s v="https://m.media-amazon.com/images/W/WEBP_402378-T1/images/I/31YrFqskR7L._SX300_SY300_QL70_FMwebp_.jpg"/>
    <s v="https://www.amazon.in/Bajaj-Shakti-Heater-Multiple-Safety/dp/B097R3XH9R/ref=sr_1_76?qid=1672923593&amp;s=kitchen&amp;sr=1-76"/>
  </r>
  <r>
    <s v="B07RCGTZ4M"/>
    <s v="AGARO Ace 1600 Watts, 21.5 kPa Suction Power, 21 litres Wet &amp; Dry Stainless Steel Vacuum Cleaner with Blower Function and Washable Dust Bag"/>
    <x v="25"/>
    <x v="1"/>
    <s v="Kitchen &amp; HomeAppliances"/>
    <s v="Vacuum,Cleaning &amp; Ironing"/>
    <s v="Vacuums&amp;FloorCare"/>
    <s v="Vacuums"/>
    <n v="6236"/>
    <s v="&gt;2000"/>
    <x v="0"/>
    <n v="6"/>
    <n v="9999"/>
    <n v="0.38"/>
    <n v="4.0999999999999996"/>
    <n v="0"/>
    <n v="3552"/>
    <s v="Suitable for Wet &amp; Dry dual cleaning operations;Capacity: 21 Litres.|Powerful 1600W motor, Strong 21.5 kPa suction power;Equipped with blower function.|360 degree four Swivel Wheels for easily cleaning in any direction;Accessories: Main unit, hose pipe, t"/>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
    <s v="https://m.media-amazon.com/images/W/WEBP_402378-T2/images/I/41--5lc96UL._SX300_SY300_QL70_FMwebp_.jpg"/>
    <s v="https://www.amazon.in/Ace-1600-Watt-21-Litre-Stainless-Function/dp/B07RCGTZ4M/ref=sr_1_268?qid=1672923605&amp;s=kitchen&amp;sr=1-268"/>
  </r>
  <r>
    <s v="B00JBNZPFM"/>
    <s v="Karcher WD3 EU Wet and Dry Vacuum Cleaner, 1000 Watts Powerful Suction, 17 L Capacity, Blower Function, Easy Filter Removal for Home and Garden Cleaning  (Yellow/Black)"/>
    <x v="55"/>
    <x v="1"/>
    <s v="Kitchen &amp; HomeAppliances"/>
    <s v="Vacuum,Cleaning &amp; Ironing"/>
    <s v="Vacuums&amp;FloorCare"/>
    <s v="Vacuums"/>
    <n v="6199"/>
    <s v="&gt;2000"/>
    <x v="0"/>
    <n v="6"/>
    <n v="10999"/>
    <n v="0.44"/>
    <n v="4.2"/>
    <n v="1"/>
    <n v="10429"/>
    <s v="Wet &amp; Dry Vacuum Cleaner with patented filter removal technology, quick and easy removal of the filter by folding out the filter cartridge without any contact with dirt for wet and dry suction without changing the filter|This wet &amp; dry vacuum cleaner offe"/>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
    <s v="https://m.media-amazon.com/images/I/41CAIlYtE+L._SY300_SX300_.jpg"/>
    <s v="https://www.amazon.in/Karcher-WD-Multi-Purpose-Vacuum-Cleaner/dp/B00JBNZPFM/ref=sr_1_471?qid=1672923615&amp;s=kitchen&amp;sr=1-471"/>
  </r>
  <r>
    <s v="B08GSQXLJ2"/>
    <s v="Crompton Arno Neo 15-L 5 Star Rated Storage Water Heater (Geyser) with Advanced 3 Level Safety (Grey)"/>
    <x v="44"/>
    <x v="1"/>
    <s v="Heating,Cooling &amp; AirQuality"/>
    <s v="WaterHeaters &amp; Geysers"/>
    <s v="StorageWaterHeaters"/>
    <m/>
    <n v="6199"/>
    <s v="&gt;2000"/>
    <x v="0"/>
    <n v="6"/>
    <n v="10400"/>
    <n v="0.4"/>
    <n v="4.0999999999999996"/>
    <n v="0"/>
    <n v="14391"/>
    <s v="PRODUCT: Crompton's energy efficient storage water heater with fast heating|TECHNICAL SPECIFICATIONS: Wattage: 2000 W; Capacity: 15L; Star Rating 5; Pressure 8 bar|3 LEVEL SAFETY: Capillary Thermostat, automatic thermal cut-out &amp; multi-functional valve to"/>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
    <s v="https://m.media-amazon.com/images/W/WEBP_402378-T1/images/I/31Tz8DcmevL._SX300_SY300_QL70_FMwebp_.jpg"/>
    <s v="https://www.amazon.in/Crompton-Arno-Neo-ASWH-3015-Star-Rated/dp/B08GSQXLJ2/ref=sr_1_79?qid=1672923595&amp;s=kitchen&amp;sr=1-79"/>
  </r>
  <r>
    <s v="B00K57MR22"/>
    <s v="Sujata Dynamix DX Mixer Grinder, 900W, 3 Jars (White)"/>
    <x v="53"/>
    <x v="1"/>
    <s v="Kitchen &amp; HomeAppliances"/>
    <s v="SmallKitchenAppliances"/>
    <s v="MixerGrinders"/>
    <m/>
    <n v="6120"/>
    <s v="&gt;2000"/>
    <x v="0"/>
    <n v="6"/>
    <n v="8478"/>
    <n v="0.28000000000000003"/>
    <n v="4.5999999999999996"/>
    <n v="1"/>
    <n v="6550"/>
    <s v="Warranty: 2 year warranty provided by the manufacturer from date of purchase|Includes: 1 unit Motor, 1 Wet Grinder jar, 1 Chutney jar, 1 Dry Grinder jar|Most powerful 9 watts motor with double ball bearings for efficiency, low maintenance and trouble free"/>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
    <s v="https://m.media-amazon.com/images/I/41cZE9HcRUL._SX300_SY300_QL70_FMwebp_.jpg"/>
    <s v="https://www.amazon.in/Sujata-DynaMix-DX-900-Watt-Grinder/dp/B00K57MR22/ref=sr_1_411?qid=1672923612&amp;s=kitchen&amp;sr=1-411"/>
  </r>
  <r>
    <s v="B078JT7LTD"/>
    <s v="Sujata Dynamix, Mixer Grinder, 900 Watts, 3 Jars (White)"/>
    <x v="53"/>
    <x v="1"/>
    <s v="Kitchen &amp; HomeAppliances"/>
    <s v="SmallKitchenAppliances"/>
    <s v="MixerGrinders"/>
    <m/>
    <n v="6120"/>
    <s v="&gt;2000"/>
    <x v="0"/>
    <n v="6"/>
    <n v="8073"/>
    <n v="0.24"/>
    <n v="4.5999999999999996"/>
    <n v="1"/>
    <n v="2751"/>
    <s v="Warranty: 2 year warranty provided by the manufacturer from date of purchase|Includes: 1 unit Motor, 1 Wet Grinder jar, 1 Chutney jar, 1 Dry Grinder jar|Most powerful 9 watts motor with double ball bearings for efficiency, low maintenance and trouble fre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
    <s v="https://m.media-amazon.com/images/I/415634DtKfL._SX300_SY300_QL70_FMwebp_.jpg"/>
    <s v="https://www.amazon.in/Sujata-Dynamix-900W-900-Watt-Mixer-Grinder/dp/B078JT7LTD/ref=sr_1_462?qid=1672923615&amp;s=kitchen&amp;sr=1-462"/>
  </r>
  <r>
    <s v="B0977CGNJJ"/>
    <s v="AGARO Royal Stand 1000W Mixer with 5L SS Bowl and 8 Speed Setting, Includes Whisking Cone, Mixing Beater &amp; Dough Hook, and Splash Guard, 2 Years Warranty, (Black), Medium (33554)"/>
    <x v="25"/>
    <x v="1"/>
    <s v="Kitchen &amp; HomeAppliances"/>
    <s v="SmallKitchenAppliances"/>
    <s v="StandMixers"/>
    <m/>
    <n v="5999"/>
    <s v="&gt;2000"/>
    <x v="0"/>
    <n v="6"/>
    <n v="11495"/>
    <n v="0.48"/>
    <n v="4.3"/>
    <n v="1"/>
    <n v="534"/>
    <s v="1W Motor with 1% copper winding which multi functional feature to cater to your all kitchen need|8 Speed level with stylish led indicator with pulse function makes your stand mixer and robust companion for all beating, whisking and doughing needs of your "/>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
    <s v="https://m.media-amazon.com/images/I/41hYZPZaWfS._SX300_SY300_QL70_FMwebp_.jpg"/>
    <s v="https://www.amazon.in/AGARO-Setting-Whisking-Warranty-33554/dp/B0977CGNJJ/ref=sr_1_466?qid=1672923615&amp;s=kitchen&amp;sr=1-466"/>
  </r>
  <r>
    <s v="B09FZ89DK6"/>
    <s v="Eureka Forbes Supervac 1600 Watts Powerful Suction,bagless Vacuum Cleaner with cyclonic Technology,7 Accessories,1 Year Warranty,Compact,Lightweight &amp; Easy to use (Red)"/>
    <x v="56"/>
    <x v="1"/>
    <s v="Kitchen &amp; HomeAppliances"/>
    <s v="Vacuum,Cleaning &amp; Ironing"/>
    <s v="Vacuums&amp;FloorCare"/>
    <s v="Vacuums"/>
    <n v="5999"/>
    <s v="&gt;2000"/>
    <x v="0"/>
    <n v="6"/>
    <n v="9999"/>
    <n v="0.4"/>
    <n v="4.2"/>
    <n v="1"/>
    <n v="1191"/>
    <s v="Post purchase virtual demo is available for this product|India's no. 1 vacuum cleaner brand (As per syndicated market research data FY 2020-2021)|Cyclone System: Cyclone System helps in increasing the air flow in the dust tank which in turn separates dust"/>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
    <s v="https://m.media-amazon.com/images/W/WEBP_402378-T1/images/I/31ixn2s6IbL._SX300_SY300_QL70_FMwebp_.jpg"/>
    <s v="https://www.amazon.in/Eureka-Forbes-Powerful-Technology-GFCDSFSVL00000/dp/B09FZ89DK6/ref=sr_1_180?qid=1672923600&amp;s=kitchen&amp;sr=1-180"/>
  </r>
  <r>
    <s v="B0B2CWRDB1"/>
    <s v="Shakti Technology S5 High Pressure Car Washer Machine 1900 Watts and Pressure 125 Bar with 10 Meter Hose Pipe"/>
    <x v="57"/>
    <x v="1"/>
    <s v="Kitchen &amp; HomeAppliances"/>
    <s v="Vacuum,Cleaning &amp; Ironing"/>
    <s v="PressureWashers,Steam&amp;WindowCleaners"/>
    <m/>
    <n v="5999"/>
    <s v="&gt;2000"/>
    <x v="0"/>
    <n v="6"/>
    <n v="9999"/>
    <n v="0.4"/>
    <n v="4.2"/>
    <n v="1"/>
    <n v="170"/>
    <s v="Power:1900W, Pressure:125 Bar, Flowing:10L/min, Voltage:220V~50Hz, 3 Meter Power Cable|Venturi System, Auto Stop, Self-Intake Function, Pressure Gauge, Variably Adjustable Fan Spray Lance, Water Filter|Low-Noise Operation: Auto Stop Technology Switches Th"/>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
    <s v="https://m.media-amazon.com/images/I/51RQbF6ZuLL._SX300_SY300_QL70_FMwebp_.jpg"/>
    <s v="https://www.amazon.in/Shakti-Technology-S5-Pressure-Machine/dp/B0B2CWRDB1/ref=sr_1_316?qid=1672923607&amp;s=kitchen&amp;sr=1-316"/>
  </r>
  <r>
    <s v="B09TBCVJS3"/>
    <s v="Amazfit GTS2 Mini (New Version) Smart Watch with Always-on AMOLED Display, Alexa Built-in, SpO2, 14 Days' Battery Life, 68 Sports Modes, GPS, HR, Sleep &amp; Stress Monitoring (Meteor Black)"/>
    <x v="58"/>
    <x v="0"/>
    <s v="WearableTechnology"/>
    <s v="SmartWatches"/>
    <m/>
    <m/>
    <n v="5998"/>
    <s v="&gt;2000"/>
    <x v="0"/>
    <n v="6"/>
    <n v="7999"/>
    <n v="0.25"/>
    <n v="4.2"/>
    <n v="1"/>
    <n v="30355"/>
    <s v="1.55 Always-on AMOLED Display with high 314 PPI Resolution for a crystal clear image and sharp details.|Super-Light weight body with only 19.5 grams, 8.95 MM Thin body, comfortable to wear day &amp; night and during sports activities.|Monitoring your blood ox"/>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
    <s v="https://m.media-amazon.com/images/W/WEBP_402378-T1/images/I/41eEK+FeFyL._SY300_SX300_.jpg"/>
    <s v="https://www.amazon.in/Amazfit-Version-Always-Display-Monitoring/dp/B09TBCVJS3/ref=sr_1_403?qid=1672903014&amp;s=computers&amp;sr=1-403"/>
  </r>
  <r>
    <s v="B08D9MNH4B"/>
    <s v="HP Deskjet 2723 AIO Printer, Copy, Scan, WiFi, Bluetooth, USB, Simple Setup Smart App, Ideal for Home."/>
    <x v="59"/>
    <x v="2"/>
    <s v="Printers,Inks &amp; Accessories"/>
    <s v="Printers"/>
    <m/>
    <m/>
    <n v="5899"/>
    <s v="&gt;2000"/>
    <x v="0"/>
    <n v="6"/>
    <n v="7005"/>
    <n v="0.16"/>
    <n v="3.6"/>
    <n v="0"/>
    <n v="4199"/>
    <s v="Warranty and installation facility (if exists) : 1 year on-site warranty|Compatible OS: Windows 10.7; MacOS Sierra v10.12 (previously OS X), macOS High Sierra v10.13, macOS Mojave v10.14, macOS Catalina v10.15 , Ideal usage: Home, Resolution: Up to 1200 x"/>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
    <s v="https://m.media-amazon.com/images/W/WEBP_402378-T2/images/I/31ulmi5lTYL._SX300_SY300_QL70_FMwebp_.jpg"/>
    <s v="https://www.amazon.in/HP-DeskJet-2723-Wireless-Printer/dp/B08D9MNH4B/ref=sr_1_418?qid=1672903016&amp;s=computers&amp;sr=1-418"/>
  </r>
  <r>
    <s v="B071113J7M"/>
    <s v="Sujata Powermatic Plus 900 Watts Juicer Mixer Grinder"/>
    <x v="53"/>
    <x v="1"/>
    <s v="Kitchen &amp; HomeAppliances"/>
    <s v="SmallKitchenAppliances"/>
    <s v="JuicerMixerGrinders"/>
    <m/>
    <n v="5890"/>
    <s v="&gt;2000"/>
    <x v="0"/>
    <n v="6"/>
    <n v="7506"/>
    <n v="0.22"/>
    <n v="4.5"/>
    <n v="1"/>
    <n v="7241"/>
    <s v="Centrifugal Juicer|1 Year Warranty|Most powerful 900 watts motor with double ball bearings for efficiency, low maintenance and trouble free running for years|Juicer with unique honeycomb filter mesh for finer juice with higher yield|22000 rpm operation- 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
    <s v="https://m.media-amazon.com/images/W/WEBP_402378-T1/images/I/413KQ6Ch61L._SX300_SY300_QL70_FMwebp_.jpg"/>
    <s v="https://www.amazon.in/Sujata-Powermatic-Watts-Juicer-Grinder/dp/B071113J7M/ref=sr_1_262?qid=1672923605&amp;s=kitchen&amp;sr=1-262"/>
  </r>
  <r>
    <s v="B07D8VBYB4"/>
    <s v="SUJATA Powermatic Plus, Juicer Mixer Grinder, 900 Watts, 2 Jars (White)"/>
    <x v="53"/>
    <x v="1"/>
    <s v="Kitchen &amp; HomeAppliances"/>
    <s v="SmallKitchenAppliances"/>
    <s v="JuicerMixerGrinders"/>
    <m/>
    <n v="5865"/>
    <s v="&gt;2000"/>
    <x v="0"/>
    <n v="6"/>
    <n v="7776"/>
    <n v="0.25"/>
    <n v="4.4000000000000004"/>
    <n v="1"/>
    <n v="2737"/>
    <s v="Warranty: 1 year warranty provided by the manufacturer from date of purchase|Includes: 1 unit Motor, 1 Jucier attachment, 1 Blender jar, 1 Grinder jar|Most powerful 9 watts motor with double ball bearings for efficiency, low maintenance and trouble free r"/>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
    <s v="https://m.media-amazon.com/images/W/WEBP_402378-T1/images/I/41pb+fODkVL._SX300_SY300_.jpg"/>
    <s v="https://www.amazon.in/Powermatic-Plus-CH-900-Watt-Grinder/dp/B07D8VBYB4/ref=sr_1_432?qid=1672923613&amp;s=kitchen&amp;sr=1-432"/>
  </r>
  <r>
    <s v="B094QZLJQ6"/>
    <s v="Seagate One Touch 2TB External HDD with Password Protection – Black, for Windows and Mac, with 3 yr Data Recovery Services, and 4 Months Adobe CC Photography (STKY2000400)"/>
    <x v="60"/>
    <x v="2"/>
    <s v="ExternalDevices &amp; DataStorage"/>
    <s v="ExternalHardDisks"/>
    <m/>
    <m/>
    <n v="5799"/>
    <s v="&gt;2000"/>
    <x v="0"/>
    <n v="6"/>
    <n v="7999"/>
    <n v="0.28000000000000003"/>
    <n v="4.5"/>
    <n v="1"/>
    <n v="50273"/>
    <s v="Digital Storage Capacity - 2TB; Safely and easily manage 2 TB of photos, videos, movies, and more with hardware encrypted password-protection|Form Factor - 2.5 Inches, Hardware Interface - USB 3.0, Drive RPM - 5400|Password protected - Yes; Get an extra l"/>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
    <s v="sometimes writes are little slow, otherwise fine. light weight and very easy to carry. Good product.,great product,one of the finest External hard drives at this price and features and protected...,https://m.media-amazon.com/images/I/71jy6bO7YqL._SY88.jpg"/>
    <s v="https://m.media-amazon.com/images/I/41BWhztt6EL._SX300_SY300_QL70_FMwebp_.jpg"/>
    <s v="https://www.amazon.in/Seagate-Touch-External-Password-Protection/dp/B094QZLJQ6/ref=sr_1_252?qid=1672903007&amp;s=computers&amp;sr=1-252"/>
  </r>
  <r>
    <s v="B07MDRGHWQ"/>
    <s v="VW 60 cm (24 inches) Premium Series HD Ready LED TV VW24A (Black)"/>
    <x v="34"/>
    <x v="0"/>
    <s v="HomeTheater,TV &amp; Video"/>
    <s v="Televisions"/>
    <s v="StandardTelevisions"/>
    <m/>
    <n v="5699"/>
    <s v="&gt;2000"/>
    <x v="0"/>
    <n v="6"/>
    <n v="11000"/>
    <n v="0.48"/>
    <n v="4.2"/>
    <n v="1"/>
    <n v="4003"/>
    <s v="Sound output: 20 Watts Output | In-built Box Speakers|Resolution: HD Ready (1366 x 768) | Refresh Rate: 60 hertz | Viewing angle: 178 degree|Installation: For requesting installation/wall mounting/demo of this product once delivered, please directly call "/>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
    <s v="https://m.media-amazon.com/images/W/WEBP_402378-T2/images/I/41UPNmnPgeL._SY300_SX300_QL70_FMwebp_.jpg"/>
    <s v="https://www.amazon.in/Visio-World-inches-VW24A-Ready/dp/B07MDRGHWQ/ref=sr_1_210?qid=1672909134&amp;s=electronics&amp;sr=1-210"/>
  </r>
  <r>
    <s v="B07VTFN6HM"/>
    <s v="Western Digital WD 2TB My Passport Portable Hard Disk Drive, USB 3.0 with  Automatic Backup, 256 Bit AES Hardware Encryption,Password Protection,Compatible with Windows and Mac, External HDD-Black"/>
    <x v="61"/>
    <x v="2"/>
    <s v="ExternalDevices &amp; DataStorage"/>
    <s v="ExternalHardDisks"/>
    <m/>
    <m/>
    <n v="5599"/>
    <s v="&gt;2000"/>
    <x v="0"/>
    <n v="6"/>
    <n v="7350"/>
    <n v="0.24"/>
    <n v="4.4000000000000004"/>
    <n v="1"/>
    <n v="73005"/>
    <s v="Automatic backup - Easy to use|Password protection + 256-bit AES hardware encryption. Windows 10 or Windows 8.1, Chrome OS, Requires reformatting for other operating systems|Western Digital Discovery software for Western Digital backup, password protectio"/>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
    <s v="It's been only 10 days and used it to transfer 64gb for now.. so i have not used it enough..i would update this after some days.. my relative bought seagate onetouch (Its best competitor) so i would compare it with it..**SPEED**Multiple Photos (32gb): Got"/>
    <s v="https://m.media-amazon.com/images/W/WEBP_402378-T1/images/I/31iDEczWTWL._SX300_SY300_QL70_FMwebp_.jpg"/>
    <s v="https://www.amazon.in/Passport-Portable-External-Drive-Black/dp/B07VTFN6HM/ref=sr_1_229?qid=1672903006&amp;s=computers&amp;sr=1-229"/>
  </r>
  <r>
    <s v="B097R45BH8"/>
    <s v="Bajaj New Shakti Neo 15L Vertical Storage Water Heater (Geyser 15 litres) 4 Star BEE Rated Heater For Water Heating with Titanium Armour, Swirl Flow Technology, Glasslined Tank (White), 1 Yr Warranty"/>
    <x v="30"/>
    <x v="1"/>
    <s v="Heating,Cooling &amp; AirQuality"/>
    <s v="WaterHeaters &amp; Geysers"/>
    <s v="StorageWaterHeaters"/>
    <m/>
    <n v="5499"/>
    <s v="&gt;2000"/>
    <x v="0"/>
    <n v="6"/>
    <n v="13150"/>
    <n v="0.57999999999999996"/>
    <n v="4.2"/>
    <n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
    <s v="https://m.media-amazon.com/images/I/31U-ACCgQ1L._SX300_SY300_QL70_FMwebp_.jpg"/>
    <s v="https://www.amazon.in/Bajaj-Shakti-Heater-Multiple-Safety/dp/B097R45BH8/ref=sr_1_30?qid=1672923592&amp;s=kitchen&amp;sr=1-30"/>
  </r>
  <r>
    <s v="B09N3BFP4M"/>
    <s v="Bajaj New Shakti Neo Plus 15 Litre 4 Star Rated Storage Water Heater (Geyser) with Multiple Safety System, White"/>
    <x v="30"/>
    <x v="1"/>
    <s v="Heating,Cooling &amp; AirQuality"/>
    <s v="WaterHeaters &amp; Geysers"/>
    <s v="StorageWaterHeaters"/>
    <m/>
    <n v="5499"/>
    <s v="&gt;2000"/>
    <x v="0"/>
    <n v="6"/>
    <n v="11500"/>
    <n v="0.52"/>
    <n v="3.9"/>
    <n v="0"/>
    <n v="959"/>
    <s v="Suitable for 8 bar pressure withstanding capacity for high rise building|Titanium Armour Technology for longer life of tank|Swirl Flow technolgy for 20% more hot water output|4 Star BEE rating, Pre coated Metal outer body for rust resistance|Unique Weld f"/>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
    <s v="https://m.media-amazon.com/images/W/WEBP_402378-T2/images/I/31U-ACCgQ1L._SX300_SY300_QL70_FMwebp_.jpg"/>
    <s v="https://www.amazon.in/Bajaj-New-Shakti-Neo-Storage/dp/B09N3BFP4M/ref=sr_1_291?qid=1672923606&amp;s=kitchen&amp;sr=1-291"/>
  </r>
  <r>
    <s v="B07Z51CGGH"/>
    <s v="Eureka Forbes Wet &amp; Dry Ultimo 1400 Watts Multipurpose Vacuum Cleaner,Power Suction &amp; Blower with 20 litres Tank Capacity,6 Accessories,1 Year Warranty,Compact,Light Weight &amp; Easy to use (Red)"/>
    <x v="56"/>
    <x v="1"/>
    <s v="Kitchen &amp; HomeAppliances"/>
    <s v="Vacuum,Cleaning &amp; Ironing"/>
    <s v="Vacuums&amp;FloorCare"/>
    <s v="Vacuums"/>
    <n v="5499"/>
    <s v="&gt;2000"/>
    <x v="0"/>
    <n v="6"/>
    <n v="9999"/>
    <n v="0.45"/>
    <n v="3.8"/>
    <n v="0"/>
    <n v="4353"/>
    <s v="Note-This vacuum cleaner comes with an auto shut off technology that automatically shuts off the vacuum cleaner to protect from overheating|Post Purchase virtual Demo is provided on this product .A dedicated customer service executive is assigned to give "/>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
    <s v="https://m.media-amazon.com/images/W/WEBP_402378-T1/images/I/41jJqhC9nfL._SX300_SY300_QL70_FMwebp_.jpg"/>
    <s v="https://www.amazon.in/Eureka-Forbes-Wet-Dry-Ultimo/dp/B07Z51CGGH/ref=sr_1_166?qid=1672923598&amp;s=kitchen&amp;sr=1-166"/>
  </r>
  <r>
    <s v="B075S9FVRY"/>
    <s v="Sujata Supermix, Mixer Grinder, 900 Watts, 3 Jars (White)"/>
    <x v="53"/>
    <x v="1"/>
    <s v="Kitchen &amp; HomeAppliances"/>
    <s v="SmallKitchenAppliances"/>
    <s v="MixerGrinders"/>
    <m/>
    <n v="5490"/>
    <s v="&gt;2000"/>
    <x v="0"/>
    <n v="6"/>
    <n v="7200"/>
    <n v="0.24"/>
    <n v="4.5"/>
    <n v="1"/>
    <n v="1408"/>
    <s v="Warranty: 2 year warranty provided by the manufacturer from date of purchase|Includes: 1 unit Motor, 1 Blender jar, 1 Chutney jar, 1 Dry Grinder jar|Most powerful 900 watts motor with double ball bearings for efficiency, low maintenance and trouble free r"/>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
    <s v="https://m.media-amazon.com/images/I/41wCglxg9qL._SX300_SY300_QL70_FMwebp_.jpg"/>
    <s v="https://www.amazon.in/Sujata-Supermix-AM-007-Watt-Juicer-Grinder/dp/B075S9FVRY/ref=sr_1_444?qid=1672923614&amp;s=kitchen&amp;sr=1-444"/>
  </r>
  <r>
    <s v="B0B7FJNSZR"/>
    <s v="Proven® Copper + Mineral RO+UV+UF 10 to 12 Liter RO + UV + TDS ADJUSTER Water Purifier with Copper Charge Technology black &amp; copper Best For Home and Office (Made In India)"/>
    <x v="62"/>
    <x v="1"/>
    <s v="Kitchen &amp; HomeAppliances"/>
    <s v="WaterPurifiers &amp; Accessories"/>
    <s v="WaterFilters&amp;Purifiers"/>
    <m/>
    <n v="5395"/>
    <s v="&gt;2000"/>
    <x v="0"/>
    <n v="6"/>
    <n v="19990"/>
    <n v="0.73"/>
    <n v="4.4000000000000004"/>
    <n v="1"/>
    <n v="535"/>
    <s v="Color: Black and Copper, Capacity: 10-12 liters, Power: 60 watts, Input Water Temperature: 10˚ to 40˚C, Operative Input voltage: 100 -300V ac; 50Hz, Material tank type: Food grade engineered plastic; Can be used for TDS upto 1500 ppm. Please use a TDS met"/>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
    <s v="https://m.media-amazon.com/images/I/41EzVyKoA0L._SY445_SX342_QL70_FMwebp_.jpg"/>
    <s v="https://www.amazon.in/Proven%C2%AE-Copper-ADJUSTER-Purifier-Technology/dp/B0B7FJNSZR/ref=sr_1_340?qid=1672923609&amp;s=kitchen&amp;sr=1-340"/>
  </r>
  <r>
    <s v="B014HDJ7ZE"/>
    <s v="Bajaj Majesty Duetto Gas 6 Ltr Vertical Water Heater ( LPG), White"/>
    <x v="30"/>
    <x v="1"/>
    <s v="Heating,Cooling &amp; AirQuality"/>
    <s v="WaterHeaters &amp; Geysers"/>
    <s v="InstantWaterHeaters"/>
    <m/>
    <n v="5365"/>
    <s v="&gt;2000"/>
    <x v="0"/>
    <n v="6"/>
    <n v="7445"/>
    <n v="0.28000000000000003"/>
    <n v="3.9"/>
    <n v="0"/>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s v="https://m.media-amazon.com/images/I/31MEXd6TAoL._SX300_SY300_QL70_FMwebp_.jpg"/>
    <s v="https://www.amazon.in/Bajaj-Majesty-Duetto-LPG-6-Litre/dp/B014HDJ7ZE/ref=sr_1_365?qid=1672923611&amp;s=kitchen&amp;sr=1-365"/>
  </r>
  <r>
    <s v="B01JOFKL0A"/>
    <s v="Canon PIXMA E477 All-in-One Wireless Ink Efficient Colour Printer (White/Blue)"/>
    <x v="42"/>
    <x v="2"/>
    <s v="Printers,Inks &amp; Accessories"/>
    <s v="Printers"/>
    <m/>
    <m/>
    <n v="5299"/>
    <s v="&gt;2000"/>
    <x v="0"/>
    <n v="6"/>
    <n v="6355"/>
    <n v="0.17"/>
    <n v="3.9"/>
    <n v="0"/>
    <n v="8280"/>
    <s v="Printer type: Ink Efficient; Functionality All-in-one (print, scan, copy), Scanner type: Flatbed CIS Scanner; Output: Color; Connectivity: USB, WiFi, WiFi Direct, Google Cloud Print,Canon Print Service, PIXMA Cloud Link, Canon SELPHY; Scanner Resolution -"/>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
    <s v="https://m.media-amazon.com/images/I/31ejgWaEayL._SY300_SX300_QL70_FMwebp_.jpg"/>
    <s v="https://www.amazon.in/Canon-E477-Wireless-Efficient-Printer/dp/B01JOFKL0A/ref=sr_1_427?qid=1672903016&amp;s=computers&amp;sr=1-427"/>
  </r>
  <r>
    <s v="B0BJ966M5K"/>
    <s v="Aquadpure Copper + Mineral RO+UV+UF 10 to 12 Liter RO + UV + TDS ADJUSTER Water Purifier with Copper Charge Technology black &amp; copper Best For Home and Office (Made In India)"/>
    <x v="63"/>
    <x v="1"/>
    <s v="Kitchen &amp; HomeAppliances"/>
    <s v="WaterPurifiers &amp; Accessories"/>
    <s v="WaterFilters&amp;Purifiers"/>
    <m/>
    <n v="4999"/>
    <s v="&gt;2000"/>
    <x v="0"/>
    <n v="6"/>
    <n v="24999"/>
    <n v="0.8"/>
    <n v="4.5999999999999996"/>
    <n v="1"/>
    <n v="124"/>
    <s v="RO technology reduces TDS, hardness, and removes pesticides &amp; heavy metals. Eliminates harmful bacteria, viruses, protozoa &amp; cysts|1 year warranty*;10-12 Liter capacity; Booster Pump is required for the functioning of water purifier in case of inlet water"/>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
    <s v="I like the service most and the product,Note: Writing the product right after installation.Product looks nice and the storage capacity is good enough for a family of 5. The technician is very friendly and installed the product without issues. Will write a"/>
    <s v="https://m.media-amazon.com/images/W/WEBP_402378-T1/images/I/41ZvKRULvDL._SY445_SX342_QL70_FMwebp_.jpg"/>
    <s v="https://www.amazon.in/Aquadpure-Copper-ADJUSTER-Purifier-Technology/dp/B0BJ966M5K/ref=sr_1_308?qid=1672923607&amp;s=kitchen&amp;sr=1-308"/>
  </r>
  <r>
    <s v="B0BJ6P3LSK"/>
    <s v="Aqua d pure Active Copper 12-L RO+UV Water Filter Purifier for Home, Kitchen Fully Automatic UF+TDS Controller"/>
    <x v="64"/>
    <x v="1"/>
    <s v="Kitchen &amp; HomeAppliances"/>
    <s v="WaterPurifiers &amp; Accessories"/>
    <s v="WaterFilters&amp;Purifiers"/>
    <m/>
    <n v="4999"/>
    <s v="&gt;2000"/>
    <x v="0"/>
    <n v="6"/>
    <n v="24999"/>
    <n v="0.8"/>
    <n v="4.5"/>
    <n v="1"/>
    <n v="287"/>
    <s v="Remove 95% to 98% TDS, 100% natural water, Fully Automated Operation, Multi Stage Purification|Elegant Design with Transparent Cover and Purified Water Level Indicator, Push Fit component for Leak Proof Performance|RO Water Purifier with Adv. RO Reverse O"/>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
    <s v="https://m.media-amazon.com/images/W/WEBP_402378-T2/images/I/41NSz+RdSoL._SX342_SY445_.jpg"/>
    <s v="https://www.amazon.in/Aquadpure-Copper-RO-Automatic-Controller/dp/B0BJ6P3LSK/ref=sr_1_453?qid=1672923614&amp;s=kitchen&amp;sr=1-453"/>
  </r>
  <r>
    <s v="B08CRRQK6Z"/>
    <s v="Zebronics Zeb-JUKEBAR 3900, 80W Multimedia soundbar with subwoofer Supporting Bluetooth, HDMI(ARC), Coaxial Input, AUX, USB &amp; Remote Control (Black)"/>
    <x v="65"/>
    <x v="0"/>
    <s v="HomeAudio"/>
    <s v="Speakers"/>
    <s v="SoundbarSpeakers"/>
    <m/>
    <n v="4999"/>
    <s v="&gt;2000"/>
    <x v="0"/>
    <n v="6"/>
    <n v="12499"/>
    <n v="0.6"/>
    <n v="4.2"/>
    <n v="1"/>
    <n v="4541"/>
    <s v="Zeb-Juke Bar 3900 is a soundbar that has powerful dual 5.7cm drivers and 13.3cm subwoofer to deliver a hi-fidelity cinematic experience right at your home.|The soundbar comes with multi-connectivity options like you can enjoy wireless streaming via the BT"/>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
    <s v="https://m.media-amazon.com/images/I/31flGUWUY9L._SX300_SY300_QL70_FMwebp_.jpg"/>
    <s v="https://www.amazon.in/Zebronics-Zeb-JUKEBAR-3900-Multimedia-Supporting/dp/B08CRRQK6Z/ref=sr_1_366?qid=1672903013&amp;s=computers&amp;sr=1-366"/>
  </r>
  <r>
    <s v="B097R4D42G"/>
    <s v="Bajaj New Shakti Neo 10L Vertical Storage Water Heater (Geyser 10 Litres) 4 Star BEE Rated Heater For Water Heating with Titanium Armour, Swirl Flow Technology, Glasslined Tank(White), 1 Yr Warranty"/>
    <x v="30"/>
    <x v="1"/>
    <s v="Heating,Cooling &amp; AirQuality"/>
    <s v="WaterHeaters &amp; Geysers"/>
    <s v="StorageWaterHeaters"/>
    <m/>
    <n v="4999"/>
    <s v="&gt;2000"/>
    <x v="0"/>
    <n v="6"/>
    <n v="9650"/>
    <n v="0.48"/>
    <n v="4.2"/>
    <n v="1"/>
    <n v="1772"/>
    <s v="Titanium Armour and Swirl Flow Technology|Copper element with efficient longer life|Suitable for 8 bar pressure|Unique Weldfree joint in outer metal body|It comes with Titanium glass lined enamel coated mild steel tank|Installation is not provided free by"/>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s v="https://m.media-amazon.com/images/I/31IR1G0S9cL._SX300_SY300_QL70_FMwebp_.jpg"/>
    <s v="https://www.amazon.in/Bajaj-Shakti-Heater-Multiple-Safety/dp/B097R4D42G/ref=sr_1_91?qid=1672923595&amp;s=kitchen&amp;sr=1-91"/>
  </r>
  <r>
    <s v="B0BD92GDQH"/>
    <s v="OnePlus Nord Watch with 1.78” AMOLED Display, 60 Hz Refresh Rate, 105 Fitness Modes, 10 Days Battery, SPO2, Heart Rate, Stress Monitor, Women Health Tracker &amp; Multiple Watch Face [Midnight Black]"/>
    <x v="1"/>
    <x v="0"/>
    <s v="WearableTechnology"/>
    <s v="SmartWatches"/>
    <m/>
    <m/>
    <n v="4999"/>
    <s v="&gt;2000"/>
    <x v="0"/>
    <n v="6"/>
    <n v="6999"/>
    <n v="0.28999999999999998"/>
    <n v="3.8"/>
    <n v="0"/>
    <n v="758"/>
    <s v="【1.78&quot; AMOLED display】500nit peak brightness &amp; 368*448 resolution with 326 PPI. The display content of the screen can be clearly seen even under strong sunlight.|【60 Hz Refresh Rate】Fast &amp; Smooth Experience with 60Hz smoothest smart watch refresh rate &amp; m"/>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
    <s v="https://m.media-amazon.com/images/I/31OgHTags6L._SX300_SY300_QL70_ML2_.jpg"/>
    <s v="https://www.amazon.in/OnePlus-Display-Refresh-Multiple-Midnight/dp/B0BD92GDQH/ref=sr_1_231?qid=1672895814&amp;s=electronics&amp;sr=1-231"/>
  </r>
  <r>
    <s v="B0B53DS4TF"/>
    <s v="Instant Pot Air Fryer, Vortex 2QT, Touch Control Panel, 360° EvenCrisp™ Technology, Uses 95 % less Oil, 4-in-1 Appliance: Air Fry, Roast, Bake, Reheat (Vortex 1.97Litre, Black)"/>
    <x v="66"/>
    <x v="1"/>
    <s v="Kitchen &amp; HomeAppliances"/>
    <s v="SmallKitchenAppliances"/>
    <s v="DeepFatFryers"/>
    <s v="AirFryers"/>
    <n v="4995"/>
    <s v="&gt;2000"/>
    <x v="0"/>
    <n v="6"/>
    <n v="20049"/>
    <n v="0.75"/>
    <n v="4.8"/>
    <n v="1"/>
    <n v="3964"/>
    <s v="VOLTAGE (230 Volts): Instant Vortex Air Fryer 1.9 Litre is designed as per Indian Electrical Power 230 V - 50 Hz|FREE HOME INSTALLATION &amp; FREE HOME SERVICE: We, at INSTANT BRANDS, are committed to &quot;Keep Customers Interest Ahead of All.&quot; Feel free to conta"/>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1/images/I/313WfOy8VSL._SX300_SY300_QL70_FMwebp_.jpg"/>
    <s v="https://www.amazon.in/Instant-Vortex-2QT-EvenCrispTM-Technology/dp/B0B53DS4TF/ref=sr_1_316?qid=1672923609&amp;s=kitchen&amp;sr=1-316"/>
  </r>
  <r>
    <s v="B0BBWJFK5C"/>
    <s v="Shakti Technology S3 High Pressure Car Washer Machine 1800 Watts and Pressure 120 Bar for Cleaning Car, Bike &amp; Home"/>
    <x v="57"/>
    <x v="1"/>
    <s v="Kitchen &amp; HomeAppliances"/>
    <s v="Vacuum,Cleaning &amp; Ironing"/>
    <s v="PressureWashers,Steam&amp;WindowCleaners"/>
    <m/>
    <n v="4899"/>
    <s v="&gt;2000"/>
    <x v="0"/>
    <n v="6"/>
    <n v="8999"/>
    <n v="0.46"/>
    <n v="4.0999999999999996"/>
    <n v="0"/>
    <n v="297"/>
    <s v="Power: 1800W, Pressure: 120 Bar, Flow Rate: 10L/min, Voltage: 220V~50Hz|Venturi system, Auto Stop, Self-intake function, Pressure gauge, Variably adjustable fan spray lance, Water filter|Low-noise operation: auto stop technology switches the motor and pum"/>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
    <s v="I like the price where it comes and the features it offers, but one thing I din't like is its plastic fan can cover .The quality of the plastic used to give protection is very light due to which it can break easily , so we have to carefully lift the produ"/>
    <s v="https://m.media-amazon.com/images/W/WEBP_402378-T1/images/I/413b+0JACfL._SX300_SY300_.jpg"/>
    <s v="https://www.amazon.in/Shakti-Technology-S3-Pressure-Cleaning/dp/B0BBWJFK5C/ref=sr_1_439?qid=1672923614&amp;s=kitchen&amp;sr=1-439"/>
  </r>
  <r>
    <s v="B008P7IF02"/>
    <s v="Morphy Richards New Europa 800-Watt Espresso and Cappuccino 4-Cup Coffee Maker (Black)"/>
    <x v="52"/>
    <x v="1"/>
    <s v="Kitchen &amp; HomeAppliances"/>
    <s v="Coffee,Tea &amp; Espresso"/>
    <s v="EspressoMachines"/>
    <m/>
    <n v="4799"/>
    <s v="&gt;2000"/>
    <x v="0"/>
    <n v="6"/>
    <n v="5795"/>
    <n v="0.17"/>
    <n v="3.9"/>
    <n v="0"/>
    <n v="3815"/>
    <s v="Makes espresso, cappuccino and latte coffee|Milk frothing nozzle: Use the milk frothing nozzle for making Latte, Espresso Macchiato, Caff? Breve, and Caramel Macchiato varieties of coffee ; Turbo cappuccino nozzle: Use this special nozzle exclusively for "/>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
    <s v="https://m.media-amazon.com/images/W/WEBP_402378-T1/images/I/31M+TYWPdQL._SY300_SX300_.jpg"/>
    <s v="https://www.amazon.in/Morphy-Richards-Europa-Espresso-Cappuccino/dp/B008P7IF02/ref=sr_1_276?qid=1672923606&amp;s=kitchen&amp;sr=1-276"/>
  </r>
  <r>
    <s v="B08FN6WGDQ"/>
    <s v="Samsung Galaxy Buds Live Bluetooth Truly Wireless in Ear Earbuds with Mic, Upto 21 Hours Playtime, Mystic Black"/>
    <x v="3"/>
    <x v="0"/>
    <s v="Headphones,Earbuds &amp; Accessories"/>
    <s v="Headphones"/>
    <s v="In-Ear"/>
    <m/>
    <n v="4790"/>
    <s v="&gt;2000"/>
    <x v="0"/>
    <n v="6"/>
    <n v="15990"/>
    <n v="0.7"/>
    <n v="4"/>
    <n v="0"/>
    <n v="4390"/>
    <s v="For any product related queries contact us at: 1800407267864|1 year warranty provided by the manufacturer from date of purchase.Note : If the size of the earbud tips does not match the size of your ear canals or the headset is not worn properly in your ea"/>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
    <s v="https://m.media-amazon.com/images/I/31Sx7+mu+vL._SY300_SX300_.jpg"/>
    <s v="https://www.amazon.in/Samsung-Galaxy-SM-R180NZKAINU-Mystic-Black/dp/B08FN6WGDQ/ref=sr_1_74?qid=1672895770&amp;s=electronics&amp;sr=1-74"/>
  </r>
  <r>
    <s v="B09VKWGZD7"/>
    <s v="AGARO Supreme High Pressure Washer, 1800 Watts, 120 Bars, 6.5L/Min Flow Rate, 8 Meters Outlet Hose, Portable, for Car,Bike and Home Cleaning Purpose, Black and Orange"/>
    <x v="25"/>
    <x v="1"/>
    <s v="Kitchen &amp; HomeAppliances"/>
    <s v="Vacuum,Cleaning &amp; Ironing"/>
    <s v="PressureWashers,Steam&amp;WindowCleaners"/>
    <m/>
    <n v="4789"/>
    <s v="&gt;2000"/>
    <x v="0"/>
    <n v="6"/>
    <n v="8990"/>
    <n v="0.47"/>
    <n v="4.3"/>
    <n v="1"/>
    <n v="1017"/>
    <s v="Includes 3 meters inlet pipe, 8 meters outlet hose, spray gun extension rod,1 inlet filter, 1 inlet connector,1 tap connector, 1 bucket water filter, foam spray bottle|1800 Watts high pressure washer removes stubborn dirt, oil, junk, sticky dust with 120 "/>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
    <s v="Pros:1. Small size of the machine.2. Good machine in low price.3. Water pressure is good.4. Water pressure can be set in different modes.5. Inlet pipe comes with.6. The length of the outlet pipe is sufficient.7. The length of the electric wire is sufficie"/>
    <s v="https://m.media-amazon.com/images/W/WEBP_402378-T1/images/I/416t5HILjUL._SX300_SY300_QL70_FMwebp_.jpg"/>
    <s v="https://www.amazon.in/Supreme-Pressure-Portable-Cleaning-Purpose/dp/B09VKWGZD7/ref=sr_1_102?qid=1672923596&amp;s=kitchen&amp;sr=1-102"/>
  </r>
  <r>
    <s v="B09LQQYNZQ"/>
    <s v="Realme Smart TV Stick 4K"/>
    <x v="24"/>
    <x v="0"/>
    <s v="HomeAudio"/>
    <s v="MediaStreamingDevices"/>
    <s v="StreamingClients"/>
    <m/>
    <n v="4699"/>
    <s v="&gt;2000"/>
    <x v="0"/>
    <n v="6"/>
    <n v="4699"/>
    <n v="0"/>
    <n v="4.5"/>
    <n v="1"/>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s v="https://m.media-amazon.com/images/W/WEBP_402378-T2/images/I/31M+JM+KZIL._SY300_SX300_.jpg"/>
    <s v="https://www.amazon.in/Realme-Smart-TV-Stick-4K/dp/B09LQQYNZQ/ref=sr_1_352?qid=1672909141&amp;s=electronics&amp;sr=1-352"/>
  </r>
  <r>
    <s v="B09CYTJV3N"/>
    <s v="MI 360° Home Security Wireless Camera 2K Pro with Bluetooth Gateway BLE 4.2 l Dual Band Wi-fi Connection l 3 Million 1296p| Full Color in Low-Light | AI Human Detection, White"/>
    <x v="5"/>
    <x v="0"/>
    <s v="Cameras &amp; Photography"/>
    <s v="SecurityCameras"/>
    <s v="DomeCameras"/>
    <m/>
    <n v="4499"/>
    <s v="&gt;2000"/>
    <x v="0"/>
    <n v="6"/>
    <n v="5999"/>
    <n v="0.25"/>
    <n v="4.3"/>
    <n v="1"/>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
    <s v="https://m.media-amazon.com/images/I/317cwpkk1-L._SX300_SY300_QL70_FMwebp_.jpg"/>
    <s v="https://www.amazon.in/Security-Bluetooth-Connection-Low-Light-Detection/dp/B09CYTJV3N/ref=sr_1_369?qid=1672903013&amp;s=computers&amp;sr=1-369"/>
  </r>
  <r>
    <s v="B0BGSV43WY"/>
    <s v="Noise ColorFit Pro 4 Alpha Bluetooth Calling Smart Watch with 1.78 AMOLED Display, Tru Sync, 60hz Refresh Rate, instacharge, Gesture Control, Functional 360 Digital Crown (Jet Black)"/>
    <x v="67"/>
    <x v="0"/>
    <s v="WearableTechnology"/>
    <s v="SmartWatches"/>
    <m/>
    <m/>
    <n v="4499"/>
    <s v="&gt;2000"/>
    <x v="0"/>
    <n v="6"/>
    <n v="7999"/>
    <n v="0.44"/>
    <n v="3.5"/>
    <n v="0"/>
    <n v="37"/>
    <s v="1.78&quot; AMOLED display: See your world in utmost clarity on the 1.78’’ AMOLED display with 368*448 pixel resolution.|Always on Display: Take your pick from a plethora of Always On Display watch faces and see your day unfold.|Functional crown: Navigate your "/>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
    <s v="https://m.media-amazon.com/images/I/4123OnLZCFL._SX300_SY300_QL70_ML2_.jpg"/>
    <s v="https://www.amazon.in/Noise-ColorFit-Bluetooth-instacharge-Functional/dp/B0BGSV43WY/ref=sr_1_172?qid=1672895799&amp;s=electronics&amp;sr=1-172"/>
  </r>
  <r>
    <s v="B06XDKWLJH"/>
    <s v="Western Digital WD 1.5TB Elements Portable Hard Disk Drive, USB 3.0, Compatible with PC, PS4 and Xbox, External HDD (WDBU6Y0015BBK-WESN)"/>
    <x v="61"/>
    <x v="2"/>
    <s v="ExternalDevices &amp; DataStorage"/>
    <s v="ExternalHardDisks"/>
    <m/>
    <m/>
    <n v="4449"/>
    <s v="&gt;2000"/>
    <x v="0"/>
    <n v="6"/>
    <n v="5734"/>
    <n v="0.22"/>
    <n v="4.4000000000000004"/>
    <n v="1"/>
    <n v="25006"/>
    <s v="USB 3.0 and USB 2.0 compatibility. Formatted NTFS for Windows10, Windows 8.1. Reformatting may be required for other operating systems. Compatibility may vary depending on user’s hardware configuration and operating system.|Fast transfer rates|Improve PC "/>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
    <s v="https://m.media-amazon.com/images/I/31YZ2ZYT66L._SX300_SY300_QL70_FMwebp_.jpg"/>
    <s v="https://www.amazon.in/Elements-Portable-External-Drive-Black/dp/B06XDKWLJH/ref=sr_1_256?qid=1672903007&amp;s=computers&amp;sr=1-256"/>
  </r>
  <r>
    <s v="B07DXRGWDJ"/>
    <s v="Philips Handheld Garment Steamer GC360/30 - Vertical &amp; Horizontal Steaming, 1200 Watt, up to 22g/min"/>
    <x v="20"/>
    <x v="1"/>
    <s v="Kitchen &amp; HomeAppliances"/>
    <s v="Vacuum,Cleaning &amp; Ironing"/>
    <s v="Irons,Steamers&amp;Accessories"/>
    <s v="Irons"/>
    <n v="4280"/>
    <s v="&gt;2000"/>
    <x v="0"/>
    <n v="6"/>
    <n v="5995"/>
    <n v="0.28999999999999998"/>
    <n v="3.8"/>
    <n v="0"/>
    <n v="2112"/>
    <s v="Continuous steam 22g/min kills 99.99% of bacteria, confidently refresh for a second wear|Power: 1200 watts; Operating Voltage: 220 - 240 volts; Ready to use: Light indicator. Refill any time during use : Yes|Vertically or horizontally de-wrinkle previousl"/>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s v="https://m.media-amazon.com/images/I/31JaiYt3IRL._SX300_SY300_QL70_FMwebp_.jpg"/>
    <s v="https://www.amazon.in/Philips-Handheld-Garment-Steamer-Purple/dp/B07DXRGWDJ/ref=sr_1_207?qid=1672923601&amp;s=kitchen&amp;sr=1-207"/>
  </r>
  <r>
    <s v="B08ZJDWTJ1"/>
    <s v="Seagate Expansion 1TB External HDD - USB 3.0 for Windows and Mac with 3 yr Data Recovery Services, Portable Hard Drive (STKM1000400)"/>
    <x v="60"/>
    <x v="2"/>
    <s v="ExternalDevices &amp; DataStorage"/>
    <s v="ExternalHardDisks"/>
    <m/>
    <m/>
    <n v="4098"/>
    <s v="&gt;2000"/>
    <x v="0"/>
    <n v="6"/>
    <n v="4999"/>
    <n v="0.18"/>
    <n v="4.5"/>
    <n v="1"/>
    <n v="50810"/>
    <s v="Digital Storage Capacity - 1TB; Get an extra layer of protection for your data with the included 3 year Rescue Data Recovery Services|Form Factor - 2.5 Inches, Hardware Interface - USB 3.0, Drive RPM - 5400|Password protected - No; Sleek and simple portab"/>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BP18W8TM"/>
    <s v="Fire-Boltt Gladiator 1.96&quot; Biggest Display Smart Watch with Bluetooth Calling, Voice Assistant &amp;123 Sports Modes, 8 Unique UI Interactions, SpO2, 24/7 Heart Rate Tracking"/>
    <x v="68"/>
    <x v="0"/>
    <s v="WearableTechnology"/>
    <s v="SmartWatches"/>
    <m/>
    <m/>
    <n v="3999"/>
    <s v="&gt;2000"/>
    <x v="0"/>
    <n v="6"/>
    <n v="9999"/>
    <n v="0.6"/>
    <n v="4.4000000000000004"/>
    <n v="1"/>
    <n v="73"/>
    <s v="Largest 1.96&quot; Display : View bigger on the screen with the industry’s largest 1.96&quot; display covering every edge possible and providing a crystal-clear resolution of 240*282 pixels|Bluetooth Calling Smartwatch - Enjoy seamless connection and bluetooth call"/>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
    <s v="https://m.media-amazon.com/images/I/51vHAEYKeWL._SX300_SY300_QL70_ML2_.jpg"/>
    <s v="https://www.amazon.in/Fire-Boltt-Gladiator-Bluetooth-Assistant-Interactions/dp/B0BP18W8TM/ref=sr_1_71?qid=1672895762&amp;s=electronics&amp;sr=1-71"/>
  </r>
  <r>
    <s v="B0B3N7LR6K"/>
    <s v="Fire-Boltt Visionary 1.78&quot; AMOLED Bluetooth Calling Smartwatch with 368*448 Pixel Resolution 100+ Sports Mode, TWS Connection, Voice Assistance, SPO2 &amp; Heart Rate Monitoring"/>
    <x v="68"/>
    <x v="0"/>
    <s v="WearableTechnology"/>
    <s v="SmartWatches"/>
    <m/>
    <m/>
    <n v="3999"/>
    <s v="&gt;2000"/>
    <x v="0"/>
    <n v="6"/>
    <n v="16999"/>
    <n v="0.76"/>
    <n v="4.3"/>
    <n v="1"/>
    <n v="17159"/>
    <s v="Fire-Boltt is India' No 1 Wearable Watch Brand Q122 by IDC Worldwide quarterly wearable device tracker Q122.【Bluetooth Calling Watch】- Fire-Boltt Visionary enables you to make and receive calls directly from your watch via the built-in speaker and microph"/>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
    <s v="https://m.media-amazon.com/images/I/41r1d8a2WGL._SX300_SY300_QL70_ML2_.jpg"/>
    <s v="https://www.amazon.in/Fire-Boltt-Smartwatch-Resolution-Connection-Assistance/dp/B0B3N7LR6K/ref=sr_1_44?qid=1672895755&amp;s=electronics&amp;sr=1-44"/>
  </r>
  <r>
    <s v="B0B3NDPCS9"/>
    <s v="Fire-Boltt Visionary 1.78&quot; AMOLED Bluetooth Calling Smartwatch with 368*448 Pixel Resolution 100+ Sports Mode, TWS Connection, Voice Assistance, SPO2 &amp; Heart Rate Monitoring"/>
    <x v="68"/>
    <x v="0"/>
    <s v="WearableTechnology"/>
    <s v="SmartWatches"/>
    <m/>
    <m/>
    <n v="3999"/>
    <s v="&gt;2000"/>
    <x v="0"/>
    <n v="6"/>
    <n v="17999"/>
    <n v="0.78"/>
    <n v="4.3"/>
    <n v="1"/>
    <n v="17161"/>
    <s v="Fire-Boltt is India' No 1 Wearable Watch Brand Q122 by IDC Worldwide quarterly wearable device tracker Q122.【Bluetooth Calling Watch】- Fire-Boltt Visionary enables you to make and receive calls directly from your watch via the built-in speaker and microph"/>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
    <s v="https://m.media-amazon.com/images/I/41dtbrNRHdL._SX300_SY300_QL70_ML2_.jpg"/>
    <s v="https://www.amazon.in/Fire-Boltt-Smartwatch-Resolution-Connection-Assistance/dp/B0B3NDPCS9/ref=sr_1_459?qid=1672895886&amp;s=electronics&amp;sr=1-459"/>
  </r>
  <r>
    <s v="B0B2X35B1K"/>
    <s v="Noise ColorFit Ultra 2 Buzz 1.78&quot; AMOLED Bluetooth Calling Watch with 368*448px Always On Display, Premium Metallic Finish, 100+ Watch Faces, 100+ Sports Modes, Health Suite (Jet Black)"/>
    <x v="67"/>
    <x v="0"/>
    <s v="WearableTechnology"/>
    <s v="SmartWatches"/>
    <m/>
    <m/>
    <n v="3999"/>
    <s v="&gt;2000"/>
    <x v="0"/>
    <n v="6"/>
    <n v="6999"/>
    <n v="0.43"/>
    <n v="4.0999999999999996"/>
    <n v="0"/>
    <n v="10229"/>
    <s v="BT calling: Experience advanced calling experience right on your wrist. Manage calls, dial from recent call logs or access favourite contacts.Strap Size &amp; Material : 22mm &amp; Silicone|Single-chip BT calling: The single-chip BT calling with BT v5.3 ensures f"/>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
    <s v="https://m.media-amazon.com/images/I/41wlZ0cZChL._SX300_SY300_QL70_ML2_.jpg"/>
    <s v="https://www.amazon.in/Noise-ColorFit-Bluetooth-Calling-Metallic/dp/B0B2X35B1K/ref=sr_1_379?qid=1672895857&amp;s=electronics&amp;sr=1-379"/>
  </r>
  <r>
    <s v="B08D9NDZ1Y"/>
    <s v="HP Deskjet 2331 Colour Printer, Scanner and Copier for Home/Small Office, Compact Size, Reliable, Easy Set-Up Through Smart App On Your Pc Connected Through USB, Ideal for Home."/>
    <x v="59"/>
    <x v="2"/>
    <s v="Printers,Inks &amp; Accessories"/>
    <s v="Printers"/>
    <m/>
    <m/>
    <n v="3999"/>
    <s v="&gt;2000"/>
    <x v="0"/>
    <n v="6"/>
    <n v="4332.96"/>
    <n v="0.08"/>
    <n v="3.5"/>
    <n v="0"/>
    <n v="21762"/>
    <s v="SIMPLE SET UP FROM YOUR PC: Use the HP Smart app to set up with USB in few easy steps. Automatic paper sensor : No;RELIABLE CONNECTIVITY : High-speed USB 2.0 Connectivity|Highly printer for your print, scan and copy needs; SAVE YOUR PRODUCTIVE TIME: High "/>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
    <s v="https://m.media-amazon.com/images/I/31df-HkJJ7L._SX300_SY300_QL70_FMwebp_.jpg"/>
    <s v="https://www.amazon.in/HP-DeskJet-Inkjet-Colour-Printer/dp/B08D9NDZ1Y/ref=sr_1_317?qid=1672903011&amp;s=computers&amp;sr=1-317"/>
  </r>
  <r>
    <s v="B07SLNG3LW"/>
    <s v="Inalsa Vacuum Cleaner Wet and Dry Micro WD10 with 3in1 Multifunction Wet/Dry/Blowing| 14KPA Suction and Impact Resistant Polymer Tank,(Yellow/Black)"/>
    <x v="51"/>
    <x v="1"/>
    <s v="Kitchen &amp; HomeAppliances"/>
    <s v="Vacuum,Cleaning &amp; Ironing"/>
    <s v="Vacuums&amp;FloorCare"/>
    <s v="Vacuums"/>
    <n v="3859"/>
    <s v="&gt;2000"/>
    <x v="0"/>
    <n v="6"/>
    <n v="10295"/>
    <n v="0.63"/>
    <n v="3.9"/>
    <n v="0"/>
    <n v="8095"/>
    <s v="Wet or dry, bagged or bagless - No matter it is dust, hair, daily waste, the device can clean the dirt perfectly. You don't need to change filter during operation. Please take out the cloth dust filter and use sponge filter when sucking liquid|Blower func"/>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s v="https://m.media-amazon.com/images/W/WEBP_402378-T1/images/I/414PLTPvJBL._SX300_SY300_QL70_FMwebp_.jpg"/>
    <s v="https://www.amazon.in/Inalsa-Micro-WD10-1000W-Multifunction-Resistant/dp/B07SLNG3LW/ref=sr_1_301?qid=1672923607&amp;s=kitchen&amp;sr=1-301"/>
  </r>
  <r>
    <s v="B07H3N8RJH"/>
    <s v="AmazonBasics Cylinder Bagless Vacuum Cleaner with Power Suction, Low Sound, High Energy Efficiency and 2 Years Warranty (1.5L, Black)"/>
    <x v="16"/>
    <x v="1"/>
    <s v="Kitchen &amp; HomeAppliances"/>
    <s v="Vacuum,Cleaning &amp; Ironing"/>
    <s v="Vacuums&amp;FloorCare"/>
    <s v="Vacuums"/>
    <n v="3799"/>
    <s v="&gt;2000"/>
    <x v="0"/>
    <n v="6"/>
    <n v="6000"/>
    <n v="0.37"/>
    <n v="4.2"/>
    <n v="1"/>
    <n v="11935"/>
    <s v="Bagless 700 Watt Cyclonic Cylinder Vacuum Cleaner; AAA performance in terms of energy efficiency and cleaning performance; 25 kWh consumption per year|Triple action nozzle for thorough absorption of coarse and fine dirt; (easy-to-use sliding button to reg"/>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s v="https://m.media-amazon.com/images/I/41bdE73aspL._SX300_SY300_QL70_FMwebp_.jpg"/>
    <s v="https://www.amazon.in/AmazonBasics-VCS35B15K-C-1-5-Litre-Bagless-Cylinder/dp/B07H3N8RJH/ref=sr_1_365?qid=1672923610&amp;s=kitchen&amp;sr=1-365"/>
  </r>
  <r>
    <s v="B0B7DHSKS7"/>
    <s v="Nokia 8210 4G Volte keypad Phone with Dual SIM, Big Display, inbuilt MP3 Player &amp; Wireless FM Radio | Blue"/>
    <x v="69"/>
    <x v="0"/>
    <s v="Mobiles &amp; Accessories"/>
    <s v="Smartphones &amp; BasicMobiles"/>
    <s v="BasicMobiles"/>
    <m/>
    <n v="3799"/>
    <s v="&gt;2000"/>
    <x v="0"/>
    <n v="6"/>
    <n v="5299"/>
    <n v="0.28000000000000003"/>
    <n v="3.5"/>
    <n v="0"/>
    <n v="1641"/>
    <s v="The classic Nokia 8210 redesigned &amp; redefined in this bold new look|Big 2.8&quot; display with zoom UI and an easy-to-use interface|4G connectivity for crystal-clear voice with dual VoLTE|Hours of talktime and weeks of standby time Pre-loaded games including t"/>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s v="https://m.media-amazon.com/images/I/41tRgeQp9-L._SX300_SY300_QL70_ML2_.jpg"/>
    <s v="https://www.amazon.in/Nokia-8210-4G-Display-Wireless/dp/B0B7DHSKS7/ref=sr_1_326?qid=1672895842&amp;s=electronics&amp;sr=1-326"/>
  </r>
  <r>
    <s v="B01M265AAK"/>
    <s v="Morphy Richards Aristo 2000 Watts PTC Room Heater (White)"/>
    <x v="52"/>
    <x v="1"/>
    <s v="Heating,Cooling &amp; AirQuality"/>
    <s v="RoomHeaters"/>
    <s v="ElectricHeaters"/>
    <m/>
    <n v="3711"/>
    <s v="&gt;2000"/>
    <x v="0"/>
    <n v="6"/>
    <n v="4495"/>
    <n v="0.17"/>
    <n v="4.3"/>
    <n v="1"/>
    <n v="356"/>
    <s v="Instant Warmth: 2000 Watts PTC Room heater ensure your comfort during chilly winters|Plug :3 pin power socket plug ,Overhead protection with power selector: Yes , Personalized Comfort: Customized to your heating needs with an adjustable thermostat and pow"/>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
    <s v="https://m.media-amazon.com/images/W/WEBP_402378-T2/images/I/41nYaR0z9fL._SX300_SY300_QL70_FMwebp_.jpg"/>
    <s v="https://www.amazon.in/Morphy-Richards-Aristo-PTC-Heater/dp/B01M265AAK/ref=sr_1_285?qid=1672923606&amp;s=kitchen&amp;sr=1-285"/>
  </r>
  <r>
    <s v="B082ZQ4479"/>
    <s v="Prestige PWG 07 Wet Grinder, 2L (Multicolor) with Coconut Scraper and Atta Kneader Attachments, 200 Watt"/>
    <x v="70"/>
    <x v="1"/>
    <s v="Kitchen &amp; HomeAppliances"/>
    <s v="SmallKitchenAppliances"/>
    <s v="Mills&amp;Grinders"/>
    <s v="WetGrinders"/>
    <n v="3710"/>
    <s v="&gt;2000"/>
    <x v="0"/>
    <n v="6"/>
    <n v="4330"/>
    <n v="0.14000000000000001"/>
    <n v="3.7"/>
    <n v="0"/>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1GZSQJPA"/>
    <s v="Philips HL7756/00 Mixer Grinder, 750W, 3 Jars (Black)"/>
    <x v="20"/>
    <x v="1"/>
    <s v="Kitchen &amp; HomeAppliances"/>
    <s v="SmallKitchenAppliances"/>
    <s v="MixerGrinders"/>
    <m/>
    <n v="3699"/>
    <s v="&gt;2000"/>
    <x v="0"/>
    <n v="6"/>
    <n v="4295"/>
    <n v="0.14000000000000001"/>
    <n v="4.0999999999999996"/>
    <n v="0"/>
    <n v="26543"/>
    <s v="Wattage: 750 W; Voltage: 230 V;No of Jars: 3; Jar Size: Wet Jar (1.5 Litres), Multipurpose Jar (1 Litre), Chutney Jar (0.3 Litres); Jar Material: Stainless Steel; Body Material: ABS; Blade Material: Stainless Steel; Speed Control: 3 Speed Control + Pulse|"/>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 v="https://m.media-amazon.com/images/I/31eyLyEftOL._SX300_SY300_QL70_FMwebp_.jpg"/>
    <s v="https://www.amazon.in/Philips-HL7756-00-750-Watt-Grinder/dp/B01GZSQJPA/ref=sr_1_115?qid=1672923596&amp;s=kitchen&amp;sr=1-115"/>
  </r>
  <r>
    <s v="B09XHXXCFH"/>
    <s v="AGARO Regal Electric Rice Cooker, 3L Ceramic Inner Bowl, Cooks Up to 600 Gms Raw Rice, SS Steamer, Preset Cooking Functions, Preset Timer, Keep Warm Function, LED Display, Black"/>
    <x v="25"/>
    <x v="1"/>
    <s v="Kitchen &amp; HomeAppliances"/>
    <s v="SmallKitchenAppliances"/>
    <s v="Rice&amp;PastaCookers"/>
    <m/>
    <n v="3685"/>
    <s v="&gt;2000"/>
    <x v="0"/>
    <n v="6"/>
    <n v="5495"/>
    <n v="0.33"/>
    <n v="4.0999999999999996"/>
    <n v="0"/>
    <n v="290"/>
    <s v="Multi functional use- Steamed veggies and rice, various recipes you can accomplish it all with your rice cooker|Cooks up to 600 gms of raw rice or up to 5.5 cups of raw rice|Multi cooking functions-White rice, brown rice with low carb, short grain, porrid"/>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
    <s v="https://m.media-amazon.com/images/W/WEBP_402378-T2/images/I/417Fqdo6KJL._SX300_SY300_QL70_FMwebp_.jpg"/>
    <s v="https://www.amazon.in/AGARO-Regal-Electric-Ceramic-functions/dp/B09XHXXCFH/ref=sr_1_412?qid=1672923613&amp;s=kitchen&amp;sr=1-412"/>
  </r>
  <r>
    <s v="B078HG2ZPS"/>
    <s v="Butterfly Smart Wet Grinder, 2L (White) with Coconut Scrapper Attachment, Output - 150 W, Input 260 W"/>
    <x v="71"/>
    <x v="1"/>
    <s v="Kitchen &amp; HomeAppliances"/>
    <s v="SmallKitchenAppliances"/>
    <s v="Mills&amp;Grinders"/>
    <s v="WetGrinders"/>
    <n v="3657.66"/>
    <s v="&gt;2000"/>
    <x v="0"/>
    <n v="6"/>
    <n v="5156"/>
    <n v="0.28999999999999998"/>
    <n v="3.9"/>
    <n v="0"/>
    <n v="12837"/>
    <s v="Wattage: 150 W; Voltage: 220-240V, 50-60Hz ; Revolution: 1300|No of Jars: 1; Jar Size: 2 Liters; Jar Material: Stainless Steel; Body Material: ABS body; Cord Material: 180 CM; Speed Control: 1 Speed Control|Read Manual Before Use|Powerful motor; Uniform g"/>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8JF6X9B"/>
    <s v="Havells Instanio 3-Litre 4.5KW Instant Water Heater (Geyser), White Blue"/>
    <x v="26"/>
    <x v="1"/>
    <s v="Heating,Cooling &amp; AirQuality"/>
    <s v="WaterHeaters &amp; Geysers"/>
    <s v="InstantWaterHeaters"/>
    <m/>
    <n v="3645"/>
    <s v="&gt;2000"/>
    <x v="0"/>
    <n v="6"/>
    <n v="6070"/>
    <n v="0.4"/>
    <n v="4.2"/>
    <n v="1"/>
    <n v="561"/>
    <s v="LED Indicator: Colour-changing LEDs that change from blue to amber to indicate the hotness of the water|Outer Body: Rust and shock proof ABS outer body for long life|Inner Tank: Stainless steel inner tank of 304 grade|Power Cord: Fire retardant power cord"/>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 v="https://m.media-amazon.com/images/W/WEBP_402378-T2/images/I/31991seDfcL._SY300_SX300_QL70_FMwebp_.jpg"/>
    <s v="https://www.amazon.in/Havells-Instanio-3-Litre-Instant-Geyser/dp/B078JF6X9B/ref=sr_1_347?qid=1672923610&amp;s=kitchen&amp;sr=1-347"/>
  </r>
  <r>
    <s v="B078JDNZJ8"/>
    <s v="Havells Instanio 3-Litre Instant Geyser (White/Blue)"/>
    <x v="26"/>
    <x v="1"/>
    <s v="Heating,Cooling &amp; AirQuality"/>
    <s v="WaterHeaters &amp; Geysers"/>
    <s v="InstantWaterHeaters"/>
    <m/>
    <n v="3600"/>
    <s v="&gt;2000"/>
    <x v="0"/>
    <n v="6"/>
    <n v="6190"/>
    <n v="0.42"/>
    <n v="4.3"/>
    <n v="1"/>
    <n v="11924"/>
    <s v="LED Indicator: Colour-changing LEDs that change from blue to amber to indicate the hotness of the water|Outer Body: Rust and shock proof ABS outer body for long life|Inner Tank: Stainless steel inner tank of 304 grade|Power Cord: Fire retardant power cord"/>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
    <s v="https://m.media-amazon.com/images/W/WEBP_402378-T1/images/I/31991seDfcL._SY300_SX300_QL70_FMwebp_.jpg"/>
    <s v="https://www.amazon.in/Havells-Instanio-3-Litre-Instant-Geyser/dp/B078JDNZJ8/ref=sr_1_28?qid=1672923591&amp;s=kitchen&amp;sr=1-28"/>
  </r>
  <r>
    <s v="B0B8XNPQPN"/>
    <s v="Pigeon Healthifry Digital Air Fryer, 360° High Speed Air Circulation Technology 1200 W with Non-Stick 4.2 L Basket - Green"/>
    <x v="72"/>
    <x v="1"/>
    <s v="Kitchen &amp; HomeAppliances"/>
    <s v="SmallKitchenAppliances"/>
    <s v="DeepFatFryers"/>
    <s v="AirFryers"/>
    <n v="3599"/>
    <s v="&gt;2000"/>
    <x v="0"/>
    <n v="6"/>
    <n v="7950"/>
    <n v="0.55000000000000004"/>
    <n v="4.2"/>
    <n v="1"/>
    <n v="136"/>
    <s v="Only Air Fryer with Appointment Function used to make fried foods such as meat, pastries, and potato chips.|AIR FRYER CAPACITY: 4.2 litre capacity is enough to enjoy your favorite French fries, samosas, and nuggets without having to worry|HEALTHIER FRIED "/>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
    <s v="Reviewing just after a day of using this product. We made French fries and chicken tikka and result is quiet impressive! The recipe book and cooking tips from the given QR code is really helpful. Hope it serves for a long time.Not to forget about the beau"/>
    <s v="https://m.media-amazon.com/images/I/31Jad8ITgaL._SX300_SY300_QL70_FMwebp_.jpg"/>
    <s v="https://www.amazon.in/Pigeon-Healthifry-Circulation-Technology-Non-Stick/dp/B0B8XNPQPN/ref=sr_1_44?qid=1672923592&amp;s=kitchen&amp;sr=1-44"/>
  </r>
  <r>
    <s v="B0188KPKB2"/>
    <s v="Preethi Blue Leaf Diamond MG-214 mixer grinder 750 watt (Blue/White), 3 jars &amp; Flexi Lid, FBT motor with 2yr Guarantee &amp; Lifelong Free Service"/>
    <x v="73"/>
    <x v="1"/>
    <s v="Kitchen &amp; HomeAppliances"/>
    <s v="SmallKitchenAppliances"/>
    <s v="MixerGrinders"/>
    <m/>
    <n v="3599"/>
    <s v="&gt;2000"/>
    <x v="0"/>
    <n v="6"/>
    <n v="9455"/>
    <n v="0.62"/>
    <n v="4.0999999999999996"/>
    <n v="0"/>
    <n v="11828"/>
    <s v="Country of Origin: India. 2 years Guarantee on product with Life Long Free Service - No Labour Charge.|Operating voltage: 230 volts, High Grade Nylon Couplers for smooth trouble free usage. Flex Cord: PVC insulated 3 Core|This product does not require ins"/>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
    <s v="https://m.media-amazon.com/images/W/WEBP_402378-T1/images/I/41JrUgIbYOL._SX300_SY300_QL70_FMwebp_.jpg"/>
    <s v="https://www.amazon.in/Preethi-Blue-Leaf-Diamond-750-Watt/dp/B0188KPKB2/ref=sr_1_133?qid=1672923597&amp;s=kitchen&amp;sr=1-133"/>
  </r>
  <r>
    <s v="B0B3X2BY3M"/>
    <s v="Crompton Gracee 5-L Instant Water Heater (Geyser)"/>
    <x v="44"/>
    <x v="1"/>
    <s v="Heating,Cooling &amp; AirQuality"/>
    <s v="WaterHeaters &amp; Geysers"/>
    <s v="InstantWaterHeaters"/>
    <m/>
    <n v="3599"/>
    <s v="&gt;2000"/>
    <x v="0"/>
    <n v="6"/>
    <n v="7299"/>
    <n v="0.51"/>
    <n v="4"/>
    <n v="0"/>
    <n v="10324"/>
    <s v="PRODUCT: Crompton's 5L instant water heater with fast heating function|TECHNICAL SPECIFICATIONS: Wattage: 3000W; Capacity: 5L; Pressure 6.5 bar|WARRANTY: 5 year warranty on Tank, 2 year warranty on Element and 2 year warranty on Product provided by Crompt"/>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
    <s v="https://m.media-amazon.com/images/W/WEBP_402378-T1/images/I/31KGeL7u8hL._SX300_SY300_QL70_FMwebp_.jpg"/>
    <s v="https://www.amazon.in/Crompton-Gracee-Instant-Heater-Geyser/dp/B0B3X2BY3M/ref=sr_1_102?qid=1672923595&amp;s=kitchen&amp;sr=1-102"/>
  </r>
  <r>
    <s v="B0BCKJJN8R"/>
    <s v="Hindware Atlantic Xceed 5L 3kW Instant Water Heater with Copper Heating Element and High Grade Stainless Steel Tank"/>
    <x v="74"/>
    <x v="1"/>
    <s v="Heating,Cooling &amp; AirQuality"/>
    <s v="WaterHeaters &amp; Geysers"/>
    <s v="InstantWaterHeaters"/>
    <m/>
    <n v="3599"/>
    <s v="&gt;2000"/>
    <x v="0"/>
    <n v="6"/>
    <n v="7290"/>
    <n v="0.51"/>
    <n v="3.9"/>
    <n v="0"/>
    <n v="942"/>
    <s v="COPPER HEATING ELEMENT: Copper element present in this quick water heater ensures long lasting performance and efficient heating|STAINLESS STEEL TANK: This instant water geyser has high-grade stainless steel tank for superior protection against corrosion "/>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s v="https://m.media-amazon.com/images/W/WEBP_402378-T1/images/I/31i-KNZeKML._SX300_SY300_QL70_FMwebp_.jpg"/>
    <s v="https://www.amazon.in/Hindware-Atlantic-Instant-Heating-Stainless/dp/B0BCKJJN8R/ref=sr_1_275?qid=1672923606&amp;s=kitchen&amp;sr=1-275"/>
  </r>
  <r>
    <s v="B08Y5QJXSR"/>
    <s v="atomberg Renesa 1200mm BLDC Motor with Remote 3 Blade Energy Saving Ceiling Fan (Matt Black)"/>
    <x v="75"/>
    <x v="1"/>
    <s v="Heating,Cooling &amp; AirQuality"/>
    <s v="Fans"/>
    <s v="CeilingFans"/>
    <m/>
    <n v="3569"/>
    <s v="&gt;2000"/>
    <x v="0"/>
    <n v="6"/>
    <n v="5190"/>
    <n v="0.31"/>
    <n v="4.3"/>
    <n v="1"/>
    <n v="28629"/>
    <s v="SUPER ENERGY EFFICIENT BLDC MOTOR: Consumes only 28W(at speed 5). Save up to Rs 1500 every year on your electricity bill. Runs 3 times longer on an inverter battery as compared to an ordinary fan.|INVERTER STABILIZATION TECHNOLOGY: Runs consistently at th"/>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
    <s v="https://m.media-amazon.com/images/W/WEBP_402378-T1/images/I/31NRaw6L7KL._SX300_SY300_QL70_FMwebp_.jpg"/>
    <s v="https://www.amazon.in/Atomberg-Renesa-Motor-Remote-Ceiling/dp/B08Y5QJXSR/ref=sr_1_158?qid=1672923598&amp;s=kitchen&amp;sr=1-158"/>
  </r>
  <r>
    <s v="B07DGD4Z4C"/>
    <s v="Butterfly Jet Elite Mixer Grinder, 750W, 4 Jars (Grey)"/>
    <x v="71"/>
    <x v="1"/>
    <s v="Kitchen &amp; HomeAppliances"/>
    <s v="SmallKitchenAppliances"/>
    <s v="MixerGrinders"/>
    <m/>
    <n v="3499"/>
    <s v="&gt;2000"/>
    <x v="0"/>
    <n v="6"/>
    <n v="5795"/>
    <n v="0.4"/>
    <n v="3.9"/>
    <n v="0"/>
    <n v="25340"/>
    <s v="Wattage: 750 W; Voltage: 220-240V, 50-60Hz ; Revolution: 18500|No of Jars: 4; Jar Size: 0.4,0.75,1 in Ltr; Jar Material: Stainless Steel jars and PC Juicer Jar; Body Material: ABS body; Cord Material: 180 CM; Blade Material: Stainless Steel; Speed Control"/>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
    <s v="https://m.media-amazon.com/images/I/41vK2c5b-lL._SX300_SY300_QL70_FMwebp_.jpg"/>
    <s v="https://www.amazon.in/Butterfly-Jet-Elite-750-Watt-Grinder/dp/B07DGD4Z4C/ref=sr_1_59?qid=1672923593&amp;s=kitchen&amp;sr=1-59"/>
  </r>
  <r>
    <s v="B01EJ5MM5M"/>
    <s v="Canon PIXMA MG2577s All-in-One Inkjet Colour Printer with 1 Additional Colour Cartridge"/>
    <x v="42"/>
    <x v="2"/>
    <s v="Printers,Inks &amp; Accessories"/>
    <s v="Printers"/>
    <s v="InkjetPrinters"/>
    <m/>
    <n v="3498"/>
    <s v="&gt;2000"/>
    <x v="0"/>
    <n v="6"/>
    <n v="3875"/>
    <n v="0.1"/>
    <n v="3.4"/>
    <n v="0"/>
    <n v="12185"/>
    <s v="Printer Type - Inkjet; Functionality - All-in-One (Print, Scan, Copy); Printer Output - Color; Connectivity-USB, Selectable Resolution : 25 - 19200dpi; Scanner Resolution - 600 x 1200dpi; Apple Airprint - No|OS Compatibility - Windows 8 / Windows 7 / Wind"/>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
    <s v="https://m.media-amazon.com/images/W/WEBP_402378-T1/images/I/31Z02dwnKfL._SY300_SX300_QL70_FMwebp_.jpg"/>
    <s v="https://www.amazon.in/Canon-MG2577s-Inkjet-Colour-Printer/dp/B01EJ5MM5M/ref=sr_1_378?qid=1672903013&amp;s=computers&amp;sr=1-378"/>
  </r>
  <r>
    <s v="B00GHL8VP2"/>
    <s v="USHA 1212 PTC with Adjustable Thermostat Fan Heater (Black/Brown, 1500-Watts)."/>
    <x v="29"/>
    <x v="1"/>
    <s v="Heating,Cooling &amp; AirQuality"/>
    <s v="RoomHeaters"/>
    <s v="ElectricHeaters"/>
    <m/>
    <n v="3487.77"/>
    <s v="&gt;2000"/>
    <x v="0"/>
    <n v="6"/>
    <n v="4990"/>
    <n v="0.3"/>
    <n v="4.0999999999999996"/>
    <n v="0"/>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
    <s v=",Cost effective. This is good for heating your personal self and you will need to sit next to it. Over 1-2 hours, it will heat up a big room. The auto switch-off does work. Very light. I would have loved if the cord has a bit longer.,Its light weight and "/>
    <s v="https://m.media-amazon.com/images/W/WEBP_402378-T1/images/I/41lsUHKNfSL._SY300_SX300_QL70_FMwebp_.jpg"/>
    <s v="https://www.amazon.in/Usha-1212-PTC-Adjustable-Thermostat/dp/B00GHL8VP2/ref=sr_1_494?qid=1672923617&amp;s=kitchen&amp;sr=1-494"/>
  </r>
  <r>
    <s v="B08H6B3G96"/>
    <s v="Philips EasySpeed Plus Steam Iron GC2147/30-2400W, Quick Heat up with up to 30 g/min steam, 150g steam Boost, Scratch Resistant Ceramic Soleplate, Vertical steam, Drip-Stop"/>
    <x v="20"/>
    <x v="1"/>
    <s v="Kitchen &amp; HomeAppliances"/>
    <s v="Vacuum,Cleaning &amp; Ironing"/>
    <s v="Irons,Steamers&amp;Accessories"/>
    <s v="Irons"/>
    <n v="3349"/>
    <s v="&gt;2000"/>
    <x v="0"/>
    <n v="6"/>
    <n v="3995"/>
    <n v="0.16"/>
    <n v="4.3"/>
    <n v="1"/>
    <n v="1954"/>
    <s v="Triple Precision Tip and 360 degree swivel cord make ironing strokes comfortable, effortless and quick|Even distribution of steam for quick ironing in less number of strokes, powerful steam kills bacteria and removes odour|Includes: Steam Iron, User Manua"/>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
    <s v="https://m.media-amazon.com/images/W/WEBP_402378-T2/images/I/4145oJH-y0L._SX300_SY300_QL70_FMwebp_.jpg"/>
    <s v="https://www.amazon.in/EasySpeed-GC2147-30-Resistant-Soleplate/dp/B08H6B3G96/ref=sr_1_290?qid=1672923606&amp;s=kitchen&amp;sr=1-290"/>
  </r>
  <r>
    <s v="B086199CWG"/>
    <s v="Maharaja Whiteline Odacio Plus 550-Watt Juicer Mixer Grinder with 3 Jars (Black/Silver)"/>
    <x v="76"/>
    <x v="1"/>
    <s v="Kitchen &amp; HomeAppliances"/>
    <s v="SmallKitchenAppliances"/>
    <s v="JuicerMixerGrinders"/>
    <m/>
    <n v="3349"/>
    <s v="&gt;2000"/>
    <x v="0"/>
    <n v="6"/>
    <n v="4799"/>
    <n v="0.3"/>
    <n v="3.7"/>
    <n v="0"/>
    <n v="4200"/>
    <s v="550 W : Higher the Wattage, tougher the Juicing/Grinding|30 mins continuous grinding &amp; juicing. Large Feeder Tube : Full Apple Feeder Tube.Integrated Juice Carafe : Yes|100% Food grade safe|Versatile (3jars): 1.5l blender jar, 0.7l grinding jar, 0.4l chut"/>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https://m.media-amazon.com/images/I/41QKvmjpVFL._SX300_SY300_QL70_FMwebp_.jpg"/>
    <s v="https://www.amazon.in/Maharaja-Whiteline-Odacio-550-Watt-Grinder/dp/B086199CWG/ref=sr_1_438?qid=1672923614&amp;s=kitchen&amp;sr=1-438"/>
  </r>
  <r>
    <s v="B0B25LQQPC"/>
    <s v="Crucial P3 500GB PCIe 3.0 3D NAND NVMe M.2 SSD, up to 3500MB/s - CT500P3SSD8"/>
    <x v="77"/>
    <x v="2"/>
    <s v="Components"/>
    <s v="InternalSolidStateDrives"/>
    <m/>
    <m/>
    <n v="3307"/>
    <s v="&gt;2000"/>
    <x v="0"/>
    <n v="6"/>
    <n v="6100"/>
    <n v="0.46"/>
    <n v="4.3"/>
    <n v="1"/>
    <n v="2515"/>
    <s v="Impressive read/ write speeds up to 3500/3000MB/s|Spacious storage up to 4TB|Solid Gen3 performance. Micron Advanced 3D NAND. NVMe PCIe 3.0 M.2 (2280).|Performs up to 45% better than the previous generation⁴|Dynamic write acceleration. Multistep data inte"/>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W/WEBP_402378-T2/images/I/318lV0rfJoL._SY300_SX300_QL70_FMwebp_.jpg"/>
    <s v="https://www.amazon.in/Crucial-500GB-PCIe-NAND-3500MB/dp/B0B25LQQPC/ref=sr_1_486?qid=1672903019&amp;s=computers&amp;sr=1-486"/>
  </r>
  <r>
    <s v="B078HRR1XV"/>
    <s v="Wacom One by CTL-472/K0-CX Digital Drawing Graphics Pen Tablet (Red &amp; Black) Small (6-inch x 3.5-inch)(15x8cm) | Battery Free Cordless Pen with 2048 Pressure Level"/>
    <x v="78"/>
    <x v="2"/>
    <s v="Accessories &amp; Peripherals"/>
    <s v="Keyboards,Mice &amp; InputDevices"/>
    <s v="GraphicTablets"/>
    <m/>
    <n v="3303"/>
    <s v="&gt;2000"/>
    <x v="0"/>
    <n v="6"/>
    <n v="4699"/>
    <n v="0.3"/>
    <n v="4.4000000000000004"/>
    <n v="1"/>
    <n v="13544"/>
    <s v="Pressure Levels: 2048, tip only. Dimensions-14.6 x 21 x 0.9 cm|Pen technology: pressure-sensitive, cordless, battery-free, Configurable Buttons on Tablet: Yes|System Requirements: Windows 7 or later, OS X 10.10 or later, standard USB Type-A port, internet"/>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
    <s v="https://m.media-amazon.com/images/W/WEBP_402378-T2/images/I/411UTnBl2TL._SX300_SY300_QL70_FMwebp_.jpg"/>
    <s v="https://www.amazon.in/Wacom-CTL-472-6-inch-3-5-inch-Graphic/dp/B078HRR1XV/ref=sr_1_322?qid=1672903011&amp;s=computers&amp;sr=1-322"/>
  </r>
  <r>
    <s v="B016XVRKZM"/>
    <s v="APC Back-UPS BX600C-IN 600VA / 360W, 230V, UPS System, an Ideal Power Backup &amp; Protection for Home Office, Desktop PC &amp; Home Electronics"/>
    <x v="79"/>
    <x v="2"/>
    <s v="Accessories &amp; Peripherals"/>
    <s v="UninterruptedPowerSupplies"/>
    <m/>
    <m/>
    <n v="3299"/>
    <s v="&gt;2000"/>
    <x v="0"/>
    <n v="6"/>
    <n v="4100"/>
    <n v="0.2"/>
    <n v="3.9"/>
    <n v="0"/>
    <n v="15783"/>
    <s v="Compact Design Line Interactive UPS with Load Capacity of 360Watts / 600VA. Output Frequency (sync to mains) : 47 - 63 Hz Sync to mains|Three Battery Backed up and Surge Protected 6A, 2/3 Pin Output Indian Power Socket|Automatic Voltage Regulator (AVR) wi"/>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
    <s v="https://m.media-amazon.com/images/W/WEBP_402378-T1/images/I/31sSNZUSkfL._SX300_SY300_QL70_FMwebp_.jpg"/>
    <s v="https://www.amazon.in/APC-BX600C-600VA-230V-Back/dp/B016XVRKZM/ref=sr_1_211?qid=1672903005&amp;s=computers&amp;sr=1-211"/>
  </r>
  <r>
    <s v="B07WVQG8WZ"/>
    <s v="Black+Decker Handheld Portable Garment Steamer 1500 Watts with Anti Calc (Violet)"/>
    <x v="80"/>
    <x v="1"/>
    <s v="Kitchen &amp; HomeAppliances"/>
    <s v="Vacuum,Cleaning &amp; Ironing"/>
    <s v="Irons,Steamers&amp;Accessories"/>
    <s v="Irons"/>
    <n v="3299"/>
    <s v="&gt;2000"/>
    <x v="0"/>
    <n v="6"/>
    <n v="4995"/>
    <n v="0.34"/>
    <n v="3.8"/>
    <n v="0"/>
    <n v="1393"/>
    <s v="On/Off and adjustable steam setting options for different fabrics|Lockable steam button for ease of use|21gm/min continuous steam output|Anti Calc for longer Product life|Large 260ml detachable water tank for longer use|Universal Bottle Adapter for ease o"/>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s v="https://m.media-amazon.com/images/I/41CsMm+ZCgL._SY300_SX300_.jpg"/>
    <s v="https://www.amazon.in/BXGS1501IN-Handheld-Portable-Garment-Steamer/dp/B07WVQG8WZ/ref=sr_1_260?qid=1672923605&amp;s=kitchen&amp;sr=1-260"/>
  </r>
  <r>
    <s v="B07FL3WRX5"/>
    <s v="Wonderchef Nutri-blend Complete Kitchen Machine | 22000 RPM Mixer Grinder, Blender, Chopper, Juicer | 400W Powerful motor | SS Blades | 4 Unbreakable Jars | 2 Years Warranty | Online Recipe Book By Chef Sanjeev Kapoor | Black"/>
    <x v="81"/>
    <x v="1"/>
    <s v="Kitchen &amp; HomeAppliances"/>
    <s v="SmallKitchenAppliances"/>
    <s v="JuicerMixerGrinders"/>
    <m/>
    <n v="3299"/>
    <s v="&gt;2000"/>
    <x v="0"/>
    <n v="6"/>
    <n v="6500"/>
    <n v="0.49"/>
    <n v="3.7"/>
    <n v="0"/>
    <n v="11217"/>
    <s v="Performance with Style:India's favourite Mixer-Grinder-Blender, Nutri - blend, is the perfect combination of superior performance and superb styling that adds beauty to your kitchen, Nutri - blend CKM (Complete Kitchen Machine) comes with extra attachment"/>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
    <s v="https://m.media-amazon.com/images/I/414eE-M+gfL._SY300_SX300_.jpg"/>
    <s v="https://www.amazon.in/Wonderchef-Nutri-Blend-CKM-Jars-Black/dp/B07FL3WRX5/ref=sr_1_204?qid=1672923601&amp;s=kitchen&amp;sr=1-204"/>
  </r>
  <r>
    <s v="B09P182Z2H"/>
    <s v="AGARO Glory Cool Mist Ultrasonic Humidifier, 4.5Litres, For Large Area, Room, Home, Office, Adjustable Mist Output, Ceramic Ball Filter, Ultra Quiet, 360° Rotatable Nozzle, Auto Shut Off, Grey"/>
    <x v="25"/>
    <x v="1"/>
    <s v="Heating,Cooling &amp; AirQuality"/>
    <s v="Humidifiers"/>
    <m/>
    <m/>
    <n v="3290"/>
    <s v="&gt;2000"/>
    <x v="0"/>
    <n v="6"/>
    <n v="5799"/>
    <n v="0.43"/>
    <n v="4.3"/>
    <n v="1"/>
    <n v="168"/>
    <s v="Works on ultrasonic technology to humidify the room for skin hydration, assist for sound sleep, effortless breathing.|4.5 Litres large capacity water tank moisturises the air up to 15 hours and enables a cool and fresh atmosphere. Comes with a handle at 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
    <s v="https://m.media-amazon.com/images/I/31hQyi26uAL._SX300_SY300_QL70_FMwebp_.jpg"/>
    <s v="https://www.amazon.in/AGARO-Ultrasonic-Humidifier-4-5Litres-Adjustable/dp/B09P182Z2H/ref=sr_1_441?qid=1672923614&amp;s=kitchen&amp;sr=1-441"/>
  </r>
  <r>
    <s v="B08H673XKN"/>
    <s v="Morphy Richards Icon Superb 750W Mixer Grinder, 4 Jars, Silver and Black"/>
    <x v="52"/>
    <x v="1"/>
    <s v="Kitchen &amp; HomeAppliances"/>
    <s v="SmallKitchenAppliances"/>
    <s v="MixerGrinders"/>
    <m/>
    <n v="3249"/>
    <s v="&gt;2000"/>
    <x v="0"/>
    <n v="6"/>
    <n v="7795"/>
    <n v="0.57999999999999996"/>
    <n v="4.2"/>
    <n v="1"/>
    <n v="4664"/>
    <s v="Wattage: 750 W; Voltage: 220-240V; Revolution: 20000; 4 Jars with Juicer Jar. Juicer Type : Centrifugal Juicer. Locking System : Yes|Don't worry if you experience burning smell when you run your mixer grinder for the 1st time, it's due to the varnish. If "/>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
    <s v="https://m.media-amazon.com/images/I/417XNLkkFRL._SX300_SY300_QL70_FMwebp_.jpg"/>
    <s v="https://www.amazon.in/Morphy-Richards-Icon-Superb-Grinder/dp/B08H673XKN/ref=sr_1_206?qid=1672923601&amp;s=kitchen&amp;sr=1-206"/>
  </r>
  <r>
    <s v="B08G8H8DPL"/>
    <s v="Bajaj Rex 750W Mixer Grinder with Nutri Pro Feature, 4 Jars, White"/>
    <x v="30"/>
    <x v="1"/>
    <s v="Kitchen &amp; HomeAppliances"/>
    <s v="SmallKitchenAppliances"/>
    <s v="MixerGrinders"/>
    <m/>
    <n v="3249"/>
    <s v="&gt;2000"/>
    <x v="0"/>
    <n v="6"/>
    <n v="6375"/>
    <n v="0.49"/>
    <n v="4"/>
    <n v="0"/>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
    <s v="https://m.media-amazon.com/images/W/WEBP_402378-T2/images/I/316VkpDJItL._SX300_SY300_QL70_FMwebp_.jpg"/>
    <s v="https://www.amazon.in/Bajaj-Rex-Mixer-Grinder-White/dp/B08G8H8DPL/ref=sr_1_198?qid=1672923600&amp;s=kitchen&amp;sr=1-198"/>
  </r>
  <r>
    <s v="B0756K5DYZ"/>
    <s v="Prestige Iris 750 Watt Mixer Grinder with 3 Stainless Steel Jar + 1 Juicer Jar (White and Blue)"/>
    <x v="70"/>
    <x v="1"/>
    <s v="Kitchen &amp; HomeAppliances"/>
    <s v="SmallKitchenAppliances"/>
    <s v="MixerGrinders"/>
    <m/>
    <n v="3249"/>
    <s v="&gt;2000"/>
    <x v="0"/>
    <n v="6"/>
    <n v="6295"/>
    <n v="0.48"/>
    <n v="3.9"/>
    <n v="0"/>
    <n v="43070"/>
    <s v="Motor Warranty: 2; Product Warranty: 2;|Operating noise levels between 80-90 dB; Initial burning smell is to be expected due to evaporating varnish|i) Jar safety lock to ensure safety - product won't start if not locked correctly ii) Do not run the mixer "/>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s v="https://m.media-amazon.com/images/W/WEBP_402378-T1/images/I/41v0JSmcIuL._SY300_SX300_QL70_FMwebp_.jpg"/>
    <s v="https://www.amazon.in/Prestige-Iris-Grinder-Stainless-Juicer/dp/B0756K5DYZ/ref=sr_1_132?qid=1672923597&amp;s=kitchen&amp;sr=1-132"/>
  </r>
  <r>
    <s v="B08YRMBK9R"/>
    <s v="Candes 10 Litre Perfecto 5 Star Rated Automatic Instant Storage Electric Water Heater with Special Metal Body Anti Rust Coating With Installation Kit, 2KW Geyser (Ivory)"/>
    <x v="82"/>
    <x v="1"/>
    <s v="Heating,Cooling &amp; AirQuality"/>
    <s v="WaterHeaters &amp; Geysers"/>
    <s v="StorageWaterHeaters"/>
    <m/>
    <n v="3249"/>
    <s v="&gt;2000"/>
    <x v="0"/>
    <n v="6"/>
    <n v="6299"/>
    <n v="0.48"/>
    <n v="3.9"/>
    <n v="0"/>
    <n v="2569"/>
    <s v="Type: Storage; Capacity: 10 Litres; Wattage: 2000 Watts; Pressure: 6.5 Bars ; BEE Rating: 5 Star Rated Energy Efficient Geyser Inner Tank Material: Stainless Steel (SS) Tank with special Anti-Rust coating - 2X Corrosion Resistance; Outer Body Material: Me"/>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s v="https://m.media-amazon.com/images/I/21NKf-n3WdL._SX300_SY300_QL70_FMwebp_.jpg"/>
    <s v="https://www.amazon.in/Candes-Automatic-Instant-Multiple-Perfecto/dp/B08YRMBK9R/ref=sr_1_438?qid=1672923613&amp;s=kitchen&amp;sr=1-438"/>
  </r>
  <r>
    <s v="B08CFJBZRK"/>
    <s v="Prestige IRIS Plus 750 watt mixer grinder"/>
    <x v="70"/>
    <x v="1"/>
    <s v="Kitchen &amp; HomeAppliances"/>
    <s v="SmallKitchenAppliances"/>
    <s v="MixerGrinders"/>
    <m/>
    <n v="3249"/>
    <s v="&gt;2000"/>
    <x v="0"/>
    <n v="6"/>
    <n v="6295"/>
    <n v="0.48"/>
    <n v="3.8"/>
    <n v="0"/>
    <n v="14062"/>
    <s v="Warranty: 2 year warranty provided by the manufacturer from date of purchase|3 Stainless Steel Jar - (1.5 Litre Wet Jar with blade, 1 Litre Dry Jar with blade and 300 ML Chutney Jar with Blade) and 1 Transparent Juicer Jar with blade|Powerful 750 Watt mot"/>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
    <s v="https://m.media-amazon.com/images/W/WEBP_402378-T2/images/I/41QNSlZeKiL._SX300_SY300_QL70_FMwebp_.jpg"/>
    <s v="https://www.amazon.in/Prestige-IRIS-mixer-grinder-Black/dp/B08CFJBZRK/ref=sr_1_82?qid=1672923595&amp;s=kitchen&amp;sr=1-82"/>
  </r>
  <r>
    <s v="B00EDJJ7FS"/>
    <s v="Philips Viva Collection HD4928/01 2100-Watt Induction Cooktop with Feather Touch Sensor and Crystal Glass Plate (Black)"/>
    <x v="20"/>
    <x v="1"/>
    <s v="Kitchen &amp; HomeAppliances"/>
    <s v="SmallKitchenAppliances"/>
    <s v="InductionCooktop"/>
    <m/>
    <n v="3229"/>
    <s v="&gt;2000"/>
    <x v="0"/>
    <n v="6"/>
    <n v="5295"/>
    <n v="0.39"/>
    <n v="4.2"/>
    <n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
    <s v="https://m.media-amazon.com/images/I/41Bnylq337S._SX300_SY300_QL70_FMwebp_.jpg"/>
    <s v="https://www.amazon.in/Philips-Collection-HD4928-01-2100-Watt/dp/B00EDJJ7FS/ref=sr_1_54?qid=1672923593&amp;s=kitchen&amp;sr=1-54"/>
  </r>
  <r>
    <s v="B07D2NMTTV"/>
    <s v="Black + Decker BD BXIR2201IN 2200-Watt Cord &amp; Cordless Steam Iron (Green)"/>
    <x v="83"/>
    <x v="1"/>
    <s v="Kitchen &amp; HomeAppliances"/>
    <s v="Vacuum,Cleaning &amp; Ironing"/>
    <s v="Irons,Steamers&amp;Accessories"/>
    <s v="Irons"/>
    <n v="3199"/>
    <s v="&gt;2000"/>
    <x v="0"/>
    <n v="6"/>
    <n v="3500"/>
    <n v="0.09"/>
    <n v="4.2"/>
    <n v="1"/>
    <n v="1899"/>
    <s v="Cord and cordless convenience for easy and hassle free movement;Ceramic coated sole plate - even heat distribution and best for all types of clothes|30 g/min continuous steam output and 100g/min steam boost;Visible water droplets in the water tank means t"/>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
    <s v="https://m.media-amazon.com/images/I/41ady4ISpWL._SX300_SY300_QL70_FMwebp_.jpg"/>
    <s v="https://www.amazon.in/Black-Decker-BXIR2201IN-2200-Watt-Cordless/dp/B07D2NMTTV/ref=sr_1_366?qid=1672923611&amp;s=kitchen&amp;sr=1-366"/>
  </r>
  <r>
    <s v="B075JJ5NQC"/>
    <s v="Butterfly Smart Mixer Grinder, 750W, 4 Jars (Grey)"/>
    <x v="71"/>
    <x v="1"/>
    <s v="Kitchen &amp; HomeAppliances"/>
    <s v="SmallKitchenAppliances"/>
    <s v="MixerGrinders"/>
    <m/>
    <n v="3199"/>
    <s v="&gt;2000"/>
    <x v="0"/>
    <n v="6"/>
    <n v="4999"/>
    <n v="0.36"/>
    <n v="4"/>
    <n v="0"/>
    <n v="20869"/>
    <s v="Wattage: 750 W; Voltage: 220-240V, 50-60Hz ; Revolution: 18500|No of Jars: 4; Jar Size: 0.4,0.75,1 in Ltr; Jar Material: Stainless Steel jars and PC Juicer Jar; Body Material: ABS body; Cord Material: 180 CM; Blade Material: Stainless Steel; Speed Control"/>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83M7WPZD"/>
    <s v="AGARO 33398 Rapid 1000-Watt, 10-Litre Wet &amp; Dry Vacuum Cleaner, with Blower Function (Red &amp; Black)"/>
    <x v="25"/>
    <x v="1"/>
    <s v="Kitchen &amp; HomeAppliances"/>
    <s v="Vacuum,Cleaning &amp; Ironing"/>
    <s v="Vacuums&amp;FloorCare"/>
    <s v="Vacuums"/>
    <n v="3199"/>
    <s v="&gt;2000"/>
    <x v="0"/>
    <n v="6"/>
    <n v="5999"/>
    <n v="0.47"/>
    <n v="4"/>
    <n v="0"/>
    <n v="3242"/>
    <s v="Suitable for Wet &amp; Dry Dual Operations. WiFi Connectivity : No;Large 10 Litres Dust Collection Jar.|Powerful 1000W Motor I Strong 16.5 kPa Suction;Equipped with Blower Function.|360° Swivel wheel for easily cleaning in any direction;6 Metres Long Power Co"/>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
    <s v="https://m.media-amazon.com/images/W/WEBP_402378-T2/images/I/415f3fULh8L._SX300_SY300_QL70_FMwebp_.jpg"/>
    <s v="https://www.amazon.in/AGARO-1000-Watt-10-Litre-Cleaner-Function/dp/B083M7WPZD/ref=sr_1_174?qid=1672923600&amp;s=kitchen&amp;sr=1-174"/>
  </r>
  <r>
    <s v="B08TM71L54"/>
    <s v="PHILIPS Handheld Garment Steamer STH3000/20 - Compact &amp; Foldable, Convenient Vertical Steaming, 1000 Watt Quick Heat Up, up to 20g/min, Kills 99.9%* Bacteria (Reno Blue), Small"/>
    <x v="20"/>
    <x v="1"/>
    <s v="Kitchen &amp; HomeAppliances"/>
    <s v="Vacuum,Cleaning &amp; Ironing"/>
    <s v="Irons,Steamers&amp;Accessories"/>
    <s v="Irons"/>
    <n v="3190"/>
    <s v="&gt;2000"/>
    <x v="0"/>
    <n v="6"/>
    <n v="4195"/>
    <n v="0.24"/>
    <n v="4"/>
    <n v="0"/>
    <n v="1282"/>
    <s v="1000W with up to 20g/min continuous steam rate, safe on all ironable fabrics|1000 watt steamer, ready to use in only 30 seconds, with 100ml detachable water tank for easy refill|Easy de-wrinkling, continuous steam 20g/min kills 99.99% of bacteria and 100%"/>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
    <s v="https://m.media-amazon.com/images/W/WEBP_402378-T2/images/I/31LsgYDJNkL._SX300_SY300_QL70_FMwebp_.jpg"/>
    <s v="https://www.amazon.in/PHILIPS-Handheld-Garment-STH3000-20/dp/B08TM71L54/ref=sr_1_77?qid=1672923593&amp;s=kitchen&amp;sr=1-77"/>
  </r>
  <r>
    <s v="B0756KCV5K"/>
    <s v="Prestige PIC 15.0+ 1900-Watt Induction Cooktop (Black)"/>
    <x v="70"/>
    <x v="1"/>
    <s v="Kitchen &amp; HomeAppliances"/>
    <s v="SmallKitchenAppliances"/>
    <s v="InductionCooktop"/>
    <m/>
    <n v="3180"/>
    <s v="&gt;2000"/>
    <x v="0"/>
    <n v="6"/>
    <n v="5295"/>
    <n v="0.4"/>
    <n v="4.2"/>
    <n v="1"/>
    <n v="6919"/>
    <s v="Concealed and feather touch buttons|Anti magnetic wall, Push Button Controls|Body Material - Full Glass|Automatic voltage regulator . Indian menu option|Unique design for protection against insects|Warranty: 1 year on product|Power: 1900 watts; Operating "/>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
    <s v="https://m.media-amazon.com/images/I/41jv4fqU1EL._SY300_SX300_QL70_FMwebp_.jpg"/>
    <s v="https://www.amazon.in/Prestige-PIC-15-0-1900-Watt-Induction/dp/B0756KCV5K/ref=sr_1_452?qid=1672923614&amp;s=kitchen&amp;sr=1-452"/>
  </r>
  <r>
    <s v="B08HDCWDXD"/>
    <s v="Eureka Forbes Active Clean 700 Watts Powerful Suction &amp; Blower Vacuum Cleaner with Washable HEPA Filter &amp; 6 Accessories,1 Year Warranty,Compact,Light Weight &amp; Easy to use (Red &amp; Black)"/>
    <x v="56"/>
    <x v="1"/>
    <s v="Kitchen &amp; HomeAppliances"/>
    <s v="Vacuum,Cleaning &amp; Ironing"/>
    <s v="Vacuums&amp;FloorCare"/>
    <s v="Vacuums"/>
    <n v="3179"/>
    <s v="&gt;2000"/>
    <x v="0"/>
    <n v="6"/>
    <n v="6999"/>
    <n v="0.55000000000000004"/>
    <n v="4"/>
    <n v="0"/>
    <n v="743"/>
    <s v="Note-This vacuum cleaner comes with an auto shut off technology that automatically shuts off the vacuum cleaner to protect from overheating|Post Purchase virtual Demo is provided on this product .A dedicated customer service executive is assigned to give "/>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
    <s v="https://m.media-amazon.com/images/I/41zqeckaQtS._SY300_SX300_QL70_FMwebp_.jpg"/>
    <s v="https://www.amazon.in/Eureka-Forbes-Active-Cleaner-washable/dp/B08HDCWDXD/ref=sr_1_273?qid=1672923606&amp;s=kitchen&amp;sr=1-273"/>
  </r>
  <r>
    <s v="B09MFR93KS"/>
    <s v="Bajaj Rex DLX 750 W 4 Jars Mixer Grinder, White and Blue"/>
    <x v="30"/>
    <x v="1"/>
    <s v="Kitchen &amp; HomeAppliances"/>
    <s v="SmallKitchenAppliances"/>
    <s v="MixerGrinders"/>
    <m/>
    <n v="3041.67"/>
    <s v="&gt;2000"/>
    <x v="0"/>
    <n v="6"/>
    <n v="5999"/>
    <n v="0.49"/>
    <n v="4"/>
    <n v="0"/>
    <n v="777"/>
    <s v="Powerful motor - 2000 RPM, 750 Watts|4 Stainless Steel Jars - 1.5L Liquidizing jar, 1.0L dry / wet grinding jar, 0.4L chutney jar, 1.5L polycarbonate blending jar with fruit filter|3 speed with incher facility|Unbreakable Jar Lids and handles|Motor overlo"/>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
    <s v="https://m.media-amazon.com/images/W/WEBP_402378-T1/images/I/31uBcZhDMjL._SX300_SY300_QL70_FMwebp_.jpg"/>
    <s v="https://www.amazon.in/Bajaj-Jars-Mixer-Grinder-White/dp/B09MFR93KS/ref=sr_1_447?qid=1672923614&amp;s=kitchen&amp;sr=1-447"/>
  </r>
  <r>
    <s v="B0BNXFDTZ2"/>
    <s v="Fire-Boltt Tank 1.85&quot; Bluetooth Calling Smart Watch, 123 Sports Mode, 8 UI Interactions, Built in Speaker &amp; Mic, 7 Days Battery &amp; Fire-Boltt Health Suite"/>
    <x v="68"/>
    <x v="0"/>
    <s v="WearableTechnology"/>
    <s v="SmartWatches"/>
    <m/>
    <m/>
    <n v="2999"/>
    <s v="&gt;2000"/>
    <x v="0"/>
    <n v="6"/>
    <n v="11999"/>
    <n v="0.75"/>
    <n v="4.4000000000000004"/>
    <n v="1"/>
    <n v="768"/>
    <s v="Largest 1.85&quot; Display : View bigger on the screen with the industry’s largest 1.85&quot; display covering every edge possible and providing a crystal-clear resolution of 240*280 pixels|Bluetooth Calling On The Go - With Fire-Boltt Tank Smart watch, you have th"/>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
    <s v="Perfect buy for the price of 1999/-After use of 10days my overall rating is 8/10 following are my reviews.Pros:1.step counting accuracy 85-90%2.sleep monitor 95-100% accurate3.Notifications and bluetooth connection with IOS and android - 10/104.touch sens"/>
    <s v="https://m.media-amazon.com/images/I/41vQwUamFcL._SX300_SY300_QL70_ML2_.jpg"/>
    <s v="https://www.amazon.in/Fire-Boltt-Bluetooth-Calling-Interactions-Speaker/dp/B0BNXFDTZ2/ref=sr_1_486?qid=1672895894&amp;s=electronics&amp;sr=1-486"/>
  </r>
  <r>
    <s v="B0B3MWYCHQ"/>
    <s v="Fire-Boltt Ring 3 Smart Watch 1.8 Biggest Display with Advanced Bluetooth Calling Chip, Voice Assistance,118 Sports Modes, in Built Calculator &amp; Games, SpO2, Heart Rate Monitoring"/>
    <x v="68"/>
    <x v="0"/>
    <s v="WearableTechnology"/>
    <s v="SmartWatches"/>
    <m/>
    <m/>
    <n v="2999"/>
    <s v="&gt;2000"/>
    <x v="0"/>
    <n v="6"/>
    <n v="9999"/>
    <n v="0.7"/>
    <n v="4.2"/>
    <n v="1"/>
    <n v="20879"/>
    <s v="Fire-Boltt is India' No 1 Wearable Watch Brand Q122 by IDC Worldwide quarterly wearable device tracker Q122.【Bluetooth Calling Watch】- Fire-Boltt Ring 3 enables you to make and receive calls directly from your watch via the built-in speaker and microphone"/>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
    <s v="https://m.media-amazon.com/images/I/41ziJKWj9LL._SX300_SY300_QL70_ML2_.jpg"/>
    <s v="https://www.amazon.in/Fire-Boltt-Bluetooth-Assistance-Calculator-Monitoring/dp/B0B3MWYCHQ/ref=sr_1_145?qid=1672895791&amp;s=electronics&amp;sr=1-145"/>
  </r>
  <r>
    <s v="B096VF5YYF"/>
    <s v="boAt Xtend Smartwatch with Alexa Built-in, 1.69” HD Display, Multiple Watch Faces, Stress Monitor, Heart &amp; SpO2 Monitoring, 14 Sports Modes, Sleep Monitor, 5 ATM &amp; 7 Days Battery(Pitch Black)"/>
    <x v="84"/>
    <x v="0"/>
    <s v="WearableTechnology"/>
    <s v="SmartWatches"/>
    <m/>
    <m/>
    <n v="2999"/>
    <s v="&gt;2000"/>
    <x v="0"/>
    <n v="6"/>
    <n v="7990"/>
    <n v="0.62"/>
    <n v="4.0999999999999996"/>
    <n v="0"/>
    <n v="48449"/>
    <s v="Alexa- Alexa built-in Voice Assistant that sets reminders, alarms and answers questions from weather forecasts to live cricket scores at your command!|Screen Size- ;1.69&quot; big square colour LCD display with a round dial features complete capacitive touch 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
    <s v="https://m.media-amazon.com/images/I/41pfjyUPZLL._SX300_SY300_QL70_ML2_.jpg"/>
    <s v="https://www.amazon.in/boAt-Smartwatch-Multiple-Monitoring-Resistance/dp/B096VF5YYF/ref=sr_1_89?qid=1672895770&amp;s=electronics&amp;sr=1-89"/>
  </r>
  <r>
    <s v="B0B6BLTGTT"/>
    <s v="Noise Pulse 2 Max Advanced Bluetooth Calling Smart Watch with 1.85'' TFT and 550 Nits Brightness, Smart DND, 10 Days Battery, 100 Sports Mode, Smartwatch for Men and Women - (Jet Black)"/>
    <x v="67"/>
    <x v="0"/>
    <s v="WearableTechnology"/>
    <s v="SmartWatches"/>
    <m/>
    <m/>
    <n v="2999"/>
    <s v="&gt;2000"/>
    <x v="0"/>
    <n v="6"/>
    <n v="5999"/>
    <n v="0.5"/>
    <n v="4.0999999999999996"/>
    <n v="0"/>
    <n v="7148"/>
    <s v="Massive 1.85&quot; display: See everyday data clearly under the brightest sun on the 1.85'' TFT LCD that sports 550 nits of brightness and the highest screen-to-body ratio.|BT calling: Talk directly to your loved ones from your wrist; manage calls, access your"/>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
    <s v="Linking the smart watch to my mobile phone was not as seamless as is to be expected for such a product. Once it was set up it works flawlessly. However, the NOISE smartwatch app on my Google does not give any data on sleep cycles and neither is there any "/>
    <s v="https://m.media-amazon.com/images/I/41u0PC4NajL._SX300_SY300_QL70_ML2_.jpg"/>
    <s v="https://www.amazon.in/Noise-Advanced-Bluetooth-Brightness-Smartwatch/dp/B0B6BLTGTT/ref=sr_1_202?qid=1672895806&amp;s=electronics&amp;sr=1-202"/>
  </r>
  <r>
    <s v="B0BNV7JM5Y"/>
    <s v="boAt Newly Launched Wave Electra with 1.81&quot; HD Display, Smart Calling with Ultra-Seamless BT Calling Chip,20 Built-In Watch Faces,100 + Sports Modes,Menu Personalization,In-Built Games(Charcoal Black)"/>
    <x v="84"/>
    <x v="0"/>
    <s v="WearableTechnology"/>
    <s v="SmartWatches"/>
    <m/>
    <m/>
    <n v="2999"/>
    <s v="&gt;2000"/>
    <x v="0"/>
    <n v="6"/>
    <n v="7990"/>
    <n v="0.62"/>
    <n v="4.0999999999999996"/>
    <n v="0"/>
    <n v="154"/>
    <s v="Screen Size- Big and Bold meets Bright and Sharp with a 1.81” HD Display. Backed with 2.5D curved display, 550 nits brightness &amp; its seamless edge design, it makes it the ideal metal body you want strapped on your wrist.|Seamless BT Calling- Calling made "/>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
    <s v="https://m.media-amazon.com/images/I/41fXq5ZKACL._SX300_SY300_QL70_ML2_.jpg"/>
    <s v="https://www.amazon.in/boAt-Launched-Ultra-Seamless-Personalization-Charcoal/dp/B0BNV7JM5Y/ref=sr_1_133?qid=1672895784&amp;s=electronics&amp;sr=1-133"/>
  </r>
  <r>
    <s v="B09H7JDJCW"/>
    <s v="PHILIPS Drip Coffee Maker HD7432/20, 0.6 L, Ideal for 2-7 cups, Black, Medium"/>
    <x v="20"/>
    <x v="1"/>
    <s v="Kitchen &amp; HomeAppliances"/>
    <s v="Coffee,Tea &amp; Espresso"/>
    <s v="DripCoffeeMachines"/>
    <m/>
    <n v="2999"/>
    <s v="&gt;2000"/>
    <x v="0"/>
    <n v="6"/>
    <n v="3595"/>
    <n v="0.17"/>
    <n v="4"/>
    <n v="0"/>
    <n v="178"/>
    <s v="Philips HD7432/20 coffee maker with glass jug makes 2-7 cups in 10 min brewing time, compact design that takes little space in your kitchen, water level indicator|Aroma twister nozzle to circulate inflowing coffee evenly for optimal &amp; consistent coffee ar"/>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
    <s v="https://m.media-amazon.com/images/I/41d7YWtyLCL._SX300_SY300_QL70_FMwebp_.jpg"/>
    <s v="https://www.amazon.in/PHILIPS-Coffee-HD7432-20-Medium/dp/B09H7JDJCW/ref=sr_1_483?qid=1672923615&amp;s=kitchen&amp;sr=1-483"/>
  </r>
  <r>
    <s v="B09ZQK9X8G"/>
    <s v="Noise ColorFit Pro 4 Advanced Bluetooth Calling Smart Watch with 1.72&quot; TruView Display, Fully-Functional Digital Crown, 311 PPI, 60Hz Refresh Rate, 500 NITS Brightness (Charcoal Black)"/>
    <x v="67"/>
    <x v="0"/>
    <s v="WearableTechnology"/>
    <s v="SmartWatches"/>
    <m/>
    <m/>
    <n v="2998"/>
    <s v="&gt;2000"/>
    <x v="0"/>
    <n v="6"/>
    <n v="5999"/>
    <n v="0.5"/>
    <n v="4.0999999999999996"/>
    <n v="0"/>
    <n v="5179"/>
    <s v="Advanced Bluetooth calling: Upgrade to an effortless calling experience - attend/reject calls and dial numbers, from your wrist.;Digital crown: Navigate through the watch, adjust volume and change the watch face via the fully-functional crown.|1.72’’displ"/>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
    <s v="https://m.media-amazon.com/images/I/413x7j3Z30L._SX300_SY300_QL70_ML2_.jpg"/>
    <s v="https://www.amazon.in/Noise-ColorFit-Bluetooth-Fully-Functional-Brightness/dp/B09ZQK9X8G/ref=sr_1_45?qid=1672895755&amp;s=electronics&amp;sr=1-45"/>
  </r>
  <r>
    <s v="B00A328ENA"/>
    <s v="Panasonic SR-WA22H (E) Automatic Rice Cooker, Apple Green, 2.2 Liters"/>
    <x v="85"/>
    <x v="1"/>
    <s v="Kitchen &amp; HomeAppliances"/>
    <s v="SmallKitchenAppliances"/>
    <s v="Rice&amp;PastaCookers"/>
    <m/>
    <n v="2976"/>
    <s v="&gt;2000"/>
    <x v="0"/>
    <n v="6"/>
    <n v="3945"/>
    <n v="0.25"/>
    <n v="4.2"/>
    <n v="1"/>
    <n v="3740"/>
    <s v="Total Volume: 2.2 Ltr/Cooks Up To 1.25 Kg Raw Rice|Anodized aluminium pan, comes with cooking plate|5 hours keep warm function|Warranty: 2 years on product and 5 years on heater|Power: 750 watts; Operating voltage: 220-240 volts|BIS Govt Approved|Total Vo"/>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
    <s v="https://m.media-amazon.com/images/W/WEBP_402378-T2/images/I/419H62Is66L._SX300_SY300_QL70_FMwebp_.jpg"/>
    <s v="https://www.amazon.in/Panasonic-SR-WA22H-5-4-Litre-Automatic-Cooker/dp/B00A328ENA/ref=sr_1_349?qid=1672923610&amp;s=kitchen&amp;sr=1-349"/>
  </r>
  <r>
    <s v="B097MKZHNV"/>
    <s v="Racold Pronto Pro 3Litres 3KW Vertical Instant Water Heater (Geyser)"/>
    <x v="39"/>
    <x v="1"/>
    <s v="Heating,Cooling &amp; AirQuality"/>
    <s v="WaterHeaters &amp; Geysers"/>
    <s v="InstantWaterHeaters"/>
    <m/>
    <n v="2949"/>
    <s v="&gt;2000"/>
    <x v="0"/>
    <n v="6"/>
    <n v="4849"/>
    <n v="0.39"/>
    <n v="4.2"/>
    <n v="1"/>
    <n v="7968"/>
    <s v="PUF Insulation: The high density and thick PUF in your water heater ensures retention of internal heat and temperature and resulting in better energy efficiency and reduced electricity bills|Faster Heating: The high power heating element ensures you get h"/>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
    <s v="https://m.media-amazon.com/images/W/WEBP_402378-T1/images/I/314qO8dyvRL._SX300_SY300_QL70_FMwebp_.jpg"/>
    <s v="https://www.amazon.in/Racold-Pronto-3Litres-Vertical-Instant/dp/B097MKZHNV/ref=sr_1_391?qid=1672923612&amp;s=kitchen&amp;sr=1-391"/>
  </r>
  <r>
    <s v="B08H6CZSHT"/>
    <s v="Philips EasySpeed Plus Steam Iron GC2145/20-2200W, Quick Heat Up with up to 30 g/min steam, 110 g steam Boost, Scratch Resistant Ceramic Soleplate, Vertical steam &amp; Drip-Stop"/>
    <x v="20"/>
    <x v="1"/>
    <s v="Kitchen &amp; HomeAppliances"/>
    <s v="Vacuum,Cleaning &amp; Ironing"/>
    <s v="Irons,Steamers&amp;Accessories"/>
    <s v="Irons"/>
    <n v="2903"/>
    <s v="&gt;2000"/>
    <x v="0"/>
    <n v="6"/>
    <n v="3295"/>
    <n v="0.12"/>
    <n v="4.3"/>
    <n v="1"/>
    <n v="2299"/>
    <s v="Triple Precision Tip and 360 degree swivel cord make ironing strokes comfortable, effortless and quick|Even distribution of steam for quick ironing in less number of strokes, powerful steam kills bacteria and removes odour|Includes: Steam Iron, User Manua"/>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
    <s v="https://m.media-amazon.com/images/I/41iBNm2ivFL._SX300_SY300_QL70_FMwebp_.jpg"/>
    <s v="https://www.amazon.in/EasySpeed-GC2145-Resistant-Soleplate-Drip-Stop/dp/B08H6CZSHT/ref=sr_1_268?qid=1672923606&amp;s=kitchen&amp;sr=1-268"/>
  </r>
  <r>
    <s v="B08ZHYNTM1"/>
    <s v="Havells Festiva 1200mm Dust Resistant Ceiling Fan (Gold Mist)"/>
    <x v="26"/>
    <x v="1"/>
    <s v="Heating,Cooling &amp; AirQuality"/>
    <s v="Fans"/>
    <s v="CeilingFans"/>
    <m/>
    <n v="2899"/>
    <s v="&gt;2000"/>
    <x v="0"/>
    <n v="6"/>
    <n v="4005"/>
    <n v="0.28000000000000003"/>
    <n v="4.3"/>
    <n v="1"/>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
    <s v="https://m.media-amazon.com/images/I/21954ou6hSL._SX300_SY300_QL70_FMwebp_.jpg"/>
    <s v="https://www.amazon.in/Havells-Festiva-1200mm-Resistant-Ceiling/dp/B08ZHYNTM1/ref=sr_1_342?qid=1672923610&amp;s=kitchen&amp;sr=1-342"/>
  </r>
  <r>
    <s v="B071R3LHFM"/>
    <s v="Wonderchef Nutri-blend Mixer, Grinder &amp; Blender | Powerful 400W 22000 RPM motor | Stainless steel Blades | 3 unbreakable jars | 2 Years warranty | Online recipe book by Chef Sanjeev Kapoor | Black"/>
    <x v="81"/>
    <x v="1"/>
    <s v="Kitchen &amp; HomeAppliances"/>
    <s v="SmallKitchenAppliances"/>
    <s v="MixerGrinders"/>
    <m/>
    <n v="2899"/>
    <s v="&gt;2000"/>
    <x v="0"/>
    <n v="6"/>
    <n v="5500"/>
    <n v="0.47"/>
    <n v="3.8"/>
    <n v="0"/>
    <n v="8958"/>
    <s v="Performance with Style:India's favourite Mixer-Grinder-Blender, Nutri - blend, is the perfect combination of superior performance and superb styling that adds beauty to your kitchen|Powerful Motor:The compact yet powerful machine grinds the toughest of ch"/>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
    <s v="https://m.media-amazon.com/images/I/51i84+E-LgL._SY300_SX300_.jpg"/>
    <s v="https://www.amazon.in/Wonderchef-Nutri-Blend-63152293-400-Watt-Grinder/dp/B071R3LHFM/ref=sr_1_255?qid=1672923605&amp;s=kitchen&amp;sr=1-255"/>
  </r>
  <r>
    <s v="B01486F4G6"/>
    <s v="Borosil Jumbo 1000-Watt Grill Sandwich Maker (Black)"/>
    <x v="31"/>
    <x v="1"/>
    <s v="Kitchen &amp; HomeAppliances"/>
    <s v="SmallKitchenAppliances"/>
    <s v="SandwichMakers"/>
    <m/>
    <n v="2863"/>
    <s v="&gt;2000"/>
    <x v="0"/>
    <n v="6"/>
    <n v="3690"/>
    <n v="0.22"/>
    <n v="4.3"/>
    <n v="1"/>
    <n v="6987"/>
    <s v="Brand-Borosil, Specification â€“ 23V ~ 5Hz;1 W Power for Faster Grilling|Makes 2 Sandwiches in minutes;Stainless Steel Mirror Finish Body; Easy to use;Easy to clean coated plates|Auto-lock latch;Larger deep ribbed grill plates for Krisp grilling|Rubber fe"/>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
    <s v="https://m.media-amazon.com/images/W/WEBP_402378-T1/images/I/51J2Wk-+c+L._SY300_SX300_.jpg"/>
    <s v="https://www.amazon.in/Borosil-Jumbo-1000-Watt-Grill-Sandwich/dp/B01486F4G6/ref=sr_1_506?qid=1672923617&amp;s=kitchen&amp;sr=1-506"/>
  </r>
  <r>
    <s v="B0B3G5XZN5"/>
    <s v="InstaCuppa Portable Blender for Smoothie, Milk Shakes, Crushing Ice and Juices, USB Rechargeable Personal Blender Machine for Kitchen with 4000 mAh Rechargeable Battery, 230 Watt Motor, 500 ML"/>
    <x v="86"/>
    <x v="1"/>
    <s v="Kitchen &amp; HomeAppliances"/>
    <s v="SmallKitchenAppliances"/>
    <s v="HandBlenders"/>
    <m/>
    <n v="2799"/>
    <s v="&gt;2000"/>
    <x v="0"/>
    <n v="6"/>
    <n v="3499"/>
    <n v="0.2"/>
    <n v="4.5"/>
    <n v="1"/>
    <n v="546"/>
    <s v="Blends Fast and Quick: Our personal blender is powered with a 230 Watt motor and fitted with 304 stainless steel blades so you can blend your shakes, smoothies, crush ice and anything else in seconds|Durable and Wireless: Built with a 4000 mAh rechargeabl"/>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
    <s v="https://m.media-amazon.com/images/I/31ZbGgybh0L._SX300_SY300_QL70_FMwebp_.jpg"/>
    <s v="https://www.amazon.in/InstaCuppa-Portable-Smoothie-Crushing-Rechargeable/dp/B0B3G5XZN5/ref=sr_1_148?qid=1672923598&amp;s=kitchen&amp;sr=1-148"/>
  </r>
  <r>
    <s v="B09BNXQ6BR"/>
    <s v="Noise ColorFit Ultra SE Smart Watch with 1.75&quot;(4.3cm) HD Display, Aluminium Alloy Body, 60 Sports Modes, Spo2, Lightweight, Stock Market Info, Calls &amp; SMS Reply (Vintage Brown)"/>
    <x v="67"/>
    <x v="0"/>
    <s v="WearableTechnology"/>
    <s v="SmartWatches"/>
    <m/>
    <m/>
    <n v="2799"/>
    <s v="&gt;2000"/>
    <x v="0"/>
    <n v="6"/>
    <n v="6499"/>
    <n v="0.56999999999999995"/>
    <n v="4.0999999999999996"/>
    <n v="0"/>
    <n v="38879"/>
    <s v="1.75” TruViewTM display : See the clear, bigger picture on the 1.75’’ touch screen with 320*385 pixels Crafted from Grade 6061 aluminium, ColorFit Ultra can withstand daily rough use with ease.Strap Size &amp; Material : 22mm &amp; Silicone|Personal health assis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
    <s v="https://m.media-amazon.com/images/I/41AGCk95dpL._SX300_SY300_QL70_ML2_.jpg"/>
    <s v="https://www.amazon.in/Noise-ColorFit-Ultra-SE-Smartwatch/dp/B09BNXQ6BR/ref=sr_1_303?qid=1672895835&amp;s=electronics&amp;sr=1-303"/>
  </r>
  <r>
    <s v="B00V9NHDI4"/>
    <s v="Eureka Forbes Trendy Zip 1000 Watts powerful suction vacuum cleaner with resuable dust bag &amp; 5 accessories,1 year warrantycompact,light weight &amp; easy to use (Black)"/>
    <x v="56"/>
    <x v="1"/>
    <s v="Kitchen &amp; HomeAppliances"/>
    <s v="Vacuum,Cleaning &amp; Ironing"/>
    <s v="Vacuums&amp;FloorCare"/>
    <s v="Vacuums"/>
    <n v="2799"/>
    <s v="&gt;2000"/>
    <x v="0"/>
    <n v="6"/>
    <n v="3799"/>
    <n v="0.26"/>
    <n v="3.9"/>
    <n v="0"/>
    <n v="32931"/>
    <s v="Post Purchase virtual Demo is provided on this product .A dedicated customer service executive is assigned to give live demo of the product over a video call|Trendy Zip is a canister vaccum cleaner for daily cleaning needs to get rid of deep embedded dirt"/>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
    <s v="https://m.media-amazon.com/images/W/WEBP_402378-T2/images/I/41FyPER4ASL._SX300_SY300_QL70_FMwebp_.jpg"/>
    <s v="https://www.amazon.in/Eureka-Forbes-Trendy-Zip-1000-Watt/dp/B00V9NHDI4/ref=sr_1_99?qid=1672923595&amp;s=kitchen&amp;sr=1-99"/>
  </r>
  <r>
    <s v="B077BTLQ67"/>
    <s v="Orient Electric Aura Neo Instant 3L Water Heater (Geyser), 5-level Safety Shield, Stainless Steel Tank (White &amp; Turquoise)"/>
    <x v="87"/>
    <x v="1"/>
    <s v="Heating,Cooling &amp; AirQuality"/>
    <s v="WaterHeaters &amp; Geysers"/>
    <s v="InstantWaterHeaters"/>
    <m/>
    <n v="2790"/>
    <s v="&gt;2000"/>
    <x v="0"/>
    <n v="6"/>
    <n v="4890"/>
    <n v="0.43"/>
    <n v="3.9"/>
    <n v="0"/>
    <n v="588"/>
    <s v="LONGER TANK LIFESPAN: High-grade stainless steel tank and heavy copper heating element with a nickel coating that protects the instant geyser against corrosion;|SUITABLE FOR MID AND LOW-RISE BUILDINGS with 6.5 bar pressure rating;|NEON POWER &amp; HEATING IND"/>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
    <s v="https://m.media-amazon.com/images/W/WEBP_402378-T1/images/I/21vWJo4CXKL._SX300_SY300_QL70_FMwebp_.jpg"/>
    <s v="https://www.amazon.in/Orient-Electric-Aura-Neo-IWAN03WSM3/dp/B077BTLQ67/ref=sr_1_374?qid=1672923611&amp;s=kitchen&amp;sr=1-374"/>
  </r>
  <r>
    <s v="B0747VDH9L"/>
    <s v="INALSA Hand Blender 1000 Watt with Chopper, Whisker, 600 ml Multipurpose Jar|Variable Speed And Turbo Speed Function |100% Copper Motor |Low Noise |ANTI-SPLASH TECHNOLOGY|2 Year Warranty"/>
    <x v="51"/>
    <x v="1"/>
    <s v="Kitchen &amp; HomeAppliances"/>
    <s v="SmallKitchenAppliances"/>
    <s v="HandBlenders"/>
    <m/>
    <n v="2742"/>
    <s v="&gt;2000"/>
    <x v="0"/>
    <n v="6"/>
    <n v="3995"/>
    <n v="0.31"/>
    <n v="4.4000000000000004"/>
    <n v="1"/>
    <n v="11148"/>
    <s v="HANDHELD BLENDING POWER-&gt; With power of 1000W, Input Supply: 220 - 230V, AC, this appliance performs all of your cooking tasks proficiently. It ensures powerful processing every time. Save meal prep-time with Robot Inox 1000 Hand Blender. DC Motor|FOR INS"/>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
    <s v="https://m.media-amazon.com/images/W/WEBP_402378-T2/images/I/41QEK7WRJbL._SX300_SY300_QL70_FMwebp_.jpg"/>
    <s v="https://www.amazon.in/Inalsa-Robot-1000-800-Watt-Blender/dp/B0747VDH9L/ref=sr_1_269?qid=1672923605&amp;s=kitchen&amp;sr=1-269"/>
  </r>
  <r>
    <s v="B00935MD1C"/>
    <s v="Prestige PRWO 1.8-2 700-Watts Delight Electric Rice Cooker with 2 Aluminium Cooking Pans - 1.8 Liters, White"/>
    <x v="70"/>
    <x v="1"/>
    <s v="Kitchen &amp; HomeAppliances"/>
    <s v="SmallKitchenAppliances"/>
    <s v="Rice&amp;PastaCookers"/>
    <m/>
    <n v="2719"/>
    <s v="&gt;2000"/>
    <x v="0"/>
    <n v="6"/>
    <n v="3945"/>
    <n v="0.31"/>
    <n v="3.7"/>
    <n v="0"/>
    <n v="13406"/>
    <s v="Content: Prestige Delight Electric Rice Cooker (1.8 Open Type with Aluminium Cooking Pan-2U)|Net Quantity: 1 Unit.Voltage : 230 V|Voltage: 230V; Wattage: 700W|Warranty: 1 Year|Troubleshooting guidelines: Do not wash the main body of cooker or immerse it i"/>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9RN5X8B"/>
    <s v="V-Guard Zio Instant Water Geyser | 3 Litre | 3000 W Heating | White-Blue | | 2 Year Warranty"/>
    <x v="38"/>
    <x v="1"/>
    <s v="Heating,Cooling &amp; AirQuality"/>
    <s v="WaterHeaters &amp; Geysers"/>
    <s v="InstantWaterHeaters"/>
    <m/>
    <n v="2699"/>
    <s v="&gt;2000"/>
    <x v="0"/>
    <n v="6"/>
    <n v="4700"/>
    <n v="0.43"/>
    <n v="4.2"/>
    <n v="1"/>
    <n v="1296"/>
    <s v="POWERFUL INSTANT HEATING: The geyser is powered by a superior 3 kW heating element with a copper sheath and high-grade magnesium oxide insulation for quick movement of heat|ADVANCED 4 LAYER SAFETY: Pressure release valve for safer operations at higher pre"/>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s v="https://m.media-amazon.com/images/I/21ndIZtC7HL._SX300_SY300_QL70_FMwebp_.jpg"/>
    <s v="https://www.amazon.in/V-Guard-Instant-Heating-White-Blue-Warranty/dp/B0B9RN5X8B/ref=sr_1_171?qid=1672923598&amp;s=kitchen&amp;sr=1-171"/>
  </r>
  <r>
    <s v="B00W56GLOQ"/>
    <s v="Wonderchef Nutri-blend Mixer, Grinder &amp; Blender | Powerful 400W 22000 RPM motor | Stainless steel Blades | 2 unbreakable jars | 2 Years warranty | Online recipe book by Chef Sanjeev Kapoor | Black"/>
    <x v="81"/>
    <x v="1"/>
    <s v="Kitchen &amp; HomeAppliances"/>
    <s v="SmallKitchenAppliances"/>
    <s v="JuicerMixerGrinders"/>
    <m/>
    <n v="2699"/>
    <s v="&gt;2000"/>
    <x v="0"/>
    <n v="6"/>
    <n v="5000"/>
    <n v="0.46"/>
    <n v="4"/>
    <n v="0"/>
    <n v="26164"/>
    <s v="Performance with Style: India's favourite Mixer-Grinder-Blender, Nutriblend, is the perfect combination of superior performance and superb styling that adds beauty to your kitchen|Stainless Steel Blades: Super quality surgical stainless steel blades are a"/>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
    <s v="https://m.media-amazon.com/images/I/41gZhEcCCQL._SX300_SY300_QL70_FMwebp_.jpg"/>
    <s v="https://www.amazon.in/Wonderchef-Nutri-Blend-Watts-Juicer-Grinder/dp/B00W56GLOQ/ref=sr_1_76?qid=1672923595&amp;s=kitchen&amp;sr=1-76"/>
  </r>
  <r>
    <s v="B07G147SZD"/>
    <s v="NEXOMS Instant Heating Water Tap Wall Mounted with 3 Pin Indian Plug (16Amp)"/>
    <x v="88"/>
    <x v="1"/>
    <s v="Heating,Cooling &amp; AirQuality"/>
    <s v="WaterHeaters &amp; Geysers"/>
    <s v="InstantWaterHeaters"/>
    <m/>
    <n v="2699"/>
    <s v="&gt;2000"/>
    <x v="0"/>
    <n v="6"/>
    <n v="3799"/>
    <n v="0.28999999999999998"/>
    <n v="4"/>
    <n v="0"/>
    <n v="727"/>
    <s v="Suitable for your Home &amp; Offices, gives 'New' dimension to styling of your Bathrooms and Kitchens|Innovative and Cost Effective solution|Easy to Install, does not need space like other Geysers|3-5 Seconds Instant Hot Water. This is 2 in 1 tap, can be used"/>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s v="https://m.media-amazon.com/images/W/WEBP_402378-T1/images/I/41A6EmdtN8L._SY300_SX300_QL70_FMwebp_.jpg"/>
    <s v="https://www.amazon.in/NEXOMS-Instant-Heating-Mounted-Stainless/dp/B07G147SZD/ref=sr_1_389?qid=1672923611&amp;s=kitchen&amp;sr=1-389"/>
  </r>
  <r>
    <s v="B097JVLW3L"/>
    <s v="Irusu Play VR Plus Virtual Reality Headset with Headphones for Gaming (Black)"/>
    <x v="89"/>
    <x v="0"/>
    <s v="HomeTheater,TV &amp; Video"/>
    <s v="Accessories"/>
    <s v="3DGlasses"/>
    <m/>
    <n v="2699"/>
    <s v="&gt;2000"/>
    <x v="0"/>
    <n v="6"/>
    <n v="3500"/>
    <n v="0.23"/>
    <n v="3.5"/>
    <n v="0"/>
    <n v="621"/>
    <s v="✔️40MM HD optical resin lens with Focal and IPD adjustments with FOV up to 110 makes this VR headset perform better|✔️Best-in-class headphones With 3.5mm Jack and removable front panel for ventilation are provided in this 3d vr headset|✔️Advanced touch bu"/>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
    <s v="https://m.media-amazon.com/images/W/WEBP_402378-T1/images/I/31z9cuviPzL._SX300_SY300_QL70_FMwebp_.jpg"/>
    <s v="https://www.amazon.in/Virtual-Reality-Headset-Headphones-Gaming/dp/B097JVLW3L/ref=sr_1_479?qid=1672909147&amp;s=electronics&amp;sr=1-479"/>
  </r>
  <r>
    <s v="B00NM6MO26"/>
    <s v="Prestige PIC 16.0+ 1900W Induction Cooktop with Soft Touch Push Buttons (Black)"/>
    <x v="70"/>
    <x v="1"/>
    <s v="Kitchen &amp; HomeAppliances"/>
    <s v="SmallKitchenAppliances"/>
    <s v="InductionCooktop"/>
    <m/>
    <n v="2698"/>
    <s v="&gt;2000"/>
    <x v="0"/>
    <n v="6"/>
    <n v="3945"/>
    <n v="0.32"/>
    <n v="4"/>
    <n v="0"/>
    <n v="15034"/>
    <s v="Indian menu options|Pause function for added convenience|Aerodynamic cooling system|Automatic voltage regulator|1900 watts power|Power saver technology, Troubleshooting guidelines: works only with Induction base cookware- bottom diameter between 12cm-26cm"/>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s v="https://m.media-amazon.com/images/I/418WkmFOaTL._SX300_SY300_QL70_FMwebp_.jpg"/>
    <s v="https://www.amazon.in/Prestige-1900-Induction-Cooktop-button/dp/B00NM6MO26/ref=sr_1_173?qid=1672923600&amp;s=kitchen&amp;sr=1-173"/>
  </r>
  <r>
    <s v="B00TI8E7BI"/>
    <s v="Philips HD9306/06 1.5-Litre Electric Kettle (Multicolor)"/>
    <x v="20"/>
    <x v="1"/>
    <s v="Kitchen &amp; HomeAppliances"/>
    <s v="SmallKitchenAppliances"/>
    <s v="Kettles&amp;HotWaterDispensers"/>
    <s v="ElectricKettles"/>
    <n v="2695"/>
    <s v="&gt;2000"/>
    <x v="0"/>
    <n v="6"/>
    <n v="2695"/>
    <n v="0"/>
    <n v="4.4000000000000004"/>
    <n v="1"/>
    <n v="2518"/>
    <s v="Food grade stainless steel, Frequency: 50 Hz. Cord length :0.75 m|Wide opening for easy pouring and cleaning|Concealed heating element and cord winder|Steam sensor, dry boiling and overheating prevention, Frequency - 50 Hz|One touch spring lid helps to av"/>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
    <s v="https://m.media-amazon.com/images/I/41JyZuDzDgL._SX300_SY300_QL70_FMwebp_.jpg"/>
    <s v="https://www.amazon.in/Philips-HD9306-06-1-5-Litre-Multicolor/dp/B00TI8E7BI/ref=sr_1_499?qid=1672923617&amp;s=kitchen&amp;sr=1-499"/>
  </r>
  <r>
    <s v="B09XTQFFCG"/>
    <s v="FYA Handheld Vacuum Cleaner Cordless, Wireless Hand Vacuum&amp;Air Blower 2-in-1, Mini Portable Car Vacuum Cleaner with Powerful Suction, USB Rechargeable Vacuum for Pet Hair, Home and Car"/>
    <x v="90"/>
    <x v="1"/>
    <s v="Kitchen &amp; HomeAppliances"/>
    <s v="Vacuum,Cleaning &amp; Ironing"/>
    <s v="Vacuums&amp;FloorCare"/>
    <s v="Vacuums"/>
    <n v="2669"/>
    <s v="&gt;2000"/>
    <x v="0"/>
    <n v="6"/>
    <n v="3199"/>
    <n v="0.17"/>
    <n v="3.9"/>
    <n v="0"/>
    <n v="260"/>
    <s v="【High Power Suction】 This hand held vacuuming cordless uses a built-in cyclone design, which makes this compact handheld vacuum cleaner can still provide 5200pa continuous strong suction; not only can it effectively clean dust, paper scraps, hair and othe"/>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
    <s v="https://m.media-amazon.com/images/I/41R4IgGsMaL._SX300_SY300_QL70_FMwebp_.jpg"/>
    <s v="https://www.amazon.in/FYA-Handheld-Cordless-Wireless-Rechargeable/dp/B09XTQFFCG/ref=sr_1_421?qid=1672923613&amp;s=kitchen&amp;sr=1-421"/>
  </r>
  <r>
    <s v="B09BVCVTBC"/>
    <s v="Redragon K617 Fizz 60% Wired RGB Gaming Keyboard, 61 Keys Compact Mechanical Keyboard w/White and Grey Color Keycaps, Linear Red Switch, Pro Driver/Software Supported"/>
    <x v="91"/>
    <x v="2"/>
    <s v="Accessories &amp; Peripherals"/>
    <s v="PCGamingPeripherals"/>
    <s v="GamingKeyboards"/>
    <m/>
    <n v="2649"/>
    <s v="&gt;2000"/>
    <x v="0"/>
    <n v="6"/>
    <n v="3499"/>
    <n v="0.24"/>
    <n v="4.5"/>
    <n v="1"/>
    <n v="1271"/>
    <s v="Slim Fresh K617: Redragon's new 60% layout wired keyboard in a refreshing style with a no-brainer deal economic offer. Compact 61 keys with selected keycaps, dedicated for FPS Gamers and efficient working.|Hot-Swappable Red Switches: Most quiet mechanical"/>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
    <s v="Get it! Get it! Get it!It is my second time getting this keeb as I had modified (foam+tape mod) and sold my first one which I had brought from elitehubs I was going to get it again from them but they lost my account from their server T_T which I had a few"/>
    <s v="https://m.media-amazon.com/images/I/41nRBNNDnNL._SX300_SY300_QL70_FMwebp_.jpg"/>
    <s v="https://www.amazon.in/Redragon-K617-Keyboard-Mechanical-Supported/dp/B09BVCVTBC/ref=sr_1_362?qid=1672903013&amp;s=computers&amp;sr=1-362"/>
  </r>
  <r>
    <s v="B0148NPH9I"/>
    <s v="Logitech K380 Wireless Multi-Device Keyboard for Windows, Apple iOS, Apple TV Android or Chrome, Bluetooth, Compact Space-Saving Design, PC/Mac/Laptop/Smartphone/Tablet (Dark Grey)"/>
    <x v="92"/>
    <x v="2"/>
    <s v="Accessories &amp; Peripherals"/>
    <s v="Keyboards,Mice &amp; InputDevices"/>
    <s v="Keyboards"/>
    <m/>
    <n v="2640"/>
    <s v="&gt;2000"/>
    <x v="0"/>
    <n v="6"/>
    <n v="3195"/>
    <n v="0.17"/>
    <n v="4.5"/>
    <n v="1"/>
    <n v="16146"/>
    <s v="Multi-Device Connectivity : Pair up to 3 wireless devices at once with the simple touch of an Easy-Switch button. Easy-Switch lets you connect any Bluetooth device that supports an external keyboard, including an iPhone, iPad android tablet or Windows PC."/>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
    <s v="So I got this keybaord a few days ago and it came in a package that can be best described as being mauled by a bear. It was totally beaten up and inside the batteries of the keyboard ha come loose alsothough I could just pop it back in no problem. Thankfu"/>
    <s v="https://m.media-amazon.com/images/I/41EIVJvXxsL._SX300_SY300_QL70_FMwebp_.jpg"/>
    <s v="https://www.amazon.in/Logitech-920-007596-Multi-Device-Bluetooth-Keyboard/dp/B0148NPH9I/ref=sr_1_426?qid=1672903016&amp;s=computers&amp;sr=1-426"/>
  </r>
  <r>
    <s v="B0B9BD2YL4"/>
    <s v="KINGONE Wireless Charging Pencil (2nd Generation) for iPad with Magnetic and Tilt Sensitive, Palm Rejection, Compatible with Apple iPad Pro 11 inch 1/2/3/4, iPad Pro 12.9 Inch 3/4/5/6, iPad Air 4/5, mini6"/>
    <x v="93"/>
    <x v="0"/>
    <s v="Mobiles &amp; Accessories"/>
    <s v="MobileAccessories"/>
    <s v="StylusPens"/>
    <m/>
    <n v="2599"/>
    <s v="&gt;2000"/>
    <x v="0"/>
    <n v="6"/>
    <n v="6999"/>
    <n v="0.63"/>
    <n v="4.5"/>
    <n v="1"/>
    <n v="1526"/>
    <s v="【2022 latest iPad Magnetic Charging】 The latest iPad pen developed by KINGONE provides true wireless charging without cables, just like Apple Pencil2. Automatic Bluetooth pairing and charging. You can keep charging your iPad while you carry it. It also pe"/>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
    <s v="https://m.media-amazon.com/images/I/217Lv1D3bHL._SX300_SY300_QL70_ML2_.jpg"/>
    <s v="https://www.amazon.in/Wireless-Generation-Sensitive-Rejection-Compatible/dp/B0B9BD2YL4/ref=sr_1_500?qid=1672895894&amp;s=electronics&amp;sr=1-500"/>
  </r>
  <r>
    <s v="B078JBK4GX"/>
    <s v="Havells Instanio 1-Litre 3KW Instant Water Heater (Geyser), White Blue"/>
    <x v="26"/>
    <x v="1"/>
    <s v="Heating,Cooling &amp; AirQuality"/>
    <s v="WaterHeaters &amp; Geysers"/>
    <s v="InstantWaterHeaters"/>
    <m/>
    <n v="2599"/>
    <s v="&gt;2000"/>
    <x v="0"/>
    <n v="6"/>
    <n v="4560"/>
    <n v="0.43"/>
    <n v="4.4000000000000004"/>
    <n v="1"/>
    <n v="646"/>
    <s v="Type: Instant ; Capacity: 1 Litre; Wattage: 3000 Watts; Pressure: 6.5 Bars ;4 Level Safety : Thermostat, Automatic Thermal Cut-Out, Pressure Release Valve and Heating Indicator|LED : Temperature Sensing Color changing LED Indicator for real-time hotness o"/>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 v="https://m.media-amazon.com/images/W/WEBP_402378-T1/images/I/31991seDfcL._SY300_SX300_QL70_FMwebp_.jpg"/>
    <s v="https://www.amazon.in/Havells-Instanio-1-Litre-Instant-Geyser/dp/B078JBK4GX/ref=sr_1_244?qid=1672923605&amp;s=kitchen&amp;sr=1-244"/>
  </r>
  <r>
    <s v="B08S6RKT4L"/>
    <s v="Balzano High Speed Nutri Blender/Mixer/Smoothie Maker - 500 Watt - Silver, 2 Jar"/>
    <x v="94"/>
    <x v="1"/>
    <s v="Kitchen &amp; HomeAppliances"/>
    <s v="SmallKitchenAppliances"/>
    <m/>
    <m/>
    <n v="2599"/>
    <s v="&gt;2000"/>
    <x v="0"/>
    <n v="6"/>
    <n v="4290"/>
    <n v="0.39"/>
    <n v="4.4000000000000004"/>
    <n v="1"/>
    <n v="2116"/>
    <s v="Engineered &amp; Designed in Italy and Made in India: Authentic and superior juicer mixer grinder developed with Indian expertise by Balzano, a leader in commercial and consumer mixing, grinding and blending. The Balzano Nutri Blender 500W is designed in Ital"/>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
    <s v="https://m.media-amazon.com/images/W/WEBP_402378-T2/images/I/41+pYgFJpBL._SY300_SX300_.jpg"/>
    <s v="https://www.amazon.in/Balzano-Speed-Nutri-Blender-Smoothie/dp/B08S6RKT4L/ref=sr_1_241?qid=1672923603&amp;s=kitchen&amp;sr=1-241"/>
  </r>
  <r>
    <s v="B097R2V1W8"/>
    <s v="Bajaj Splendora 3 Litre 3KW IWH Instant Water Heater (Geyser), White"/>
    <x v="30"/>
    <x v="1"/>
    <s v="Heating,Cooling &amp; AirQuality"/>
    <s v="WaterHeaters &amp; Geysers"/>
    <s v="InstantWaterHeaters"/>
    <m/>
    <n v="2599"/>
    <s v="&gt;2000"/>
    <x v="0"/>
    <n v="6"/>
    <n v="5890"/>
    <n v="0.56000000000000005"/>
    <n v="4.0999999999999996"/>
    <n v="0"/>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s v="https://m.media-amazon.com/images/W/WEBP_402378-T2/images/I/31zh7GQSkfL._SX300_SY300_QL70_FMwebp_.jpg"/>
    <s v="https://www.amazon.in/Bajaj-Splendora-Instant-Water-Heater/dp/B097R2V1W8/ref=sr_1_28?qid=1672923592&amp;s=kitchen&amp;sr=1-28"/>
  </r>
  <r>
    <s v="B09WMTJPG7"/>
    <s v="Crompton InstaBliss 3-L Instant Water Heater (Geyser) with Advanced 4 Level Safety"/>
    <x v="44"/>
    <x v="1"/>
    <s v="Heating,Cooling &amp; AirQuality"/>
    <s v="WaterHeaters &amp; Geysers"/>
    <s v="InstantWaterHeaters"/>
    <m/>
    <n v="2599"/>
    <s v="&gt;2000"/>
    <x v="0"/>
    <n v="6"/>
    <n v="4400"/>
    <n v="0.41"/>
    <n v="4.0999999999999996"/>
    <n v="0"/>
    <n v="14947"/>
    <s v="PRODUCT: Crompton's instant water heater with fast heating function|TECHNICAL SPECIFICATIONS: Wattage: 3000W; Capacity: 3L; Pressure 6.5 bar|WARRANTY: 5 year warranty on Tank, 2 year warranty on Element and 2 year warranty on Product provided by Crompton "/>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
    <s v="https://m.media-amazon.com/images/I/31yPDf0htkL._SX300_SY300_QL70_FMwebp_.jpg"/>
    <s v="https://www.amazon.in/Crompton-InstaBliss-Instant-Heater-Advanced/dp/B09WMTJPG7/ref=sr_1_153?qid=1672923598&amp;s=kitchen&amp;sr=1-153"/>
  </r>
  <r>
    <s v="B08H21B6V7"/>
    <s v="Nokia 150 (2020) (Cyan)"/>
    <x v="69"/>
    <x v="0"/>
    <s v="Mobiles &amp; Accessories"/>
    <s v="Smartphones &amp; BasicMobiles"/>
    <s v="BasicMobiles"/>
    <m/>
    <n v="2599"/>
    <s v="&gt;2000"/>
    <x v="0"/>
    <n v="6"/>
    <n v="2999"/>
    <n v="0.13"/>
    <n v="3.9"/>
    <n v="0"/>
    <n v="14266"/>
    <s v="MicroSD card slot expandable up to 32. Network bands GSM 900/1800|Rear camera with fla|Talk time up to 19.4 hours, standby time up to 23.4 days Country of Origin: India 1 year manufacturer warranty for device and 6 months manufacturer warranty for in-box "/>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
    <s v="https://m.media-amazon.com/images/I/41fMEQ-GoHL._SX300_SY300_QL70_ML2_.jpg"/>
    <s v="https://www.amazon.in/Nokia-150-Cyan/dp/B08H21B6V7/ref=sr_1_301?qid=1672895835&amp;s=electronics&amp;sr=1-301"/>
  </r>
  <r>
    <s v="B08WWKM5HQ"/>
    <s v="Crompton Highspeed Markle Prime 1200 mm (48 inch) Anti-Dust Ceiling Fan with Energy Efficient 55W Motor (Burgundy)"/>
    <x v="44"/>
    <x v="1"/>
    <s v="Heating,Cooling &amp; AirQuality"/>
    <s v="Fans"/>
    <s v="CeilingFans"/>
    <m/>
    <n v="2599"/>
    <s v="&gt;2000"/>
    <x v="0"/>
    <n v="6"/>
    <n v="4780"/>
    <n v="0.46"/>
    <n v="3.9"/>
    <n v="0"/>
    <n v="898"/>
    <s v="For on-site after-sales service with home visit: or Crompton's Website. Installation is not provided by brand. For product related queries please visit Crompton's website|Unique Holographic Royal Effect on Decorative Trims. Energy Efficient 55W Motor ensu"/>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0MUTWLW4"/>
    <s v="Logitech K480 Wireless Multi-Device Keyboard for Windows, macOS, iPadOS, Android or Chrome OS, Bluetooth, Compact, Compatible with PC, Mac, Laptop, Smartphone, Tablet - Black"/>
    <x v="92"/>
    <x v="2"/>
    <s v="Accessories &amp; Peripherals"/>
    <s v="Keyboards,Mice &amp; InputDevices"/>
    <s v="Keyboards"/>
    <m/>
    <n v="2595"/>
    <s v="&gt;2000"/>
    <x v="0"/>
    <n v="6"/>
    <n v="3295"/>
    <n v="0.21"/>
    <n v="4.4000000000000004"/>
    <n v="1"/>
    <n v="22618"/>
    <s v="Type on Any Device: A new type of wireless computer keyboard for your desk that also works with your tablet and smartphone; connect with any Bluetooth-enabled device with external keyboard support.|Easy-Switch Dial: Simply turn the dial of the Logitech K4"/>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
    <s v="https://m.media-amazon.com/images/I/41hzQslWQlL._SX300_SY300_QL70_FMwebp_.jpg"/>
    <s v="https://www.amazon.in/Logitech-Multi-Device-Bluetooth-Keyboard-Black/dp/B00MUTWLW4/ref=sr_1_259?qid=1672903007&amp;s=computers&amp;sr=1-259"/>
  </r>
  <r>
    <s v="B08MVXPTDG"/>
    <s v="Crompton Insta Delight Fan Circulator Room Heater with 3 Heat Settings (Slate Grey &amp; Black, 2000 Watt)"/>
    <x v="44"/>
    <x v="1"/>
    <s v="Heating,Cooling &amp; AirQuality"/>
    <s v="RoomHeaters"/>
    <s v="FanHeaters"/>
    <m/>
    <n v="2590"/>
    <s v="&gt;2000"/>
    <x v="0"/>
    <n v="6"/>
    <n v="4200"/>
    <n v="0.38"/>
    <n v="4.0999999999999996"/>
    <n v="0"/>
    <n v="63"/>
    <s v="Tapping into a natural phenomenon known as “convection” InstaDelight|Circulates air through a fan after passing it through the heating element|Its easy portability and multiple heat settings makes it a quintessential appliance on a chilly day|Comes with a"/>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
    <s v="https://m.media-amazon.com/images/I/31vL9-jaaJL._SX300_SY300_QL70_FMwebp_.jpg"/>
    <s v="https://www.amazon.in/Crompton-Delight-Circulator-Heater-Settings/dp/B08MVXPTDG/ref=sr_1_311?qid=1672923607&amp;s=kitchen&amp;sr=1-311"/>
  </r>
  <r>
    <s v="B09PDZNSBG"/>
    <s v="Goodscity Garment Steamer for Clothes, Steam Iron Press - Vertical &amp; Horizontal Steaming up to 22g/min, 1200 Watt, 230 ml Water tank &amp; 30 sec Fast Heating (GC 111)"/>
    <x v="95"/>
    <x v="1"/>
    <s v="Kitchen &amp; HomeAppliances"/>
    <s v="Vacuum,Cleaning &amp; Ironing"/>
    <s v="Irons,Steamers&amp;Accessories"/>
    <s v="Irons"/>
    <n v="2575"/>
    <s v="&gt;2000"/>
    <x v="0"/>
    <n v="6"/>
    <n v="6700"/>
    <n v="0.62"/>
    <n v="4.2"/>
    <n v="1"/>
    <n v="611"/>
    <s v="Lightweight &amp; Portable: Dimensions: 223 x 158 x 120 mm. You can steam your clothes and fabrics vertically or horizontally without the weight of the water tank holding you back. This steamer is travel friendly and can easily fit it into your suitcase.|Deta"/>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
    <s v="https://m.media-amazon.com/images/W/WEBP_402378-T1/images/I/21df9THeM-L._SX300_SY300_QL70_FMwebp_.jpg"/>
    <s v="https://www.amazon.in/Goodscity-Garment-Steamer-Clothes-Steam/dp/B09PDZNSBG/ref=sr_1_351?qid=1672923610&amp;s=kitchen&amp;sr=1-351"/>
  </r>
  <r>
    <s v="B07GVR9TG7"/>
    <s v="TP-Link Archer AC1200 Archer C6 Wi-Fi Speed Up to 867 Mbps/5 GHz + 400 Mbps/2.4 GHz, 5 Gigabit Ports, 4 External Antennas, MU-MIMO, Dual Band, WiFi Coverage with Access Point Mode, Black"/>
    <x v="96"/>
    <x v="2"/>
    <s v="NetworkingDevices"/>
    <s v="Routers"/>
    <m/>
    <m/>
    <n v="2499"/>
    <s v="&gt;2000"/>
    <x v="0"/>
    <n v="6"/>
    <n v="4999"/>
    <n v="0.5"/>
    <n v="4.4000000000000004"/>
    <n v="1"/>
    <n v="35024"/>
    <s v="AC1200 Dual-Band Wi-Fi —— 867 Mbps at 5 GHz and 400 Mbps at 2.4 GHz band;MU-MIMO Technology —— Simultaneously transfers data to multiple devices for 2× faster performance|Boosted Coverage —— Four external antennas equipped with Beamforming technology exte"/>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
    <s v="https://m.media-amazon.com/images/I/41VDUqScJFL._SX300_SY300_QL70_FMwebp_.jpg"/>
    <s v="https://www.amazon.in/TP-Link-Archer-C6-Wireless-MU-MIMO/dp/B07GVR9TG7/ref=sr_1_84?qid=1672902998&amp;s=computers&amp;sr=1-84"/>
  </r>
  <r>
    <s v="B07W9KYT62"/>
    <s v="TP-Link AC1200 Archer A6 Smart WiFi, 5GHz Gigabit Dual Band MU-MIMO Wireless Internet Router, Long Range Coverage by 4 Antennas, Qualcomm Chipset"/>
    <x v="96"/>
    <x v="2"/>
    <s v="NetworkingDevices"/>
    <s v="Routers"/>
    <m/>
    <m/>
    <n v="2499"/>
    <s v="&gt;2000"/>
    <x v="0"/>
    <n v="6"/>
    <n v="3999"/>
    <n v="0.38"/>
    <n v="4.4000000000000004"/>
    <n v="1"/>
    <n v="12679"/>
    <s v="AC1200 Dual-Band Wi-Fi —— 867 Mbps at 5 GHz and 400 Mbps at 2.4 GHz band|MU-MIMO Technology —— Simultaneously transfers data to multiple devices for 2× faster performance|Boosted Coverage —— Four external antennas equipped with Beamforming technology exte"/>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
    <s v="I really liked this router for a smallish space. The coverage never dropped and was mostly consistent.However it suddenly developed some snag and stopped connecting to the internet. Apparently the Ethernet port got damaged somehow. I tried calling TP Link"/>
    <s v="https://m.media-amazon.com/images/I/41VDUqScJFL._SX300_SY300_QL70_FMwebp_.jpg"/>
    <s v="https://www.amazon.in/TP-Link-Archer-A6-Wireless-Internet/dp/B07W9KYT62/ref=sr_1_415?qid=1672903016&amp;s=computers&amp;sr=1-415"/>
  </r>
  <r>
    <s v="B07XLML2YS"/>
    <s v="TP-Link Tapo 360° 2MP 1080p Full HD Pan/Tilt Home Security Wi-Fi Smart Camera| Alexa Enabled| 2-Way Audio| Night Vision| Motion Detection| Sound and Light Alarm| Indoor CCTV (Tapo C200) White"/>
    <x v="96"/>
    <x v="0"/>
    <s v="Cameras &amp; Photography"/>
    <s v="SecurityCameras"/>
    <s v="DomeCameras"/>
    <m/>
    <n v="2499"/>
    <s v="&gt;2000"/>
    <x v="0"/>
    <n v="6"/>
    <n v="3299"/>
    <n v="0.24"/>
    <n v="4.2"/>
    <n v="1"/>
    <n v="93112"/>
    <s v="High-Definition Video —— Records every image in crystal-clear 1080p definition;Pan and Tilt —— 360º horizontal and 114º vertical range; Advanced Night Vision —— Provides a visual distance of up to 30 ft;Motion Detection and Notifications —— Notifies you w"/>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
    <s v="https://m.media-amazon.com/images/I/31pcbVy11RL._SX300_SY300_QL70_FMwebp_.jpg"/>
    <s v="https://www.amazon.in/TP-Link-Wireless-Security-Tapo-C200/dp/B07XLML2YS/ref=sr_1_146?qid=1672903002&amp;s=computers&amp;sr=1-146"/>
  </r>
  <r>
    <s v="B094JB13XL"/>
    <s v="Noise ColorFit Ultra Smart Watch with 1.75&quot; HD Display, Aluminium Alloy Body, 60 Sports Modes, Spo2, Lightweight, Stock Market Info, Calls &amp; SMS Reply (Space Blue)"/>
    <x v="67"/>
    <x v="0"/>
    <s v="WearableTechnology"/>
    <s v="SmartWatches"/>
    <m/>
    <m/>
    <n v="2499"/>
    <s v="&gt;2000"/>
    <x v="0"/>
    <n v="6"/>
    <n v="5999"/>
    <n v="0.57999999999999996"/>
    <n v="4.0999999999999996"/>
    <n v="0"/>
    <n v="38879"/>
    <s v="1.75” TruViewTM display: See the clear, bigger picture on the 1.75’’ touch screen with 320*385 pixels.|Grade 6061 aluminium body: Crafted from Grade 6061 aluminium, ColorFit Ultra can withstand daily rough use with ease.|Personal health assistant: Take ca"/>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
    <s v="https://m.media-amazon.com/images/I/41YBVJ+UTxL._SY300_SX300_.jpg"/>
    <s v="https://www.amazon.in/Noise-ColorFit-Bezel-Less-TruView-Display/dp/B094JB13XL/ref=sr_1_365?qid=1672903013&amp;s=computers&amp;sr=1-365"/>
  </r>
  <r>
    <s v="B0972BQ2RS"/>
    <s v="Fire-Boltt India's No 1 Smartwatch Brand Ring Bluetooth Calling with SpO2 &amp; 1.7” Metal Body with Blood Oxygen Monitoring, Continuous Heart Rate, Full Touch &amp; Multiple Watch Faces"/>
    <x v="68"/>
    <x v="0"/>
    <s v="WearableTechnology"/>
    <s v="SmartWatches"/>
    <m/>
    <m/>
    <n v="2499"/>
    <s v="&gt;2000"/>
    <x v="0"/>
    <n v="6"/>
    <n v="9999"/>
    <n v="0.75"/>
    <n v="4.0999999999999996"/>
    <n v="0"/>
    <n v="42139"/>
    <s v="Fire-Boltt is India' No 1 Wearable Watch Brand Q122 by IDC Worldwide quarterly wearable device tracker Q122.【Bluetooth Calling Watch】- Fire-Boltt Ring bluetooth calling smart watch enables you to make and receive calls directly from your watch via the bui"/>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
    <s v="Great watch, good features. Easy and simple to use. Watch face is nice. Battery life is decent. Last for 4 days. Sensors work well. Smooth controls and display is bright. Only issue is that, after the watch came into contact with water it started malfunct"/>
    <s v="https://m.media-amazon.com/images/W/WEBP_402378-T1/images/I/41P+nvE9FYL._SY300_SX300_.jpg"/>
    <s v="https://www.amazon.in/Fire-Boltt-Smartwatch-Monitoring-Continuous-BSW005/dp/B0972BQ2RS/ref=sr_1_180?qid=1672903004&amp;s=computers&amp;sr=1-180"/>
  </r>
  <r>
    <s v="B098QXR9X2"/>
    <s v="Ambrane 27000mAh Power Bank, 20W Fast Charging, Triple Output, Type C PD (Input &amp; Output), Quick Charge, Li-Polymer, Multi-Layer Protection for iPhone, Smartphones &amp; Other Devices (Stylo Pro, Black)"/>
    <x v="97"/>
    <x v="0"/>
    <s v="Mobiles &amp; Accessories"/>
    <s v="MobileAccessories"/>
    <s v="Chargers"/>
    <s v="PowerBanks"/>
    <n v="2499"/>
    <s v="&gt;2000"/>
    <x v="0"/>
    <n v="6"/>
    <n v="2999"/>
    <n v="0.17"/>
    <n v="4.0999999999999996"/>
    <n v="0"/>
    <n v="3156"/>
    <s v="Robust 27000mAh - Lithium Polymer 27000mAh capacity allows you to flexibly charge your devices multiple times. It can charge iPhone 12 – 6.2 times, OnePlus Nord - 4.3 times.|20W Fast Charging Output – Thunderous 20 Watts PD and 3.0 QC output for boosted c"/>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
    <s v="-Packageing was fine- Haven't tested it working functionality yet.-just got the bank and the first light is not working idk why need to check and if it continues Ill return it ASAP,Good device for such cost,Good for fast charging,GOOD FOR  SMARTPHONE'BATT"/>
    <s v="https://m.media-amazon.com/images/I/31zYqHExOPS._SX300_SY300_QL70_ML2_.jpg"/>
    <s v="https://www.amazon.in/Ambrane-Multi-Layer-Protection-Li-Polymer-Stylo/dp/B098QXR9X2/ref=sr_1_469?qid=1672895886&amp;s=electronics&amp;sr=1-469"/>
  </r>
  <r>
    <s v="B09NC2TY11"/>
    <s v="Noise ColorFit Ultra Buzz Bluetooth Calling Smart Watch with 1.75&quot; HD Display, 320x385 px Resolution, 100 Sports Modes, Stock Market Info Smartwatch for Men &amp; Women (Olive Green)"/>
    <x v="67"/>
    <x v="0"/>
    <s v="WearableTechnology"/>
    <s v="SmartWatches"/>
    <m/>
    <m/>
    <n v="2499"/>
    <s v="&gt;2000"/>
    <x v="0"/>
    <n v="6"/>
    <n v="5999"/>
    <n v="0.57999999999999996"/>
    <n v="4.0999999999999996"/>
    <n v="0"/>
    <n v="5852"/>
    <s v="Bluetooth calling: Stay connected with the world, dial from recent call history and favourites.;1.75&quot; High Resolution display: See what you are up to on the large and vivid 1.75’’ display with 320x385 px; 100 sports modes: Choose from 100 sports modes an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
    <s v="https://m.media-amazon.com/images/W/WEBP_402378-T1/images/I/410jqIm0YoL._SX300_SY300_QL70_FMwebp_.jpg"/>
    <s v="https://www.amazon.in/Noise-ColorFit-Bluetooth-Resolution-Smartwatch/dp/B09NC2TY11/ref=sr_1_305?qid=1672903010&amp;s=computers&amp;sr=1-305"/>
  </r>
  <r>
    <s v="B0BNVBJW2S"/>
    <s v="boAt Newly Launched Wave Electra with 1.81&quot; HD Display, Smart Calling Ultra-Seamless BT Calling Chip, 20 Built-in Watch Faces, 100 + Sports Modes, Menu Personalization, in-Built Games(Cherry Blossom)"/>
    <x v="84"/>
    <x v="0"/>
    <s v="WearableTechnology"/>
    <s v="SmartWatches"/>
    <m/>
    <m/>
    <n v="2499"/>
    <s v="&gt;2000"/>
    <x v="0"/>
    <n v="6"/>
    <n v="7990"/>
    <n v="0.69"/>
    <n v="4.0999999999999996"/>
    <n v="0"/>
    <n v="154"/>
    <s v="Screen Size- Big and Bold meets Bright and Sharp with a 1.81” HD Display. Backed with 2.5D curved display, 550 nits brightness &amp; its seamless edge design, it makes it the ideal metal body you want strapped on your wrist.|Seamless BT Calling- Calling made "/>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
    <s v="https://m.media-amazon.com/images/I/41LDspRanIL._SX300_SY300_QL70_ML2_.jpg"/>
    <s v="https://www.amazon.in/boAt-Launched-Electra-Ultra-Seamless-Personalization/dp/B0BNVBJW2S/ref=sr_1_259?qid=1672895821&amp;s=electronics&amp;sr=1-259"/>
  </r>
  <r>
    <s v="B09YV575RK"/>
    <s v="Fire-Boltt Ring Pro Bluetooth Calling, 1.75” 320*385px High Res, IP68 &amp; SpO2 Monitoring, Pin Code Locking Functionality &amp; Split Screen Access, Built in Mic &amp; Speaker for HD Calls, Black, Free Size"/>
    <x v="68"/>
    <x v="0"/>
    <s v="WearableTechnology"/>
    <s v="SmartWatches"/>
    <m/>
    <m/>
    <n v="2499"/>
    <s v="&gt;2000"/>
    <x v="0"/>
    <n v="6"/>
    <n v="9999"/>
    <n v="0.75"/>
    <n v="4"/>
    <n v="0"/>
    <n v="9090"/>
    <s v="【Bluetooth Calling Watch】- Fire-Boltt Ring Pro enables you to make and receive calls directly from your watch via the built-in speaker and microphone. This smartwatch features a dial pad, option to access recent calls &amp; sync your phone’s contacts.;【1.75” "/>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
    <s v="https://m.media-amazon.com/images/W/WEBP_402378-T2/images/I/415mk3uip9L._SX300_SY300_QL70_FMwebp_.jpg"/>
    <s v="https://www.amazon.in/Fire-Boltt-Bluetooth-Calling-Monitoring-Functionality/dp/B09YV575RK/ref=sr_1_308?qid=1672903010&amp;s=computers&amp;sr=1-308"/>
  </r>
  <r>
    <s v="B09P18XVW6"/>
    <s v="Noise Pulse Buzz 1.69&quot; Bluetooth Calling Smart Watch with Call Function, 150 Watch Faces, 60 Sports Modes, Spo2 &amp; Heart Rate Monitoring, Calling Smart Watch for Men &amp; Women - Jet Black"/>
    <x v="67"/>
    <x v="0"/>
    <s v="WearableTechnology"/>
    <s v="SmartWatches"/>
    <m/>
    <m/>
    <n v="2499"/>
    <s v="&gt;2000"/>
    <x v="0"/>
    <n v="6"/>
    <n v="4999"/>
    <n v="0.5"/>
    <n v="3.9"/>
    <n v="0"/>
    <n v="7571"/>
    <s v="Bluetooth calling: Stay connected to the world, answer calls, store favourite contacts and dial from recent call logs, do it all with your smartwatch. Charging Time : Up to 2 hours|1.69” TFT LCD: Keep an eye on your day with a large and vivid display of o"/>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
    <s v="https://m.media-amazon.com/images/W/WEBP_402378-T1/images/I/317lVfwVu8L._SX300_SY300_QL70_FMwebp_.jpg"/>
    <s v="https://www.amazon.in/Noise-ColorFit-Bluetooth-Monitoring-SmartWatch/dp/B09P18XVW6/ref=sr_1_152?qid=1672903002&amp;s=computers&amp;sr=1-152"/>
  </r>
  <r>
    <s v="B00KRCBA6E"/>
    <s v="Maharaja Whiteline Lava Neo 1200-Watts Halogen Heater (White and Red)"/>
    <x v="76"/>
    <x v="1"/>
    <s v="Heating,Cooling &amp; AirQuality"/>
    <s v="RoomHeaters"/>
    <m/>
    <m/>
    <n v="2499"/>
    <s v="&gt;2000"/>
    <x v="0"/>
    <n v="6"/>
    <n v="5000"/>
    <n v="0.5"/>
    <n v="3.8"/>
    <n v="0"/>
    <n v="1889"/>
    <s v="Meant for Spot Heating|Room Size: Upto 150 sq ft|Convenient, efficient, shock proof, 180 degrees rotation and ISI certified|3 heat settings, 3 halogen rods|Warranty: 2 years on product|Power: 1200 watts, Operating voltage: 230 volts|Includes: Halogen heat"/>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
    <s v="https://m.media-amazon.com/images/I/41Y4vsQHt6L._SX300_SY300_QL70_FMwebp_.jpg"/>
    <s v="https://www.amazon.in/Maharaja-Whiteline-Lava-1200-Watt-Helogen/dp/B00KRCBA6E/ref=sr_1_101?qid=1672923595&amp;s=kitchen&amp;sr=1-101"/>
  </r>
  <r>
    <s v="B078KRFWQB"/>
    <s v="Havells Cista Room Heater, White, 2000 Watts"/>
    <x v="26"/>
    <x v="1"/>
    <s v="Heating,Cooling &amp; AirQuality"/>
    <s v="RoomHeaters"/>
    <s v="ElectricHeaters"/>
    <m/>
    <n v="2499"/>
    <s v="&gt;2000"/>
    <x v="0"/>
    <n v="6"/>
    <n v="3945"/>
    <n v="0.37"/>
    <n v="3.8"/>
    <n v="0"/>
    <n v="2732"/>
    <s v="Cool touch body with One year warranty|Warranty: One year warranty|Includes: room Heater|Heat setting: Two heat Settings: 1 W &amp; 2 W ; Peak Air Velocity: 3. m/s ; Power input: (22 - 24)V ; Power consumption: 1 W , 2 W ; Frequency (hertz): AC 5 Hz|Touch Sen"/>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s v="https://m.media-amazon.com/images/W/WEBP_402378-T2/images/I/410H+3lohIL._SX300_SY300_.jpg"/>
    <s v="https://www.amazon.in/Havells-Cista-room-Heater/dp/B078KRFWQB/ref=sr_1_52?qid=1672923593&amp;s=kitchen&amp;sr=1-52"/>
  </r>
  <r>
    <s v="B0B5GF6DQD"/>
    <s v="Noise Agile 2 Buzz Bluetooth Calling Smart Watch with 1.28&quot; TFT Display,Dual Button,in-Built Mic &amp; Speaker,AI Voice Assistant, Health Suite,in-Built Games, 100 Watch Faces-(Jet Black)"/>
    <x v="67"/>
    <x v="0"/>
    <s v="WearableTechnology"/>
    <s v="SmartWatches"/>
    <m/>
    <m/>
    <n v="2499"/>
    <s v="&gt;2000"/>
    <x v="0"/>
    <n v="6"/>
    <n v="5999"/>
    <n v="0.57999999999999996"/>
    <n v="3.7"/>
    <n v="0"/>
    <n v="828"/>
    <s v="1.28” display: Get an immersive on-screen experience with the clearest visuals upon every glance.|Bluetooth calling: Manage all your calls directly from your wrist. You can even access your dial pad and set favourite contacts.|AI voice assistant: Get thin"/>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
    <s v="https://m.media-amazon.com/images/I/41DgrxyBPTL._SX300_SY300_QL70_ML2_.jpg"/>
    <s v="https://www.amazon.in/Noise-Bluetooth-Calling-Display-Assistant/dp/B0B5GF6DQD/ref=sr_1_238?qid=1672895814&amp;s=electronics&amp;sr=1-238"/>
  </r>
  <r>
    <s v="B09LD3116F"/>
    <s v="Qubo Smart Cam 360 from Hero Group | Made in India | 2MP 1080p Full HD | CCTV Wi-Fi Camera | 360 Degree Coverage| Two Way Talk | Mobile App Connectivity | Night Vision | Cloud &amp; SD Card Recording"/>
    <x v="98"/>
    <x v="0"/>
    <s v="Cameras &amp; Photography"/>
    <s v="SecurityCameras"/>
    <s v="DomeCameras"/>
    <m/>
    <n v="2490"/>
    <s v="&gt;2000"/>
    <x v="0"/>
    <n v="6"/>
    <n v="3990"/>
    <n v="0.38"/>
    <n v="4.0999999999999996"/>
    <n v="0"/>
    <n v="3606"/>
    <s v="PROUDLY INDIAN: Qubo Smart Cam 360 is Designed &amp; Made in INDIA. Engineered for the Security Needs of the Indian Market; TRUST OF HERO GROUP: Our Round-the-Clock Customer Service &amp; Wide field Network not only resolves your all concerns &amp; queries but rather"/>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
    <s v="https://m.media-amazon.com/images/I/31R3Qf2nO0L._SX300_SY300_QL70_FMwebp_.jpg"/>
    <s v="https://www.amazon.in/Smart-Camera-Coverage-Intruder-Google/dp/B09LD3116F/ref=sr_1_357?qid=1672903012&amp;s=computers&amp;sr=1-357"/>
  </r>
  <r>
    <s v="B097XJQZ8H"/>
    <s v="Cookwell Bullet Mixer Grinder (5 Jars, 3 Blades, Silver)"/>
    <x v="99"/>
    <x v="1"/>
    <s v="Kitchen &amp; HomeAppliances"/>
    <s v="SmallKitchenAppliances"/>
    <s v="MixerGrinders"/>
    <m/>
    <n v="2464"/>
    <s v="&gt;2000"/>
    <x v="0"/>
    <n v="6"/>
    <n v="6000"/>
    <n v="0.59"/>
    <n v="4.0999999999999996"/>
    <n v="0"/>
    <n v="8866"/>
    <s v="Compact and consumes less space as compared to the bulky food processors and mixers|Easy to operate, clean, detachable and easily washable parts|This complete kitchen machine offers all-in-one solution and performs four functions - those of a mixer, grind"/>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
    <s v="https://m.media-amazon.com/images/I/41nBjnlp-ML._SY300_SX300_QL70_FMwebp_.jpg"/>
    <s v="https://www.amazon.in/Cookwell-Bullet-Mixer-Grinder-Silver/dp/B097XJQZ8H/ref=sr_1_148?qid=1672923597&amp;s=kitchen&amp;sr=1-148"/>
  </r>
  <r>
    <s v="B08MXJYB2V"/>
    <s v="USHA RapidMix 500-Watt Copper Motor Mixer Grinder with 3 Jars and 5 Years Warranty(Sea Green/White)"/>
    <x v="29"/>
    <x v="1"/>
    <s v="Kitchen &amp; HomeAppliances"/>
    <s v="SmallKitchenAppliances"/>
    <s v="MixerGrinders"/>
    <m/>
    <n v="2449"/>
    <s v="&gt;2000"/>
    <x v="0"/>
    <n v="6"/>
    <n v="3390"/>
    <n v="0.28000000000000003"/>
    <n v="4"/>
    <n v="0"/>
    <n v="5206"/>
    <s v="500 W high Torque Copper motor|5 years warranty on motor and 2 years on Product|4 fin hardened stainless steel Techno Blade for fine grinding|Food grade Jars &amp; Blades|20000 + high rpm for faster grinding|Easy to open PP flexi lids of jars|Jar Size: Wet Ja"/>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
    <s v="https://m.media-amazon.com/images/W/WEBP_402378-T2/images/I/41-76LhAc4S._SX300_SY300_QL70_FMwebp_.jpg"/>
    <s v="https://www.amazon.in/USHA-RapidMix-500-Watt-Copper-Grinder/dp/B08MXJYB2V/ref=sr_1_331?qid=1672923609&amp;s=kitchen&amp;sr=1-331"/>
  </r>
  <r>
    <s v="B0B7NWGXS6"/>
    <s v="Havells Bero Quartz Heater Black 800w 2 Heat Settings 2 Year Product Warranty"/>
    <x v="26"/>
    <x v="1"/>
    <s v="Heating,Cooling &amp; AirQuality"/>
    <s v="RoomHeaters"/>
    <s v="ElectricHeaters"/>
    <m/>
    <n v="2439"/>
    <s v="&gt;2000"/>
    <x v="0"/>
    <n v="6"/>
    <n v="2545"/>
    <n v="0.04"/>
    <n v="4.0999999999999996"/>
    <n v="0"/>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9DL9978Y"/>
    <s v="Hindware Atlantic Compacto 3 Litre Instant water heater with Stainless Steel Tank, Robust Construction, Pressure Relief Valve And I-thermostat Feature (White And Grey)"/>
    <x v="74"/>
    <x v="1"/>
    <s v="Heating,Cooling &amp; AirQuality"/>
    <s v="WaterHeaters &amp; Geysers"/>
    <s v="InstantWaterHeaters"/>
    <m/>
    <n v="2399"/>
    <s v="&gt;2000"/>
    <x v="0"/>
    <n v="6"/>
    <n v="4590"/>
    <n v="0.48"/>
    <n v="4.0999999999999996"/>
    <n v="0"/>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
    <s v="https://m.media-amazon.com/images/I/21nPIBIwF0L._SX300_SY300_QL70_FMwebp_.jpg"/>
    <s v="https://www.amazon.in/Hindware-Atlantic-Compacto-Instant-HI03PDW30/dp/B09DL9978Y/ref=sr_1_151?qid=1672923598&amp;s=kitchen&amp;sr=1-151"/>
  </r>
  <r>
    <s v="B09VL9KFDB"/>
    <s v="Havells Gatik Neo 400mm Pedestal Fan (Aqua Blue)"/>
    <x v="26"/>
    <x v="1"/>
    <s v="Heating,Cooling &amp; AirQuality"/>
    <s v="Fans"/>
    <s v="TableFans"/>
    <m/>
    <n v="2399"/>
    <s v="&gt;2000"/>
    <x v="0"/>
    <n v="6"/>
    <n v="4200"/>
    <n v="0.43"/>
    <n v="3.8"/>
    <n v="0"/>
    <n v="397"/>
    <s v="Twin Colour design.Wattage: 60 watts.Voltage: 230 volts.Number of speeds: 3|Jerk free / Smooth Oscillation|Three speed control|Attractive colour combinations; 2 Years Warranty|Controller Type: Remote Control; Mounting Type: Floor Mount; Material Type: Pla"/>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
    <s v="https://m.media-amazon.com/images/I/31jWfV8N6+L._SY300_SX300_.jpg"/>
    <s v="https://www.amazon.in/Havells-Gatik-400mm-Pedestal-White/dp/B09VL9KFDB/ref=sr_1_333?qid=1672923609&amp;s=kitchen&amp;sr=1-333"/>
  </r>
  <r>
    <s v="B0912WJ87V"/>
    <s v="Reffair AX30 [MAX] Portable Air Purifier for Car, Home &amp; Office | Smart Ionizer Function | H13 Grade True HEPA Filter [Internationally Tested] Aromabuds Fragrance Option - Black"/>
    <x v="100"/>
    <x v="3"/>
    <s v="CarAccessories"/>
    <s v="InteriorAccessories"/>
    <s v="AirPurifiers&amp;Ionizers"/>
    <m/>
    <n v="2339"/>
    <s v="&gt;2000"/>
    <x v="0"/>
    <n v="6"/>
    <n v="4000"/>
    <n v="0.42"/>
    <n v="3.8"/>
    <n v="0"/>
    <n v="1118"/>
    <s v="[NEW LAUNCH - INNOVATIVE DESIGN] EFFICIENT PURIFICATION TECHNOLOGY - Reffair AX30 has the tapered design with an H13 HEPA filter and Smart Negative Ions feature which makes this device perform better and it comes with an effective CADR of 16.2 m³/h. AX30 "/>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
    <s v="https://m.media-amazon.com/images/W/WEBP_402378-T2/images/I/31y+z3bqZcL._SY300_SX300_.jpg"/>
    <s v="https://www.amazon.in/Reffair-AX30-MAX-Internationally-Aromabuds/dp/B0912WJ87V/ref=sr_1_164?qid=1672923598&amp;s=kitchen&amp;sr=1-164"/>
  </r>
  <r>
    <s v="B07K19NYZ8"/>
    <s v="Usha Hc 812 T Thermo Fan Room Heater"/>
    <x v="29"/>
    <x v="1"/>
    <s v="Heating,Cooling &amp; AirQuality"/>
    <s v="RoomHeaters"/>
    <s v="FanHeaters"/>
    <m/>
    <n v="2320"/>
    <s v="&gt;2000"/>
    <x v="0"/>
    <n v="6"/>
    <n v="3290"/>
    <n v="0.28999999999999998"/>
    <n v="3.8"/>
    <n v="0"/>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9MQSCJQ1"/>
    <s v="boAt Xtend Smartwatch with Alexa Built-in, 1.69” HD Display, Multiple Watch Faces, Stress Monitor, Heart &amp; SpO2 Monitoring, 14 Sports Modes, Sleep Monitor, 5 ATM &amp; 7 Days Battery(Charcoal Black)"/>
    <x v="84"/>
    <x v="0"/>
    <s v="WearableTechnology"/>
    <s v="SmartWatches"/>
    <m/>
    <m/>
    <n v="2299"/>
    <s v="&gt;2000"/>
    <x v="0"/>
    <n v="6"/>
    <n v="7990"/>
    <n v="0.71"/>
    <n v="4.2"/>
    <n v="1"/>
    <n v="69622"/>
    <s v="Alexa- Alexa built-in Voice Assistant that sets reminders, alarms and answers questions from weather forecasts to live cricket scores at your command!|Screen Size- ;1.69&quot; big square colour LCD display with a round dial features complete capacitive touch 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
    <s v="https://m.media-amazon.com/images/I/41lQan54SPL._SX300_SY300_QL70_ML2_.jpg"/>
    <s v="https://www.amazon.in/boAt-Display-Multiple-Monitoring-Charcoal/dp/B09MQSCJQ1/ref=sr_1_64?qid=1672895762&amp;s=electronics&amp;sr=1-64"/>
  </r>
  <r>
    <s v="B07YFWVRCM"/>
    <s v="Imou 360° 1080P Full HD Security Camera, Human Detection, Motion Tracking, 2-Way Audio, Night Vision, Dome Camera with WiFi &amp; Ethernet Connection, Alexa Google Assistant, Up to 256GB SD Card Support"/>
    <x v="101"/>
    <x v="0"/>
    <s v="Cameras &amp; Photography"/>
    <s v="SecurityCameras"/>
    <s v="DomeCameras"/>
    <m/>
    <n v="2299"/>
    <s v="&gt;2000"/>
    <x v="0"/>
    <n v="6"/>
    <n v="7500"/>
    <n v="0.69"/>
    <n v="4.0999999999999996"/>
    <n v="0"/>
    <n v="5554"/>
    <s v="360 Degree Coverage View: With Imou Life App, you can create a panorama and rotate the camera to view every corner, leaving no blind-spots. Video recording frame rate of the camera is up to 25/30fps, making the video more smoothly.;1080P Full HD &amp; Night V"/>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
    <s v="https://m.media-amazon.com/images/I/31Yg8KP64NL._SX300_SY300_QL70_FMwebp_.jpg"/>
    <s v="https://www.amazon.in/Imou-Security-Advanced-Surveillance-Detection/dp/B07YFWVRCM/ref=sr_1_433?qid=1672903017&amp;s=computers&amp;sr=1-433"/>
  </r>
  <r>
    <s v="B09LRZYBH1"/>
    <s v="KRISONS Thunder Speaker, Multimedia Home Theatre, Floor Standing Speaker, LED Display with Bluetooth, FM, USB, Micro SD Card, AUX Connectivity"/>
    <x v="102"/>
    <x v="0"/>
    <s v="HomeAudio"/>
    <s v="Speakers"/>
    <s v="TowerSpeakers"/>
    <m/>
    <n v="2299"/>
    <s v="&gt;2000"/>
    <x v="0"/>
    <n v="6"/>
    <n v="3999"/>
    <n v="0.43"/>
    <n v="3.8"/>
    <n v="0"/>
    <n v="282"/>
    <s v="HIGH BASS 5000W P.M.P.O- Offers bold sonic output. Experience Full HD sound with punchy bass with its two powerful pairs of speakers|MULTIPLE CONNECTIVITY- With its impressive portability &amp; connectivity, you can connect to this speaker via Bluetooth, USB,"/>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s v="https://m.media-amazon.com/images/W/WEBP_402378-T1/images/I/41zEHNLyhKL._SX300_SY300_QL70_FMwebp_.jpg"/>
    <s v="https://www.amazon.in/KRISONS-Multimedia-Standing-Bluetooth-Connectivity/dp/B09LRZYBH1/ref=sr_1_388?qid=1672909144&amp;s=electronics&amp;sr=1-388"/>
  </r>
  <r>
    <s v="B0B1MDZV9C"/>
    <s v="INALSA Upright Vacuum Cleaner, 2-in-1,Handheld &amp; Stick for Home &amp; Office Use,800W- with 16KPA Strong Suction &amp; HEPA Filtration|0.8L Dust Tank|Includes Multiple Accessories,(Grey/Black)"/>
    <x v="51"/>
    <x v="1"/>
    <s v="Kitchen &amp; HomeAppliances"/>
    <s v="Vacuum,Cleaning &amp; Ironing"/>
    <s v="Vacuums&amp;FloorCare"/>
    <s v="Vacuums"/>
    <n v="2286"/>
    <s v="&gt;2000"/>
    <x v="0"/>
    <n v="6"/>
    <n v="4495"/>
    <n v="0.49"/>
    <n v="3.9"/>
    <n v="0"/>
    <n v="326"/>
    <s v="2-in-1 Handheld &amp; Stick Vacuum Cleaner: With this upright vacuum cleaner by Inalsa, switch easily from an upright stick vacuum to a handheld vacuum at the touch of a button and tackle trodden-in dirt, dust and debris on furniture, soft furnishings, stairs"/>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
    <s v="Nice product, low noise and good suction power in price range, received damaged packet and without hose pipe, but over all product is good worth of money,Received the product on time. Have used it once to clean and its easy to use , works well. The heatin"/>
    <s v="https://m.media-amazon.com/images/I/31RLcOp57gL._SX300_SY300_QL70_FMwebp_.jpg"/>
    <s v="https://www.amazon.in/Dura-Clean-Plus-Filtration-Accessories/dp/B0B1MDZV9C/ref=sr_1_334?qid=1672923609&amp;s=kitchen&amp;sr=1-334"/>
  </r>
  <r>
    <s v="B01M6453MB"/>
    <s v="Prestige Delight PRWO Electric Rice Cooker (1 L, White)"/>
    <x v="70"/>
    <x v="1"/>
    <s v="Kitchen &amp; HomeAppliances"/>
    <s v="SmallKitchenAppliances"/>
    <s v="Rice&amp;PastaCookers"/>
    <m/>
    <n v="2280"/>
    <s v="&gt;2000"/>
    <x v="0"/>
    <n v="6"/>
    <n v="3045"/>
    <n v="0.25"/>
    <n v="4.0999999999999996"/>
    <n v="0"/>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
    <s v="ok,got everything as mentioned but the measuring cup was broken didn't expect this from amazon and as well as prestige. except this everything was good,I had a bad experience buying this Prestige 1L rice cooker. The screw on the bottom was not placed prop"/>
    <s v="https://m.media-amazon.com/images/I/41gzDxk4+kL._SY300_SX300_.jpg"/>
    <s v="https://www.amazon.in/Prestige-Delight-PRWO-1-Litre-Electric/dp/B01M6453MB/ref=sr_1_503?qid=1672923617&amp;s=kitchen&amp;sr=1-503"/>
  </r>
  <r>
    <s v="B01M69WCZ6"/>
    <s v="Allin Exporters J66 Ultrasonic Humidifier Cool Mist Air Purifier for Dryness, Cold &amp; Cough Large Capacity for Room, Baby, Plants, Bedroom (2.4 L) (1 Year Warranty)"/>
    <x v="103"/>
    <x v="1"/>
    <s v="Heating,Cooling &amp; AirQuality"/>
    <s v="Humidifiers"/>
    <m/>
    <m/>
    <n v="2249"/>
    <s v="&gt;2000"/>
    <x v="0"/>
    <n v="6"/>
    <n v="3550"/>
    <n v="0.37"/>
    <n v="4"/>
    <n v="0"/>
    <n v="3973"/>
    <s v="Improve air condition: this cool mist ultrasonic humidifier could prevent dry or chapped skin, stuffy air, flu germs in dry conditions. Humidify the air, breathe easier, and relieve cough and sinus congestion due to colds, allergies, and flu|Essential oil"/>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
    <s v="https://m.media-amazon.com/images/W/WEBP_402378-T2/images/I/21Kb8kWuKTL._SX300_SY300_QL70_FMwebp_.jpg"/>
    <s v="https://www.amazon.in/Allin-Exporters-Ultrasonic-Humidifier-Purifier/dp/B01M69WCZ6/ref=sr_1_293?qid=1672923606&amp;s=kitchen&amp;sr=1-293"/>
  </r>
  <r>
    <s v="B07TXCY3YK"/>
    <s v="Butterfly Hero Mixer Grinder, 500W, 3 Jars (Grey)"/>
    <x v="71"/>
    <x v="1"/>
    <s v="Kitchen &amp; HomeAppliances"/>
    <s v="SmallKitchenAppliances"/>
    <s v="MixerGrinders"/>
    <m/>
    <n v="2237.81"/>
    <s v="&gt;2000"/>
    <x v="0"/>
    <n v="6"/>
    <n v="3899"/>
    <n v="0.43"/>
    <n v="3.9"/>
    <n v="0"/>
    <n v="11004"/>
    <s v="Wattage: 500 W; Voltage: 220-240V, 50-60Hz ; Revolution: 17000|No of Jars: 3; Jar Size: 0.4,0.75,1 in Ltr; Jar Material: Stainless Steel; Body Material: ABS body; Cord Material: 180 CM; Blade Material: Stainless Steel; Speed Control: 3 Speed Control|Do no"/>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09P2LIL4"/>
    <s v="Bajaj Majesty RX10 2000 Watts Heat Convector Room Heater (White, ISI Approved)"/>
    <x v="30"/>
    <x v="1"/>
    <s v="Heating,Cooling &amp; AirQuality"/>
    <s v="RoomHeaters"/>
    <s v="HeatConvectors"/>
    <m/>
    <n v="2219"/>
    <s v="&gt;2000"/>
    <x v="0"/>
    <n v="6"/>
    <n v="3080"/>
    <n v="0.28000000000000003"/>
    <n v="3.6"/>
    <n v="0"/>
    <n v="468"/>
    <s v="International design and styling|Two heat settings 1000 W and 2000 W. Rated Voltage : 230 V|Adjustable thermostat for desirable temperature|Fan forced hot air circulation|Cool touch housing with built in handle|Two way installation- vertical and horizonta"/>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
    <s v="https://m.media-amazon.com/images/W/WEBP_402378-T1/images/I/41qmt2a159L._SX300_SY300_QL70_FMwebp_.jpg"/>
    <s v="https://www.amazon.in/Bajaj-RX-10-2000-Watt-Convector/dp/B009P2LIL4/ref=sr_1_504?qid=1672923617&amp;s=kitchen&amp;sr=1-504"/>
  </r>
  <r>
    <s v="B01LYU3BZF"/>
    <s v="Havells Ambrose 1200mm Ceiling Fan (Gold Mist Wood)"/>
    <x v="26"/>
    <x v="1"/>
    <s v="Heating,Cooling &amp; AirQuality"/>
    <s v="Fans"/>
    <s v="CeilingFans"/>
    <m/>
    <n v="2199"/>
    <s v="&gt;2000"/>
    <x v="0"/>
    <n v="6"/>
    <n v="3190"/>
    <n v="0.31"/>
    <n v="4.3"/>
    <n v="1"/>
    <n v="9650"/>
    <s v="Installation is not provided by brand|Blade size- 1200 mm (48 Inches). Rated voltage.: 220 V - 240 V|Metallic paint finish|Motor with decorative ring|Optimum performance even at low voltage|Decorative trims on blades and canopy. Double ball bearings. Powe"/>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
    <s v="https://m.media-amazon.com/images/W/WEBP_402378-T2/images/I/31CM9HiuvRL._SX300_SY300_QL70_FMwebp_.jpg"/>
    <s v="https://www.amazon.in/Havells-Ambrose-1200mm-Ceiling-Gold/dp/B01LYU3BZF/ref=sr_1_187?qid=1672923600&amp;s=kitchen&amp;sr=1-187"/>
  </r>
  <r>
    <s v="B01L7C4IU2"/>
    <s v="Havells Ambrose 1200mm Ceiling Fan (Pearl White Wood)"/>
    <x v="26"/>
    <x v="1"/>
    <s v="Heating,Cooling &amp; AirQuality"/>
    <s v="Fans"/>
    <s v="CeilingFans"/>
    <m/>
    <n v="2199"/>
    <s v="&gt;2000"/>
    <x v="0"/>
    <n v="6"/>
    <n v="3045"/>
    <n v="0.28000000000000003"/>
    <n v="4.2"/>
    <n v="1"/>
    <n v="2686"/>
    <s v="Installation is not provided by brand; For product related queries please contact_us on: 18001031313;Blade size- 1200 mm (48 inches); Remote : No|Metallic paint finish; Motor with decorative ring;Decorative trims on blades and canopy; Double ball bearings"/>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
    <s v="https://m.media-amazon.com/images/W/WEBP_402378-T2/images/I/31RpzeqSq3L._SX300_SY300_QL70_FMwebp_.jpg"/>
    <s v="https://www.amazon.in/Havells-Ambrose-1200mm-Ceiling-Pearl/dp/B01L7C4IU2/ref=sr_1_480?qid=1672923615&amp;s=kitchen&amp;sr=1-480"/>
  </r>
  <r>
    <s v="B09YV3K34W"/>
    <s v="Fire-Boltt India's No 1 Smartwatch Brand Talk 2 Bluetooth Calling Smartwatch with Dual Button, Hands On Voice Assistance, 60 Sports Modes, in Built Mic &amp; Speaker with IP68 Rating"/>
    <x v="68"/>
    <x v="0"/>
    <s v="WearableTechnology"/>
    <s v="SmartWatches"/>
    <m/>
    <m/>
    <n v="2199"/>
    <s v="&gt;2000"/>
    <x v="0"/>
    <n v="6"/>
    <n v="9999"/>
    <n v="0.78"/>
    <n v="4.2"/>
    <n v="1"/>
    <n v="29472"/>
    <s v="【Bluetooth Calling Watch】- Fire-Boltt Talk 2 smart watch enables you to make and receive calls directly from your watch via the built-in speaker and microphone. This smartwatch features a dial pad, option to access recent calls &amp; sync your phone’s contact"/>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s v="Received the product today. The packing was intact though I found watch not at its proper place. It fell down inside the box and found the inner holding box damaged also. Not expecting any kind of tampering but thought to share the product packaging. Over"/>
    <s v="https://m.media-amazon.com/images/I/41vMaBVWDjL._SX300_SY300_QL70_ML2_.jpg"/>
    <s v="https://www.amazon.in/Fire-Boltt-Smartwatch-Bluetooth-Calling-Assistance/dp/B09YV3K34W/ref=sr_1_168?qid=1672895791&amp;s=electronics&amp;sr=1-168"/>
  </r>
  <r>
    <s v="B09YV4MW2T"/>
    <s v="Fire-Boltt India's No 1 Smartwatch Brand Talk 2 Bluetooth Calling Smartwatch with Dual Button, Hands On Voice Assistance, 60 Sports Modes, in Built Mic &amp; Speaker with IP68 Rating"/>
    <x v="68"/>
    <x v="0"/>
    <s v="WearableTechnology"/>
    <s v="SmartWatches"/>
    <m/>
    <m/>
    <n v="2199"/>
    <s v="&gt;2000"/>
    <x v="0"/>
    <n v="6"/>
    <n v="9999"/>
    <n v="0.78"/>
    <n v="4.2"/>
    <n v="1"/>
    <n v="29471"/>
    <s v="【Bluetooth Calling Watch】- Fire-Boltt Talk 2 enables you to make and receive calls directly from your watch via the built-in speaker and microphone. This smartwatch features a dial pad, option to access recent calls &amp; sync your phone’s contacts.;【Dual But"/>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s v="Received the product today. The packing was intact though I found watch not at its proper place. It fell down inside the box and found the inner holding box damaged also. Not expecting any kind of tampering but thought to share the product packaging. Over"/>
    <s v="https://m.media-amazon.com/images/I/41Mce3f9faL._SX300_SY300_QL70_ML2_.jpg"/>
    <s v="https://www.amazon.in/Fire-Boltt-Smartwatch-Bluetooth-Calling-Assistance/dp/B09YV4MW2T/ref=sr_1_34?qid=1672895755&amp;s=electronics&amp;sr=1-34"/>
  </r>
  <r>
    <s v="B09ZDVL7L8"/>
    <s v="TTK Prestige Limited Orion Mixer Grinder 500 Watts, 3 Jars (1200ml, 1000ml, 500ml) (Red)"/>
    <x v="104"/>
    <x v="1"/>
    <s v="Kitchen &amp; HomeAppliances"/>
    <s v="SmallKitchenAppliances"/>
    <s v="MixerGrinders"/>
    <m/>
    <n v="2199"/>
    <s v="&gt;2000"/>
    <x v="0"/>
    <n v="6"/>
    <n v="3895"/>
    <n v="0.44"/>
    <n v="3.9"/>
    <n v="0"/>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
    <s v="https://m.media-amazon.com/images/I/41+oy999w7L._SY300_SX300_.jpg"/>
    <s v="https://www.amazon.in/TTK-Prestige-Limited-Grinder-1200ml/dp/B09ZDVL7L8/ref=sr_1_413?qid=1672923612&amp;s=kitchen&amp;sr=1-413"/>
  </r>
  <r>
    <s v="B00H0B29DI"/>
    <s v="USHA Heat Convector 812 T 2000-Watt with Instant Heating Feature (Black)"/>
    <x v="29"/>
    <x v="1"/>
    <s v="Heating,Cooling &amp; AirQuality"/>
    <s v="RoomHeaters"/>
    <s v="HeatConvectors"/>
    <m/>
    <n v="2199"/>
    <s v="&gt;2000"/>
    <x v="0"/>
    <n v="6"/>
    <n v="2990"/>
    <n v="0.26"/>
    <n v="3.8"/>
    <n v="0"/>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
    <s v="https://m.media-amazon.com/images/I/41A8H7PSidL._SY300_SX300_QL70_FMwebp_.jpg"/>
    <s v="https://www.amazon.in/Usha-Convector-2000-Watt-Instant-Heating/dp/B00H0B29DI/ref=sr_1_111?qid=1672923596&amp;s=kitchen&amp;sr=1-111"/>
  </r>
  <r>
    <s v="B09MB3DKG1"/>
    <s v="KHAITAN AVAANTE KA-2013 1200 Watt 3-Rod Halogen Heater (1200 Watts, Grey)"/>
    <x v="105"/>
    <x v="1"/>
    <s v="Heating,Cooling &amp; AirQuality"/>
    <s v="RoomHeaters"/>
    <s v="HalogenHeaters"/>
    <m/>
    <n v="2199"/>
    <s v="&gt;2000"/>
    <x v="0"/>
    <n v="6"/>
    <n v="3999"/>
    <n v="0.45"/>
    <n v="3.5"/>
    <n v="0"/>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
    <s v="https://m.media-amazon.com/images/W/WEBP_402378-T2/images/I/41UBtJFuwEL._SX300_SY300_QL70_FMwebp_.jpg"/>
    <s v="https://www.amazon.in/KHAITAN-AVAANTE-KA-2013-Halogen-Heater/dp/B09MB3DKG1/ref=sr_1_387?qid=1672923611&amp;s=kitchen&amp;sr=1-387"/>
  </r>
  <r>
    <s v="B08JW1GVS7"/>
    <s v="URBN 20000 mAh Lithium_Polymer 22.5W Super Fast Charging Ultra Compact Power Bank with Quick Charge &amp; Power Delivery, Type C Input/Output, Made in India, Type C Cable Included (Camo)"/>
    <x v="106"/>
    <x v="0"/>
    <s v="Mobiles &amp; Accessories"/>
    <s v="MobileAccessories"/>
    <s v="Chargers"/>
    <s v="PowerBanks"/>
    <n v="2179"/>
    <s v="&gt;2000"/>
    <x v="0"/>
    <n v="6"/>
    <n v="3999"/>
    <n v="0.46"/>
    <n v="4"/>
    <n v="0"/>
    <n v="8380"/>
    <s v="Proudly Made In India|It will charge a 3000mAh phone battery up to 4.7 times &amp; It will charge a 4000mAh phone battery up to 3.5 times|Input - Micro &amp; Type-C Port. Charges in 5 hours (Powered by 22.5W Adapter) and 10-12 hours (Powered by 2 Amp 5V Adapter)|"/>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
    <s v="The product is handy and really feels good to hold. It supports fast charging.It takes around 5 to 6 hours to fully charged it.The only down side is that, it just has 2 outputs 1 usb 2 and another USB C,It is good is if you want a budget power bank but ma"/>
    <s v="https://m.media-amazon.com/images/I/312X0wyfvmL._SX300_SY300_QL70_ML2_.jpg"/>
    <s v="https://www.amazon.in/URBN-20000-22-5W-Charging-Output/dp/B08JW1GVS7/ref=sr_1_295?qid=1672895835&amp;s=electronics&amp;sr=1-295"/>
  </r>
  <r>
    <s v="B009P2LITG"/>
    <s v="Bajaj Majesty RX11 2000 Watts Heat Convector Room Heater (White, ISI Approved)"/>
    <x v="30"/>
    <x v="1"/>
    <s v="Heating,Cooling &amp; AirQuality"/>
    <s v="RoomHeaters"/>
    <s v="ElectricHeaters"/>
    <m/>
    <n v="2169"/>
    <s v="&gt;2000"/>
    <x v="0"/>
    <n v="6"/>
    <n v="3279"/>
    <n v="0.34"/>
    <n v="4.0999999999999996"/>
    <n v="0"/>
    <n v="1716"/>
    <s v="Instant Warmth: 2000 Watts Heat Convector Room heater ensure your comfort during chilly winters. Rated Voltage-230 V|Personalized Comfort: Customized to your heating needs with an adjustable thermostat and two heat settings (1000 W/ 2000 W), Cord Type:- P"/>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
    <s v="https://m.media-amazon.com/images/W/WEBP_402378-T1/images/I/31Di52QEVdL._SX300_SY300_QL70_FMwebp_.jpg"/>
    <s v="https://www.amazon.in/Bajaj-RX-11-2000-Watt-Convector/dp/B009P2LITG/ref=sr_1_98?qid=1672923595&amp;s=kitchen&amp;sr=1-98"/>
  </r>
  <r>
    <s v="B00YMJ0OI8"/>
    <s v="Prestige PIC 20 1600 Watt Induction Cooktop with Push button (Black)"/>
    <x v="70"/>
    <x v="1"/>
    <s v="Kitchen &amp; HomeAppliances"/>
    <s v="SmallKitchenAppliances"/>
    <s v="InductionCooktop"/>
    <m/>
    <n v="2148"/>
    <s v="&gt;2000"/>
    <x v="0"/>
    <n v="6"/>
    <n v="3645"/>
    <n v="0.41"/>
    <n v="4.0999999999999996"/>
    <n v="0"/>
    <n v="31388"/>
    <s v="Content: Prestige Induction Cooktop-Pic 20.0|Net Quantity: 1 Unit. Extended Cooling Sysytem|Voltage: 230V, Wattage: 1600Watt|Note: Kindly refer to 6th and 7th Image for error codes and their respective solutions|Troubleshooting guidelines: Works only with"/>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
    <s v="https://m.media-amazon.com/images/I/41Y8kHM144L._SY300_SX300_QL70_FMwebp_.jpg"/>
    <s v="https://www.amazon.in/Prestige-PIC-20-Induction-Cooktop/dp/B00YMJ0OI8/ref=sr_1_43?qid=1672923592&amp;s=kitchen&amp;sr=1-43"/>
  </r>
  <r>
    <s v="B09KGV7WSV"/>
    <s v="KINGONE Upgraded Stylus Pen, iPad Pencil, Ultra High Precision &amp; Sensitivity, Palm Rejection, Prevents False ON/Off Touch, Power Display, Tilt Sensitivity, Magnetic Adsorption for iPad 2018 and Later"/>
    <x v="93"/>
    <x v="0"/>
    <s v="Mobiles &amp; Accessories"/>
    <s v="MobileAccessories"/>
    <s v="StylusPens"/>
    <m/>
    <n v="2099"/>
    <s v="&gt;2000"/>
    <x v="0"/>
    <n v="6"/>
    <n v="5999"/>
    <n v="0.65"/>
    <n v="4.3"/>
    <n v="1"/>
    <n v="17129"/>
    <s v="25MIN FAST CHARGE &amp; UPGRADED NIB - 5 minutes of charging will give you 2 hours of use. It can be used continuously for more than 10 hours with a full charge of 25 minutes ALSO improved accuracy, sensitivity, and durability, precise point control writing, "/>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s v="Pros -Really like the stylus. It works fine , using it from last two months. Excellent for note taking. Tip quality is good doesn't wearing off. Extra tips provided. It provides all the functions which are mentioned. Charges quickly. Response time is real"/>
    <s v="https://m.media-amazon.com/images/I/31jgUvSar0L._SX300_SY300_QL70_ML2_.jpg"/>
    <s v="https://www.amazon.in/Upgraded-Precision-Sensitivity-Rejection-Adsorption/dp/B09KGV7WSV/ref=sr_1_131?qid=1672895784&amp;s=electronics&amp;sr=1-131"/>
  </r>
  <r>
    <s v="B08KHM9VBJ"/>
    <s v="Airtel AMF-311WW Data Card (Black), 4g Hotspot Support with 2300 Mah Battery"/>
    <x v="107"/>
    <x v="2"/>
    <s v="NetworkingDevices"/>
    <s v="DataCards &amp; Dongles"/>
    <m/>
    <m/>
    <n v="2099"/>
    <s v="&gt;2000"/>
    <x v="0"/>
    <n v="6"/>
    <n v="3250"/>
    <n v="0.35"/>
    <n v="3.8"/>
    <n v="0"/>
    <n v="11213"/>
    <s v="CREATE A HOTSPOT - Connect up to 10 Devices simultaneously. Supports Wi-Fi 2.4GHz|ENJOY TRUE 4G SPEED - 4G LTE, Enjoy Fast Internet. Download speed upto 150 Mbps &amp; upload speed upto 50Mbps. Enjoy even on non-4G devices. Operating System : Windows 7, Windo"/>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s v="https://m.media-amazon.com/images/W/WEBP_402378-T2/images/I/31pnooau8vS._SX300_SY300_QL70_FMwebp_.jpg"/>
    <s v="https://www.amazon.in/Airtel-DigitalTV-Hotspot-Router-ongle/dp/B08KHM9VBJ/ref=sr_1_266?qid=1672903008&amp;s=computers&amp;sr=1-266"/>
  </r>
  <r>
    <s v="B071VNHMX2"/>
    <s v="Philips Daily Collection HD2582/00 830-Watt 2-Slice Pop-up Toaster (White)"/>
    <x v="20"/>
    <x v="1"/>
    <s v="Kitchen &amp; HomeAppliances"/>
    <s v="SmallKitchenAppliances"/>
    <s v="Pop-upToasters"/>
    <m/>
    <n v="2095"/>
    <s v="&gt;2000"/>
    <x v="0"/>
    <n v="6"/>
    <n v="2095"/>
    <n v="0"/>
    <n v="4.5"/>
    <n v="1"/>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
    <s v="https://m.media-amazon.com/images/W/WEBP_402378-T1/images/I/31CLpobJstL._SY300_SX300_QL70_FMwebp_.jpg"/>
    <s v="https://www.amazon.in/Philips-Collection-HD2582-00-830-Watt/dp/B071VNHMX2/ref=sr_1_109?qid=1672923596&amp;s=kitchen&amp;sr=1-109"/>
  </r>
  <r>
    <s v="B09XRBJ94N"/>
    <s v="iBELL SM1301 3-in-1 Sandwich Maker with Detachable Plates for Toast / Waffle / Grill , 750 Watt (Black)"/>
    <x v="108"/>
    <x v="1"/>
    <s v="Kitchen &amp; HomeAppliances"/>
    <s v="SmallKitchenAppliances"/>
    <s v="SandwichMakers"/>
    <m/>
    <n v="2092"/>
    <s v="&gt;2000"/>
    <x v="0"/>
    <n v="6"/>
    <n v="4600"/>
    <n v="0.55000000000000004"/>
    <n v="4.3"/>
    <n v="1"/>
    <n v="562"/>
    <s v="MULTIPURPOSE: Different Sandwich Plates for Toast / Grill / Waffle plates to make the snack of your choice|Detachable Non-Stick Plates are easy to clean and maintain|Thermostatically controlled Heating Element | Auto shut off function|Grip handle | Elega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
    <s v="Overall nice poduct just one problem is that is the cord length only rest awesome. Easy to clean and easy to handle.,We used this for sandwich making and it performed well. The plates for grill and waffle making are readily interchangeable. The cord lengt"/>
    <s v="https://m.media-amazon.com/images/I/41iHB-nmy8L._SX300_SY300_QL70_FMwebp_.jpg"/>
    <s v="https://www.amazon.in/SM1301-Sandwich-Detachable-Plates-Waffle/dp/B09XRBJ94N/ref=sr_1_300?qid=1672923607&amp;s=kitchen&amp;sr=1-300"/>
  </r>
  <r>
    <s v="B09NBZ36F7"/>
    <s v="Usha CookJoy (CJ1600WPC) 1600 Watt Induction cooktop (Black)"/>
    <x v="29"/>
    <x v="1"/>
    <s v="Kitchen &amp; HomeAppliances"/>
    <s v="SmallKitchenAppliances"/>
    <s v="InductionCooktop"/>
    <m/>
    <n v="2089"/>
    <s v="&gt;2000"/>
    <x v="0"/>
    <n v="6"/>
    <n v="4000"/>
    <n v="0.48"/>
    <n v="4.2"/>
    <n v="1"/>
    <n v="11199"/>
    <s v="Keep Warm Function :- This will keep food warm and ready-to-eat after it has been cooked|Pause  :- Allows you cook at stop and re-start the program your own pace|Auto switch to power saving mode to prevent overheating|Pan sensor technology – operates only"/>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7WKB69RS"/>
    <s v="Lifelong LLWH106 Flash 3 Litres Instant Water Heater for Home Use, 8 Bar Pressure,Power On/Off Indicator and Advanced Safety, (3000W, ISI Certified, 2 Years Warranty)"/>
    <x v="109"/>
    <x v="1"/>
    <s v="Heating,Cooling &amp; AirQuality"/>
    <s v="WaterHeaters &amp; Geysers"/>
    <s v="InstantWaterHeaters"/>
    <m/>
    <n v="2088"/>
    <s v="&gt;2000"/>
    <x v="0"/>
    <n v="6"/>
    <n v="5550"/>
    <n v="0.62"/>
    <n v="4"/>
    <n v="0"/>
    <n v="5292"/>
    <s v="8 bar pressure rated: High pressure withstanding enabling to use in high-rise buildings, ISI Certified|The high density and thick PUF ensures retention of internal heat and temperature, resulting in better energy efficiency and reduced electricity bills|T"/>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
    <s v="Pros:1. Most affordable option2. 2 year warrantyCons:1. No inlet and outlet pipes are given. You can purchase that offline or I found one pair on Amazon for 280/- inr2. It doesn’t come with any installation service or manual.An installation from Urban Com"/>
    <s v="https://m.media-amazon.com/images/W/WEBP_402378-T2/images/I/31TKp-ARDUL._SX300_SY300_QL70_FMwebp_.jpg"/>
    <s v="https://www.amazon.in/Lifelong-Flash-Instant-Heater-Certified/dp/B07WKB69RS/ref=sr_1_149?qid=1672923598&amp;s=kitchen&amp;sr=1-149"/>
  </r>
  <r>
    <s v="B0B2DD8BQ8"/>
    <s v="Wipro Vesta Grill 1000 Watt Sandwich Maker |Dual function-SW Maker&amp;Griller|Non stick Coat -BPA&amp;PTFE Free |Auto Temp Cut-off| Height Control -180ᶿ&amp;105ᶿ |2 year warranty|SS Finish|Standard size"/>
    <x v="110"/>
    <x v="1"/>
    <s v="Kitchen &amp; HomeAppliances"/>
    <s v="SmallKitchenAppliances"/>
    <s v="SandwichMakers"/>
    <m/>
    <n v="2079"/>
    <s v="&gt;2000"/>
    <x v="0"/>
    <n v="6"/>
    <n v="3099"/>
    <n v="0.33"/>
    <n v="4.0999999999999996"/>
    <n v="0"/>
    <n v="282"/>
    <s v="Truly multifunctional Grill Sandwich Maker which could used to make a sandwich maker to panini ,toast &amp; Roast and also operate as a smokeless indoor Grill|Sandwich Maker – Big size non stick plate (230mm*145 mm) opens upto 105ᶿ (Extra 15ᶿ) for easy operat"/>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
    <s v="https://m.media-amazon.com/images/I/31nbqS8FhKL._SX300_SY300_QL70_FMwebp_.jpg"/>
    <s v="https://www.amazon.in/Wipro-Sandwich-function-SW-warranty-Standard/dp/B0B2DD8BQ8/ref=sr_1_271?qid=1672923606&amp;s=kitchen&amp;sr=1-271"/>
  </r>
  <r>
    <s v="B08HV83HL3"/>
    <s v="MI Power Bank 3i 20000mAh Lithium Polymer 18W Fast Power Delivery Charging | Input- Type C | Micro USB| Triple Output | Sandstone Black"/>
    <x v="5"/>
    <x v="0"/>
    <s v="Mobiles &amp; Accessories"/>
    <s v="MobileAccessories"/>
    <s v="Chargers"/>
    <s v="PowerBanks"/>
    <n v="2049"/>
    <s v="&gt;2000"/>
    <x v="0"/>
    <n v="6"/>
    <n v="2199"/>
    <n v="7.0000000000000007E-2"/>
    <n v="4.3"/>
    <n v="1"/>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
    <s v="https://m.media-amazon.com/images/I/31grUs8OpvL._SX300_SY300_QL70_ML2_.jpg"/>
    <s v="https://www.amazon.in/20000mAh-Sandstone-Triple-Charging-Delivery/dp/B08HV83HL3/ref=sr_1_6?qid=1672895748&amp;s=electronics&amp;sr=1-6"/>
  </r>
  <r>
    <s v="B09Y358DZQ"/>
    <s v="Pigeon Zest Mixer Grinder 3 Speed Control 750 Watt Powerful Copper Motor with 3 Stainless Steel Jars for Dry Grinding, Wet Grinding and Making Chutney and 3 Polycarbonate lids - Blue"/>
    <x v="72"/>
    <x v="1"/>
    <s v="Kitchen &amp; HomeAppliances"/>
    <s v="SmallKitchenAppliances"/>
    <s v="MixerGrinders"/>
    <m/>
    <n v="2033"/>
    <s v="&gt;2000"/>
    <x v="0"/>
    <n v="6"/>
    <n v="4295"/>
    <n v="0.53"/>
    <n v="3.4"/>
    <n v="0"/>
    <n v="422"/>
    <s v="[ Powerful &amp; Efficient Motor ] : This Pigeon Mixer Grinder has powerful 750 Watt Copper Motor with 3 speed controls gives an exceptional performance and provides fine mixing and grinding of the ingredients at 3 different speed levels. The motor comes with"/>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
    <s v="https://m.media-amazon.com/images/W/WEBP_402378-T1/images/I/31oK2IDhhLL._SX300_SY300_QL70_FMwebp_.jpg"/>
    <s v="https://www.amazon.in/Pigeon-Powerful-Stainless-Grinding-Polycarbonate/dp/B09Y358DZQ/ref=sr_1_370?qid=1672923611&amp;s=kitchen&amp;sr=1-370"/>
  </r>
  <r>
    <s v="B08KRMK9LZ"/>
    <s v="Tukzer Stylus Pen, iPad Pencil with Palm Rejection Tilt Sensor| 2nd Gen for 2018-2022 iPad 6/7/8/9th Gen; iPad 10.2&quot;, Pro 12.9/11&quot;, Mini 6/5th, Air 5/4/3rd, Precise for Writing/Drawing (3 Spare Tips)"/>
    <x v="111"/>
    <x v="0"/>
    <s v="Mobiles &amp; Accessories"/>
    <s v="MobileAccessories"/>
    <s v="StylusPens"/>
    <m/>
    <n v="2025"/>
    <s v="&gt;2000"/>
    <x v="0"/>
    <n v="6"/>
    <n v="5999"/>
    <n v="0.66"/>
    <n v="4.2"/>
    <n v="1"/>
    <n v="6233"/>
    <s v="Palm Rejection Technology: Upgraded iPad stylus pencil with palm rejection technology, you can rest your palm comfortably on the screen while writing or drawing and you don’t have to wear the anti-friction glove with this pencil.|Accurate &amp; Smooth: Upgrad"/>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s v="https://m.media-amazon.com/images/I/414zbaw52sL._SX300_SY300_QL70_FMwebp_.jpg"/>
    <s v="https://www.amazon.in/Tukzer-Rejection-Compatible-2018-2020-Precise/dp/B08KRMK9LZ/ref=sr_1_346?qid=1672903012&amp;s=computers&amp;sr=1-346"/>
  </r>
  <r>
    <s v="B018SJJ0GE"/>
    <s v="Libra Roti Maker Electric Automatic | chapati Maker Electric Automatic | roti Maker Machine with 900 Watts for Making Roti/Chapati/Parathas - Stainless Steel"/>
    <x v="112"/>
    <x v="1"/>
    <s v="Kitchen &amp; HomeAppliances"/>
    <s v="SmallKitchenAppliances"/>
    <s v="RotiMakers"/>
    <m/>
    <n v="1999"/>
    <s v="1001-2000"/>
    <x v="1"/>
    <n v="5"/>
    <n v="2999"/>
    <n v="0.33"/>
    <n v="4.4000000000000004"/>
    <n v="1"/>
    <n v="388"/>
    <s v="Libra Roti Maker electric automatic has bakelite handles and housing which are strong and sturdy for long life operation. Libra Chapati maker electric automatic is also safe to use because of heat resistant bakelite handles.|Libra Roti Maker electric auto"/>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
    <s v="https://m.media-amazon.com/images/I/41Mm2LXiZrL._SX300_SY300_QL70_FMwebp_.jpg"/>
    <s v="https://www.amazon.in/Libra-Athena-Roti-Maker-Black/dp/B018SJJ0GE/ref=sr_1_455?qid=1672923614&amp;s=kitchen&amp;sr=1-455"/>
  </r>
  <r>
    <s v="B07B88KQZ8"/>
    <s v="JBL Go 2, Wireless Portable Bluetooth Speaker with Mic, JBL Signature Sound, Vibrant Color Options with IPX7 Waterproof &amp; AUX (Blue)"/>
    <x v="113"/>
    <x v="0"/>
    <s v="HomeAudio"/>
    <s v="Speakers"/>
    <s v="BluetoothSpeakers"/>
    <m/>
    <n v="1999"/>
    <s v="1001-2000"/>
    <x v="1"/>
    <n v="5"/>
    <n v="2999"/>
    <n v="0.33"/>
    <n v="4.3"/>
    <n v="1"/>
    <n v="63899"/>
    <s v="5 Hours of Playtime under optimum audio settings|Wireless Bluetooth Streaming|IPX7 Waterproof design, Battery Type Lithium-ion polymer (3.7V, 730mAh), Charging time (hrs) 2.5|Built-in Noise-cancelling Speakerphone|Audio cable input|What’s in the box: 1 x "/>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
    <s v="https://m.media-amazon.com/images/I/51RTfgkScMS._SX300_SY300_QL70_FMwebp_.jpg"/>
    <s v="https://www.amazon.in/JBL-Portable-Waterproof-Bluetooth-Speaker/dp/B07B88KQZ8/ref=sr_1_158?qid=1672903002&amp;s=computers&amp;sr=1-158"/>
  </r>
  <r>
    <s v="B0B3RS9DNF"/>
    <s v="Fire-Boltt Phoenix Smart Watch with Bluetooth Calling 1.3&quot;,120+ Sports Modes, 240*240 PX High Res with SpO2, Heart Rate Monitoring &amp; IP67 Rating"/>
    <x v="68"/>
    <x v="0"/>
    <s v="WearableTechnology"/>
    <s v="SmartWatches"/>
    <m/>
    <m/>
    <n v="1999"/>
    <s v="1001-2000"/>
    <x v="1"/>
    <n v="5"/>
    <n v="9999"/>
    <n v="0.8"/>
    <n v="4.3"/>
    <n v="1"/>
    <n v="27704"/>
    <s v="Fire-Boltt is India' No 1 Wearable Watch Brand Q122 by IDC Worldwide quarterly wearable device tracker Q122.【Bluetooth Calling Watch】- Fire-Boltt Phoenix enables you to make and receive calls directly from your watch via the built-in speaker and microphon"/>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
    <s v="2 months review- its been working fine, there's been no problem as of now.. some things-the whole step tracking thing, i bought it due to that reason, it didn't basically satisfy me to that level with that, but it does count steps accurately in the walkin"/>
    <s v="https://m.media-amazon.com/images/I/41vjHoqVHJL._SX300_SY300_QL70_ML2_.jpg"/>
    <s v="https://www.amazon.in/Fire-Boltt-Phoenix-Bluetooth-Calling-Monitoring/dp/B0B3RS9DNF/ref=sr_1_214?qid=1672895806&amp;s=electronics&amp;sr=1-214"/>
  </r>
  <r>
    <s v="B0B3RSDSZ3"/>
    <s v="Fire-Boltt Phoenix Smart Watch with Bluetooth Calling 1.3&quot;,120+ Sports Modes, 240*240 PX High Res with SpO2, Heart Rate Monitoring &amp; IP67 Rating"/>
    <x v="68"/>
    <x v="0"/>
    <s v="WearableTechnology"/>
    <s v="SmartWatches"/>
    <m/>
    <m/>
    <n v="1999"/>
    <s v="1001-2000"/>
    <x v="1"/>
    <n v="5"/>
    <n v="9999"/>
    <n v="0.8"/>
    <n v="4.3"/>
    <n v="1"/>
    <n v="27696"/>
    <s v="Fire-Boltt is India' No 1 Wearable Watch Brand Q122 by IDC Worldwide quarterly wearable device tracker Q122.【Bluetooth Calling Watch】- Fire-Boltt Phoenix enables you to make and receive calls directly from your watch via the built-in speaker and microphon"/>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
    <s v="2 months review- its been working fine, there's been no problem as of now.. some things-the whole step tracking thing, i bought it due to that reason, it didn't basically satisfy me to that level with that, but it does count steps accurately in the walkin"/>
    <s v="https://m.media-amazon.com/images/I/41-CKEKnjyL._SX300_SY300_QL70_ML2_.jpg"/>
    <s v="https://www.amazon.in/Fire-Boltt-Phoenix-Bluetooth-Calling-Monitoring/dp/B0B3RSDSZ3/ref=sr_1_54?qid=1672895762&amp;s=electronics&amp;sr=1-54"/>
  </r>
  <r>
    <s v="B0BMVWKZ8G"/>
    <s v="Newly Launched Boult Dive+ with 1.85&quot; HD Display, Bluetooth Calling Smartwatch, 500 Nits Brightness, 7 Days Battery Life, 150+ Watch Faces, 100+ Sport Modes, IP68 Waterproof Smart Watch (Jet Black)"/>
    <x v="114"/>
    <x v="0"/>
    <s v="WearableTechnology"/>
    <s v="SmartWatches"/>
    <m/>
    <m/>
    <n v="1999"/>
    <s v="1001-2000"/>
    <x v="1"/>
    <n v="5"/>
    <n v="8499"/>
    <n v="0.76"/>
    <n v="4.3"/>
    <n v="1"/>
    <n v="240"/>
    <s v="Bluetooth calling: Enjoy convenience with smart Bluetooth calling, right on your wrist. Dedicated speaker and microphone and AI voice assistance only elevate the experience.|Superior battery power: Leave the stress of charging frequently as Dive Plus offe"/>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
    <s v="https://m.media-amazon.com/images/I/41OEfM3qYLL._SX300_SY300_QL70_ML2_.jpg"/>
    <s v="https://www.amazon.in/Boult-Bluetooth-Smartwatch-Brightness-Waterproof/dp/B0BMVWKZ8G/ref=sr_1_230?qid=1672895814&amp;s=electronics&amp;sr=1-230"/>
  </r>
  <r>
    <s v="B00HVXS7WC"/>
    <s v="Bajaj Rex 500W Mixer Grinder with Nutri-Pro Feature, 3 Jars, White"/>
    <x v="30"/>
    <x v="1"/>
    <s v="Kitchen &amp; HomeAppliances"/>
    <s v="SmallKitchenAppliances"/>
    <s v="MixerGrinders"/>
    <m/>
    <n v="1999"/>
    <s v="1001-2000"/>
    <x v="1"/>
    <n v="5"/>
    <n v="3210"/>
    <n v="0.38"/>
    <n v="4.2"/>
    <n v="1"/>
    <n v="41349"/>
    <s v="Wattage: 500 W; Voltage: 220-240V ; Revolution: 20000|No of Jars: 3; Jar Size: 1.20 Litre liquidizing jar, 0.8 Litre multi purpose jar, 0.3 Litre chutney jar; Jar Material: Stainless Steel; Body Material: ABS; Cord Material: PVC; Blade Material: Stainless"/>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
    <s v="https://m.media-amazon.com/images/W/WEBP_402378-T1/images/I/31rucE-db2L._SX300_SY300_QL70_FMwebp_.jpg"/>
    <s v="https://www.amazon.in/Bajaj-Rex-500-Watt-Mixer-Grinder/dp/B00HVXS7WC/ref=sr_1_34?qid=1672923592&amp;s=kitchen&amp;sr=1-34"/>
  </r>
  <r>
    <s v="B00KIDSU8S"/>
    <s v="Havells Ventil Air DX 200mm Exhaust Fan (White)"/>
    <x v="26"/>
    <x v="1"/>
    <s v="Heating,Cooling &amp; AirQuality"/>
    <s v="Fans"/>
    <s v="ExhaustFans"/>
    <m/>
    <n v="1999"/>
    <s v="1001-2000"/>
    <x v="1"/>
    <n v="5"/>
    <n v="2360"/>
    <n v="0.15"/>
    <n v="4.2"/>
    <n v="1"/>
    <n v="7801"/>
    <s v="Includes: 1 Fan;No. of blades: 5 ; Motor type: Normal Speed ; Motor protection through thermal overload protection device: No|Sweep size: 200mm, The exhaust fan is made of sturdy engineering plastic. This kind of plastic offers excellent impact and abrasi"/>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
    <s v="https://m.media-amazon.com/images/I/41+zSXivpML._SY300_SX300_.jpg"/>
    <s v="https://www.amazon.in/Havells-FHVVEDXOWH08-Ventil-200mm-White/dp/B00KIDSU8S/ref=sr_1_465?qid=1672923615&amp;s=kitchen&amp;sr=1-465"/>
  </r>
  <r>
    <s v="B07YCBSCYB"/>
    <s v="AmazonBasics Induction Cooktop 1600 Watt (Black)"/>
    <x v="16"/>
    <x v="1"/>
    <s v="Kitchen &amp; HomeAppliances"/>
    <s v="SmallKitchenAppliances"/>
    <s v="InductionCooktop"/>
    <m/>
    <n v="1999"/>
    <s v="1001-2000"/>
    <x v="1"/>
    <n v="5"/>
    <n v="3300"/>
    <n v="0.39"/>
    <n v="4.2"/>
    <n v="1"/>
    <n v="780"/>
    <s v="Easy to Use 1600 Watt Induction Cooktop with Micro Crystal Glass Induction surface;|Not suitable for cookware with curved, uneven or rounded bottoms or made from ceramics, glass copper bronze and aluminium. Only use flat bottomed cookware made of iron or "/>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
    <s v="https://m.media-amazon.com/images/I/4153SQc2VYL._SX300_SY300_QL70_FMwebp_.jpg"/>
    <s v="https://www.amazon.in/AmazonBasics-Induction-Cooktop-1600-Watt/dp/B07YCBSCYB/ref=sr_1_247?qid=1672923605&amp;s=kitchen&amp;sr=1-247"/>
  </r>
  <r>
    <s v="B09MT94QLL"/>
    <s v="Havells Glaze 74W Pearl Ivory Gold Ceiling Fan, Sweep: 1200 Mm"/>
    <x v="26"/>
    <x v="1"/>
    <s v="Heating,Cooling &amp; AirQuality"/>
    <s v="Fans"/>
    <s v="CeilingFans"/>
    <m/>
    <n v="1999"/>
    <s v="1001-2000"/>
    <x v="1"/>
    <n v="5"/>
    <n v="4775"/>
    <n v="0.57999999999999996"/>
    <n v="4.2"/>
    <n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
    <s v="https://m.media-amazon.com/images/W/WEBP_402378-T2/images/I/21SHZOWOynL._SX300_SY300_QL70_FMwebp_.jpg"/>
    <s v="https://www.amazon.in/Havells-Glaze-Pearl-Ivory-Ceiling/dp/B09MT94QLL/ref=sr_1_217?qid=1672923601&amp;s=kitchen&amp;sr=1-217"/>
  </r>
  <r>
    <s v="B09RKFBCV7"/>
    <s v="Fire-Boltt Ninja Calling 1.69&quot; Bluetooth Calling Smart Watch, Dial Pad, Speaker, AI Voice Assistant with 450 NITS Peak Brightness, Wrist Gaming &amp; 100+ Watch Faces with SpO2, HR, Multiple Sports Mode"/>
    <x v="68"/>
    <x v="0"/>
    <s v="WearableTechnology"/>
    <s v="SmartWatches"/>
    <m/>
    <m/>
    <n v="1999"/>
    <s v="1001-2000"/>
    <x v="1"/>
    <n v="5"/>
    <n v="7999"/>
    <n v="0.75"/>
    <n v="4.2"/>
    <n v="1"/>
    <n v="31305"/>
    <s v="Fire-Boltt is India' No 1 Wearable Watch Brand Q122 by IDC Worldwide quarterly wearable device tracker Q122.|【Bluetooth Calling Watch】- Fire-Boltt Ninja Calling smart watch enables you to make and receive calls directly from your watch. This smartwatch fe"/>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
    <s v="I've been using the watch for a while now and I got to say I love it. The battery lasts around 4-5 days not 10 days, you do get around 10 day battery life if you disable all features of the Watch. Overall I like the call quality and display touch.,I got t"/>
    <s v="https://m.media-amazon.com/images/W/WEBP_402378-T2/images/I/41W4O2H532L._SX300_SY300_QL70_FMwebp_.jpg"/>
    <s v="https://www.amazon.in/Fire-Boltt-Bluetooth-Smartwatch-Monitoring-Assistant/dp/B09RKFBCV7/ref=sr_1_265?qid=1672903008&amp;s=computers&amp;sr=1-265"/>
  </r>
  <r>
    <s v="B09NTHQRW3"/>
    <s v="InstaCuppa Portable Blender for Smoothie, Milk Shakes, Crushing Ice and Juices, USB Rechargeable Personal Blender Machine for Kitchen with 2000 mAh Rechargeable Battery, 150 Watt Motor, 400 ML"/>
    <x v="86"/>
    <x v="1"/>
    <s v="Kitchen &amp; HomeAppliances"/>
    <s v="SmallKitchenAppliances"/>
    <s v="HandBlenders"/>
    <m/>
    <n v="1999"/>
    <s v="1001-2000"/>
    <x v="1"/>
    <n v="5"/>
    <n v="2499"/>
    <n v="0.2"/>
    <n v="4.0999999999999996"/>
    <n v="0"/>
    <n v="1034"/>
    <s v="Blends Fast and Quick: Our personal blender is powered with a 150 Watt motor and fitted with 304 stainless steel blades so you can blend your shakes, smoothies, crush ice and anything else in seconds|Durable and Wireless: Built with a 2000 mAh rechargeabl"/>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
    <s v="https://m.media-amazon.com/images/W/WEBP_402378-T2/images/I/312FrvLA2RL._SX300_SY300_QL70_FMwebp_.jpg"/>
    <s v="https://www.amazon.in/InstaCuppa-Portable-Smoothie-Crushing-Rechargeable/dp/B09NTHQRW3/ref=sr_1_140?qid=1672923597&amp;s=kitchen&amp;sr=1-140"/>
  </r>
  <r>
    <s v="B09NVPJ3P4"/>
    <s v="Noise ColorFit Pulse Grand Smart Watch with 1.69&quot;(4.29cm) HD Display, 60 Sports Modes, 150 Watch Faces, Fast Charge, Spo2, Stress, Sleep, Heart Rate Monitoring &amp; IP68 Waterproof (Electric Blue)"/>
    <x v="67"/>
    <x v="0"/>
    <s v="WearableTechnology"/>
    <s v="SmartWatches"/>
    <m/>
    <m/>
    <n v="1999"/>
    <s v="1001-2000"/>
    <x v="1"/>
    <n v="5"/>
    <n v="3999"/>
    <n v="0.5"/>
    <n v="4"/>
    <n v="0"/>
    <n v="30254"/>
    <s v="1.69&quot; grand display: Get the rich immersive viewing experience on the 1.69&quot; LCD display.;60 sports modes: Take your pick from a wide range of 60 sports modes. Accelerometer Sensor Yes, Charging Time 2.5 hours|Instant charge: Now enjoy more than a day’s wo"/>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s v="https://m.media-amazon.com/images/I/412dSHwBHGL._SX300_SY300_QL70_ML2_.jpg"/>
    <s v="https://www.amazon.in/Noise-ColorFit-Monitoring-Smartwatches-Electric/dp/B09NVPJ3P4/ref=sr_1_457?qid=1672895886&amp;s=electronics&amp;sr=1-457"/>
  </r>
  <r>
    <s v="B09PNKXSKF"/>
    <s v="Noise ColorFit Pulse Grand Smart Watch with 1.69&quot; HD Display, 60 Sports Modes, 150 Watch Faces, Spo2 Monitoring, Call Notification, Quick Replies to Text &amp; Calls (Rose Pink)"/>
    <x v="67"/>
    <x v="0"/>
    <s v="WearableTechnology"/>
    <s v="SmartWatches"/>
    <m/>
    <m/>
    <n v="1999"/>
    <s v="1001-2000"/>
    <x v="1"/>
    <n v="5"/>
    <n v="3990"/>
    <n v="0.5"/>
    <n v="4"/>
    <n v="0"/>
    <n v="30254"/>
    <s v="1.69&quot; grand display: Get the rich immersive viewing experience on the 1.69&quot; LCD display.;60 sports modes: Take your pick from a wide range of 60 sports modes.|Instant charge: Now enjoy more than a day’s worth/25 hours of battery in just 15 minutes of char"/>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s v="https://m.media-amazon.com/images/I/41Coma77U+L._SY300_SX300_.jpg"/>
    <s v="https://www.amazon.in/Noise-ColorFit-Display-Monitoring-Smartwatches/dp/B09PNKXSKF/ref=sr_1_59?qid=1672895762&amp;s=electronics&amp;sr=1-59"/>
  </r>
  <r>
    <s v="B09PLFJ7ZW"/>
    <s v="Noise Pulse Buzz 1.69&quot; Bluetooth Calling Smart Watch with Call Function, 150 Watch Faces, 60 Sports Modes, Spo2 &amp; Heart Rate Monitoring, Calling Smart Watch for Men &amp; Women - Rose Pink"/>
    <x v="67"/>
    <x v="0"/>
    <s v="WearableTechnology"/>
    <s v="SmartWatches"/>
    <m/>
    <m/>
    <n v="1999"/>
    <s v="1001-2000"/>
    <x v="1"/>
    <n v="5"/>
    <n v="4999"/>
    <n v="0.6"/>
    <n v="3.9"/>
    <n v="0"/>
    <n v="7571"/>
    <s v="Bluetooth calling: Stay connected to the world, answer calls, store favourite contacts and dial from recent call logs, do it all with your smartwatch.|1.69” TFT LCD: Keep an eye on your day with a large and vivid display of our smartwatch.; 60 sports mod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
    <s v="https://m.media-amazon.com/images/I/41lf0N5STAL._SX300_SY300_QL70_ML2_.jpg"/>
    <s v="https://www.amazon.in/Noise-Bluetooth-Calling-Function-Monitoring/dp/B09PLFJ7ZW/ref=sr_1_182?qid=1672895799&amp;s=electronics&amp;sr=1-182"/>
  </r>
  <r>
    <s v="B09NNHFSSF"/>
    <s v="CP PLUS 2MP Full HD Smart Wi-fi CCTV Security Camera | 360° with Pan Tilt | Two Way Talk | Cloud Monitor | Motion Detect | Night Vision | Supports SD Card (Up to 128 GB) | Alexa &amp; Ok Google | CP-E21A"/>
    <x v="115"/>
    <x v="0"/>
    <s v="Cameras &amp; Photography"/>
    <s v="SecurityCameras"/>
    <s v="DomeCameras"/>
    <m/>
    <n v="1999"/>
    <s v="1001-2000"/>
    <x v="1"/>
    <n v="5"/>
    <n v="4700"/>
    <n v="0.56999999999999995"/>
    <n v="3.8"/>
    <n v="0"/>
    <n v="1880"/>
    <s v="360° PAN &amp; TILT VIEW: 1080p full HD Plug &amp; Play Wi-Fi camera 2 MP Full HD Video Camera with 360 degree Coverage helps in the complete surveillance of your house/office to keep a view of any unusual activity..Min. Illumination 0.01 Lux|TWO-WAY TALK: Built-"/>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
    <s v="https://m.media-amazon.com/images/I/21o8KsIQqRL._SY300_SX300_QL70_FMwebp_.jpg"/>
    <s v="https://www.amazon.in/CP-PLUS-Intelligent-Compatible-Communication/dp/B09NNHFSSF/ref=sr_1_316?qid=1672903011&amp;s=computers&amp;sr=1-316"/>
  </r>
  <r>
    <s v="B0B5B6PQCT"/>
    <s v="boAt Wave Call Smart Watch, Smart Talk with Advanced Dedicated Bluetooth Calling Chip, 1.69” HD Display with 550 NITS &amp; 70% Color Gamut, 150+ Watch Faces, Multi-Sport Modes,HR,SpO2, IP68(Active Black)"/>
    <x v="84"/>
    <x v="0"/>
    <s v="WearableTechnology"/>
    <s v="SmartWatches"/>
    <m/>
    <m/>
    <n v="1999"/>
    <s v="1001-2000"/>
    <x v="1"/>
    <n v="5"/>
    <n v="7990"/>
    <n v="0.75"/>
    <n v="3.8"/>
    <n v="0"/>
    <n v="17831"/>
    <s v="Bluetooth Calling- Wave Call comes with a premium built-in speaker and bluetooth calling via which you can stay connected to your friends, family, and colleagues|Dial Pad- Its dial pad is super responsive and convenient. You can also save upto 10 contact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
    <s v="https://m.media-amazon.com/images/I/41d69zua5LL._SX300_SY300_QL70_ML2_.jpg"/>
    <s v="https://www.amazon.in/boAt-Wave-Call-Dedicated-Multi-Sport/dp/B0B5B6PQCT/ref=sr_1_5?qid=1672895748&amp;s=electronics&amp;sr=1-5"/>
  </r>
  <r>
    <s v="B0B5CGTBKV"/>
    <s v="boAt Wave Call Smart Watch, Smart Talk with Advanced Dedicated Bluetooth Calling Chip, 1.69” HD Display with 550 NITS &amp; 70% Color Gamut, 150+ Watch Faces, Multi-Sport Modes,HR,SpO2(Caribbean Green)"/>
    <x v="84"/>
    <x v="0"/>
    <s v="WearableTechnology"/>
    <s v="SmartWatches"/>
    <m/>
    <m/>
    <n v="1999"/>
    <s v="1001-2000"/>
    <x v="1"/>
    <n v="5"/>
    <n v="7990"/>
    <n v="0.75"/>
    <n v="3.8"/>
    <n v="0"/>
    <n v="17833"/>
    <s v="Bluetooth Calling- Wave Call comes with a premium built-in speaker and bluetooth calling via which you can stay connected to your friends, family, and colleagues|Dial Pad- Its dial pad is super responsive and convenient. You can also save upto 10 contact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
    <s v="https://m.media-amazon.com/images/I/4141l8ZBWXL._SX300_SY300_QL70_ML2_.jpg"/>
    <s v="https://www.amazon.in/boAt-Wave-Call-Dedicated-Multi-Sport/dp/B0B5CGTBKV/ref=sr_1_128?qid=1672895784&amp;s=electronics&amp;sr=1-128"/>
  </r>
  <r>
    <s v="B0B5D39BCD"/>
    <s v="boAt Wave Call Smart Watch, Smart Talk with Advanced Dedicated Bluetooth Calling Chip, 1.69” HD Display with 550 NITS &amp; 70% Color Gamut, 150+ Watch Faces, Multi-Sport Modes, HR, SpO2, IP68(Deep Blue)"/>
    <x v="84"/>
    <x v="0"/>
    <s v="WearableTechnology"/>
    <s v="SmartWatches"/>
    <m/>
    <m/>
    <n v="1999"/>
    <s v="1001-2000"/>
    <x v="1"/>
    <n v="5"/>
    <n v="7990"/>
    <n v="0.75"/>
    <n v="3.8"/>
    <n v="0"/>
    <n v="17831"/>
    <s v="Bluetooth Calling- Wave Call comes with a premium built-in speaker and bluetooth calling via which you can stay connected to your friends, family, and colleagues|Dial Pad- Its dial pad is super responsive and convenient. You can also save upto 10 contact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
    <s v="https://m.media-amazon.com/images/I/41R9fDKo6iL._SX300_SY300_QL70_ML2_.jpg"/>
    <s v="https://www.amazon.in/boAt-Wave-Call-Dedicated-Multi-Sport/dp/B0B5D39BCD/ref=sr_1_90?qid=1672895770&amp;s=electronics&amp;sr=1-90"/>
  </r>
  <r>
    <s v="B0B5DDJNH4"/>
    <s v="boAt Wave Call Smart Watch, Smart Talk with Advanced Dedicated Bluetooth Calling Chip, 1.69” HD Display with 550 NITS &amp; 70% Color Gamut, 150+ Watch Faces, Multi-Sport Modes, HR, SpO2, IP68(Mauve)"/>
    <x v="84"/>
    <x v="0"/>
    <s v="WearableTechnology"/>
    <s v="SmartWatches"/>
    <m/>
    <m/>
    <n v="1999"/>
    <s v="1001-2000"/>
    <x v="1"/>
    <n v="5"/>
    <n v="7990"/>
    <n v="0.75"/>
    <n v="3.8"/>
    <n v="0"/>
    <n v="17831"/>
    <s v="Bluetooth Calling- Wave Call comes with a premium built-in speaker and bluetooth calling via which you can stay connected to your friends, family, and colleagues|Dial Pad- Its dial pad is super responsive and convenient. You can also save upto 10 contact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
    <s v="https://m.media-amazon.com/images/I/411q-oMvehL._SX300_SY300_QL70_ML2_.jpg"/>
    <s v="https://www.amazon.in/boAt-Wave-Call-Dedicated-Multi-Sport/dp/B0B5DDJNH4/ref=sr_1_60?qid=1672895762&amp;s=electronics&amp;sr=1-60"/>
  </r>
  <r>
    <s v="B0B31FR4Y2"/>
    <s v="Boult Audio Omega with 30dB ANC+ ENC, 32H Playtime, 45ms Latency Gaming Mode, Quad Mic Zen ENC, 3 Equalizer Modes, ANC, Type-C Fast Charging, IPX5 True Wireless in Ear Bluetooth Earbuds (Black)"/>
    <x v="116"/>
    <x v="0"/>
    <s v="Headphones,Earbuds &amp; Accessories"/>
    <s v="Headphones"/>
    <s v="In-Ear"/>
    <m/>
    <n v="1999"/>
    <s v="1001-2000"/>
    <x v="1"/>
    <n v="5"/>
    <n v="9999"/>
    <n v="0.8"/>
    <n v="3.7"/>
    <n v="0"/>
    <n v="1986"/>
    <s v="Note : If the size of the earbud tips does not match the size of your ear canals or the headset is not worn properly in your ears, you may not obtain the correct sound qualities or call performance. Change the earbud tips to ones that fit more snugly in y"/>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
    <s v="https://m.media-amazon.com/images/I/41sEmULXfAL._SX300_SY300_QL70_FMwebp_.jpg"/>
    <s v="https://www.amazon.in/Boult-Audio-Equalizer-Cancellation-Bluetooth/dp/B0B31FR4Y2/ref=sr_1_206?qid=1672903005&amp;s=computers&amp;sr=1-206"/>
  </r>
  <r>
    <s v="B0B3RRWSF6"/>
    <s v="Fire-Boltt Phoenix Smart Watch with Bluetooth Calling 1.3&quot;,120+ Sports Modes, 240*240 PX High Res with SpO2, Heart Rate Monitoring &amp; IP67 Rating"/>
    <x v="68"/>
    <x v="0"/>
    <s v="WearableTechnology"/>
    <s v="SmartWatches"/>
    <m/>
    <m/>
    <n v="1998"/>
    <s v="1001-2000"/>
    <x v="1"/>
    <n v="5"/>
    <n v="9999"/>
    <n v="0.8"/>
    <n v="4.3"/>
    <n v="1"/>
    <n v="27696"/>
    <s v="Fire-Boltt is India' No 1 Wearable Watch Brand Q122 by IDC Worldwide quarterly wearable device tracker Q122.【Bluetooth Calling Watch】- Fire-Boltt Phoenix enables you to make and receive calls directly from your watch via the built-in speaker and microphon"/>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
    <s v="2 months review- its been working fine, there's been no problem as of now.. some things-the whole step tracking thing, i bought it due to that reason, it didn't basically satisfy me to that level with that, but it does count steps accurately in the walkin"/>
    <s v="https://m.media-amazon.com/images/I/41sHRWXCfvL._SX300_SY300_QL70_ML2_.jpg"/>
    <s v="https://www.amazon.in/Fire-Boltt-Phoenix-Bluetooth-Calling-Monitoring/dp/B0B3RRWSF6/ref=sr_1_4?qid=1672895748&amp;s=electronics&amp;sr=1-4"/>
  </r>
  <r>
    <s v="B00NFD0ETQ"/>
    <s v="Logitech G402 Hyperion Fury USB Wired Gaming Mouse, 4,000 DPI, Lightweight, 8 Programmable Buttons, Compatible for PC/Mac - Black"/>
    <x v="92"/>
    <x v="2"/>
    <s v="Accessories &amp; Peripherals"/>
    <s v="PCGamingPeripherals"/>
    <s v="GamingMice"/>
    <m/>
    <n v="1995"/>
    <s v="1001-2000"/>
    <x v="1"/>
    <n v="5"/>
    <n v="2895"/>
    <n v="0.31"/>
    <n v="4.5999999999999996"/>
    <n v="1"/>
    <n v="10760"/>
    <s v="HIGH SPEED TRACKING : Fusion engine delivers one of the highest gaming mouse tracking speeds of up to 500 IPS. Requirements : Windows 8, Windows 8.1, Windows 7 or Windows Vista. Length Cable: 2.1 m|8 PROGRAMMABLE BUTTONS : Customise your Logitech wired ga"/>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
    <s v="https://m.media-amazon.com/images/W/WEBP_402378-T1/images/I/31nlfClYn7L._SX300_SY300_QL70_FMwebp_.jpg"/>
    <s v="https://www.amazon.in/Logitech-Hyperion-Ultra-Gaming-Mouse/dp/B00NFD0ETQ/ref=sr_1_424?qid=1672903016&amp;s=computers&amp;sr=1-424"/>
  </r>
  <r>
    <s v="B008QS9J6Y"/>
    <s v="Logitech C270 Digital HD Webcam with Widescreen HD Video Calling, HD Light Correction, Noise-Reducing Mic, for Skype, FaceTime, Hangouts, WebEx, PC/Mac/Laptop/MacBook/Tablet - (Black, HD 720p/30fps)"/>
    <x v="92"/>
    <x v="2"/>
    <s v="Accessories &amp; Peripherals"/>
    <s v="Audio &amp; VideoAccessories"/>
    <s v="Webcams&amp;VoIPEquipment"/>
    <s v="Webcams"/>
    <n v="1990"/>
    <s v="1001-2000"/>
    <x v="1"/>
    <n v="5"/>
    <n v="2595"/>
    <n v="0.23"/>
    <n v="4.3"/>
    <n v="1"/>
    <n v="20398"/>
    <s v="Crisp HD 720p/30 fps video calls with diagonal 55° field of view and auto light correction. Compatible with popular platforms including Skype and Zoom.|The built-in noise-reducing mic makes sure your voice comes across clearly up to 1.5 meters away, even "/>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
    <s v="https://m.media-amazon.com/images/W/WEBP_402378-T1/images/I/316Q0fvU+2L._SY300_SX300_.jpg"/>
    <s v="https://www.amazon.in/Logitech-C270-HD-Webcam-Black/dp/B008QS9J6Y/ref=sr_1_230?qid=1672903006&amp;s=computers&amp;sr=1-230"/>
  </r>
  <r>
    <s v="B079S811J3"/>
    <s v="Redgear Cosmo 7,1 Usb Gaming Wired Over Ear Headphones With Mic With Virtual Surround Sound,50Mm Driver, Rgb Leds &amp; Remote Control(Black)"/>
    <x v="117"/>
    <x v="2"/>
    <s v="Accessories &amp; Peripherals"/>
    <s v="PCGamingPeripherals"/>
    <s v="Headsets"/>
    <m/>
    <n v="1990"/>
    <s v="1001-2000"/>
    <x v="1"/>
    <n v="5"/>
    <n v="2999"/>
    <n v="0.34"/>
    <n v="4.3"/>
    <n v="1"/>
    <n v="14237"/>
    <s v="Sound Quality: Truly immerse yourself in your games with hardware-driven virtual 7.1 surround sound for precisely located audio. Inline Remote :Yes|Microphone: Redgear Cosmo 7.1 comes equipped with a high quality built-in noise cancelling microphone for a"/>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s v="https://m.media-amazon.com/images/W/WEBP_402378-T1/images/I/41Gt21tmhTL._SX300_SY300_QL70_FMwebp_.jpg"/>
    <s v="https://www.amazon.in/Redgear-Cosmo-7-1-Headphones-Controller/dp/B079S811J3/ref=sr_1_429?qid=1672903016&amp;s=computers&amp;sr=1-429"/>
  </r>
  <r>
    <s v="B0978V2CP6"/>
    <s v="Cubetek 3 in 1 LCD Display V5.0 Bluetooth Transmitter Receiver, Bypass Audio Adapter with Aux, Optical, Dual Link Support for TV, Home Stereo, PC, Headphones, Speakers, Model: CB-BT27"/>
    <x v="118"/>
    <x v="0"/>
    <s v="HomeTheater,TV &amp; Video"/>
    <s v="AVReceivers &amp; Amplifiers"/>
    <m/>
    <m/>
    <n v="1990"/>
    <s v="1001-2000"/>
    <x v="1"/>
    <n v="5"/>
    <n v="3100"/>
    <n v="0.36"/>
    <n v="4"/>
    <n v="0"/>
    <n v="897"/>
    <s v="3 IN 1 V5.0 BLUETOOTH AUDIO ADAPTER: It has 3 modes (TX, RX and Bypass). TX transmits audio from your TV / computer to your Bluetooth headphones / speakers; RX mode for receiving Audio from your cellphone to home Stereos; Bypass mode can connect Tv / comp"/>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
    <s v="https://m.media-amazon.com/images/W/WEBP_402378-T2/images/I/315GvM3Qq6S._SX300_SY300_QL70_FMwebp_.jpg"/>
    <s v="https://www.amazon.in/Bluetooth-Transmitter-Receiver-Headphones-Speakers/dp/B0978V2CP6/ref=sr_1_385?qid=1672909144&amp;s=electronics&amp;sr=1-385"/>
  </r>
  <r>
    <s v="B0BDYW3RN3"/>
    <s v="SanDisk Ultra® microSDXC™ UHS-I Card, 256GB, 150MB/s R, 10 Y Warranty, for Smartphones"/>
    <x v="27"/>
    <x v="0"/>
    <s v="Accessories"/>
    <s v="MemoryCards"/>
    <s v="MicroSD"/>
    <m/>
    <n v="1989"/>
    <s v="1001-2000"/>
    <x v="1"/>
    <n v="5"/>
    <n v="3500"/>
    <n v="0.43"/>
    <n v="4.4000000000000004"/>
    <n v="1"/>
    <n v="67260"/>
    <s v="Ideal storage for Android smartphones and tablets|Up to 150MB/s transfer speeds to move up to 1000 photos per minute|Load apps faster with A1-rated performance|Class 10 for Full HD video recording and playback|Compatible with SanDisk MobileMate USB 3.0 mi"/>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
    <s v="https://m.media-amazon.com/images/I/41g54hBpHkL._SY300_SX300_QL70_ML2_.jpg"/>
    <s v="https://www.amazon.in/SanDisk-Ultra%C2%AE-microSDXCTM-Warranty-Smartphones/dp/B0BDYW3RN3/ref=sr_1_210?qid=1672895806&amp;s=electronics&amp;sr=1-210"/>
  </r>
  <r>
    <s v="B07NPBG1B4"/>
    <s v="AmazonBasics High Speed 55 Watt Oscillating Pedestal Fan, 400mm Sweep Length, White (Without Remote)"/>
    <x v="16"/>
    <x v="1"/>
    <s v="Heating,Cooling &amp; AirQuality"/>
    <s v="Fans"/>
    <s v="PedestalFans"/>
    <m/>
    <n v="1982.84"/>
    <s v="1001-2000"/>
    <x v="1"/>
    <n v="5"/>
    <n v="3300"/>
    <n v="0.4"/>
    <n v="4.0999999999999996"/>
    <n v="0"/>
    <n v="5873"/>
    <s v="High speed pedestal fan with top speed of 1456 RPM generating air delivery of 65 CMM to 73 CMM;Comes with aerodynamically designed blades and 3-speed options. Total sweep length 400mm|Cools wide areas using automated oscillation function with coverage of "/>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s v="https://m.media-amazon.com/images/I/418vOzm6DZL._SX300_SY300_QL70_FMwebp_.jpg"/>
    <s v="https://www.amazon.in/AmazonBasics-400mm-Pedestal-Remote-White/dp/B07NPBG1B4/ref=sr_1_477?qid=1672923615&amp;s=kitchen&amp;sr=1-477"/>
  </r>
  <r>
    <s v="B09J2SCVQT"/>
    <s v="NutriPro Juicer Mixer Grinder - Smoothie Maker - 500 Watts (3 Jars 2 Blades)"/>
    <x v="119"/>
    <x v="1"/>
    <s v="Kitchen &amp; HomeAppliances"/>
    <s v="SmallKitchenAppliances"/>
    <s v="JuicerMixerGrinders"/>
    <m/>
    <n v="1969"/>
    <s v="1001-2000"/>
    <x v="1"/>
    <n v="5"/>
    <n v="5000"/>
    <n v="0.61"/>
    <n v="4.0999999999999996"/>
    <n v="0"/>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
    <s v="https://m.media-amazon.com/images/W/WEBP_402378-T1/images/I/41TUgf0W8uL._SX300_SY300_QL70_FMwebp_.jpg"/>
    <s v="https://www.amazon.in/NutriPro-Bullet-Juicer-Grinder-Blades/dp/B09J2SCVQT/ref=sr_1_52?qid=1672923592&amp;s=kitchen&amp;sr=1-52"/>
  </r>
  <r>
    <s v="B09CGLY5CX"/>
    <s v="Crompton Insta Comfort Heater 2000 Watts Heat Convector with Adjustable Thermostats, Hybrid Cyan, Standard (‎ACGRH- INSTACOMFORT)"/>
    <x v="44"/>
    <x v="1"/>
    <s v="Heating,Cooling &amp; AirQuality"/>
    <s v="RoomHeaters"/>
    <s v="ElectricHeaters"/>
    <m/>
    <n v="1959"/>
    <s v="1001-2000"/>
    <x v="1"/>
    <n v="5"/>
    <n v="2400"/>
    <n v="0.18"/>
    <n v="4"/>
    <n v="0"/>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I/31uLbVqjaqL._SX300_SY300_QL70_FMwebp_.jpg"/>
    <s v="https://www.amazon.in/Crompton-convector-adjustable-Thermostats-Standard/dp/B09CGLY5CX/ref=sr_1_120_mod_primary_new?qid=1672923596&amp;s=kitchen&amp;sbo=RZvfv%2F%2FHxDF%2BO5021pAnSA%3D%3D&amp;sr=1-120"/>
  </r>
  <r>
    <s v="B07JZSG42Y"/>
    <s v="Borosil Prime Grill Sandwich Maker (Grey)"/>
    <x v="31"/>
    <x v="1"/>
    <s v="Kitchen &amp; HomeAppliances"/>
    <s v="SmallKitchenAppliances"/>
    <s v="SandwichMakers"/>
    <m/>
    <n v="1928"/>
    <s v="1001-2000"/>
    <x v="1"/>
    <n v="5"/>
    <n v="2590"/>
    <n v="0.26"/>
    <n v="4"/>
    <n v="0"/>
    <n v="2377"/>
    <s v="Non stick grilling plate can make up to 2 large size sandwiches at the same time. Capacity 4 Slices|Non stick grill plate dimension : 230 x 145mm , Heating plate opens to 90 degree for easy access|Automatic Temperature ControlThermal fuse for extra safety"/>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
    <s v="https://m.media-amazon.com/images/W/WEBP_402378-T1/images/I/51IMz58igdL._SX300_SY300_QL70_FMwebp_.jpg"/>
    <s v="https://www.amazon.in/Borosil-Prime-BGRILLPS11-Grill-Sandwich/dp/B07JZSG42Y/ref=sr_1_437?qid=1672923613&amp;s=kitchen&amp;sr=1-437"/>
  </r>
  <r>
    <s v="B07W4HTS8Q"/>
    <s v="ACTIVA Instant 3 LTR 3 KVA SPECIAL Anti Rust Coated Tank Geyser with Full ABS Body with 5 Year Warranty Premium (White)"/>
    <x v="120"/>
    <x v="1"/>
    <s v="Heating,Cooling &amp; AirQuality"/>
    <s v="WaterHeaters &amp; Geysers"/>
    <s v="InstantWaterHeaters"/>
    <m/>
    <n v="1899"/>
    <s v="1001-2000"/>
    <x v="1"/>
    <n v="5"/>
    <n v="3790"/>
    <n v="0.5"/>
    <n v="3.8"/>
    <n v="0"/>
    <n v="3842"/>
    <s v="Manufactured under the guidance of highly qualified engineers to ensure the life of product, Note: Self installation and product will be repaired in our service center.|High quality thermostat to prevent from over heating.|BIS approved ISI specification o"/>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
    <s v="Value for money,Like,Okk,Product is good but within 2 years stopped performing &amp; customer care also not supportive,Cooling is very fast but overall fit finish not good. Plastic tank covers not locking and was in open condition.,Except customer support rem"/>
    <s v="https://m.media-amazon.com/images/W/WEBP_402378-T1/images/I/31RwSnyZZ+L._SY300_SX300_.jpg"/>
    <s v="https://www.amazon.in/ACTIVA-Instant-SPCEIAL-Warranty-Premium/dp/B07W4HTS8Q/ref=sr_1_245?qid=1672923603&amp;s=kitchen&amp;sr=1-245"/>
  </r>
  <r>
    <s v="B0B5LVS732"/>
    <s v="Noise Pulse Go Buzz Smart Watch Bluetooth Calling with 1.69&quot; Display, 550 NITS, 150+ Cloud Watch Face, SPo2, Heart Rate Tracking, 100 Sports Mode with Auto Detection, Longer Battery (Jet Black)"/>
    <x v="67"/>
    <x v="0"/>
    <s v="WearableTechnology"/>
    <s v="SmartWatches"/>
    <m/>
    <m/>
    <n v="1898"/>
    <s v="1001-2000"/>
    <x v="1"/>
    <n v="5"/>
    <n v="4999"/>
    <n v="0.62"/>
    <n v="4.0999999999999996"/>
    <n v="0"/>
    <n v="10689"/>
    <s v="Sharp and bright display: The 1.69’’ TFT display with 240*280px and 550 nits brightness ensures visual treat every time you look at the watch.|Tru Sync: Experience fast and stable connectivity with low power consumption.|BT calling: Stay in touch with you"/>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
    <s v="https://m.media-amazon.com/images/I/41Peg4pz7fL._SX300_SY300_QL70_ML2_.jpg"/>
    <s v="https://www.amazon.in/Noise-Bluetooth-Calling-Tracking-Detection/dp/B0B5LVS732/ref=sr_1_13?qid=1672895748&amp;s=electronics&amp;sr=1-13"/>
  </r>
  <r>
    <s v="B09P22HXH6"/>
    <s v="Lenovo 300 FHD Webcam with Full Stereo Dual Built-in mics | FHD 1080P 2.1 Megapixel CMOS Camera |Privacy Shutter | Ultra-Wide 95 Lens | 360 Rotation | Flexible Mount, Plug-n-Play | Cloud Grey"/>
    <x v="6"/>
    <x v="2"/>
    <s v="Accessories &amp; Peripherals"/>
    <s v="Audio &amp; VideoAccessories"/>
    <s v="Webcams&amp;VoIPEquipment"/>
    <s v="Webcams"/>
    <n v="1890"/>
    <s v="1001-2000"/>
    <x v="1"/>
    <n v="5"/>
    <n v="5490"/>
    <n v="0.66"/>
    <n v="4.0999999999999996"/>
    <n v="0"/>
    <n v="10976"/>
    <s v="Full HD Video Calls with Stereo Audio: The Lenovo 300 FHD Webcam is powered by a Full HD 1080P 2.1 Megapixel CMOS camera that allows your friends, family, and colleagues to see you as clear as day, even when they are worlds away. With full stereo dual-mic"/>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
    <s v="https://m.media-amazon.com/images/W/WEBP_402378-T1/images/I/31psvbJkfOL._SY300_SX300_QL70_FMwebp_.jpg"/>
    <s v="https://www.amazon.in/Lenovo-Megapixel-Ultra-Wide-Rotation-Plug-n-Play/dp/B09P22HXH6/ref=sr_1_323?qid=1672903011&amp;s=computers&amp;sr=1-323"/>
  </r>
  <r>
    <s v="B0798PJPCL"/>
    <s v="Portronics My buddy plus Adjustable Laptop cooling Table (Brown)"/>
    <x v="121"/>
    <x v="2"/>
    <s v="Accessories &amp; Peripherals"/>
    <s v="LaptopAccessories"/>
    <s v="Lapdesks"/>
    <m/>
    <n v="1889"/>
    <s v="1001-2000"/>
    <x v="1"/>
    <n v="5"/>
    <n v="2699"/>
    <n v="0.3"/>
    <n v="4.3"/>
    <n v="1"/>
    <n v="17394"/>
    <s v="Elegant Portable: Very attractive design and finish. Legs can be folded completely to make it highly portable. Voltage: 5W. Connector:USB 2.0. Materials : MDF Board|Strong and adjustable: Vertical Extension of Legs and Angular Adjustments (0-30 degrees) o"/>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
    <s v="https://m.media-amazon.com/images/W/WEBP_402378-T1/images/I/41lS2bd15fL._SX300_SY300_QL70_FMwebp_.jpg"/>
    <s v="https://www.amazon.in/Portronics-POR-895-Adjustable-Laptop-Table/dp/B0798PJPCL/ref=sr_1_249?qid=1672903007&amp;s=computers&amp;sr=1-249"/>
  </r>
  <r>
    <s v="B00KXULGJQ"/>
    <s v="TP-Link AC750 Wifi Range Extender | Up to 750Mbps | Dual Band WiFi Extender, Repeater, Wifi Signal Booster, Access Point| Easy Set-Up | Extends Wifi to Smart Home &amp; Alexa Devices (RE200)"/>
    <x v="96"/>
    <x v="2"/>
    <s v="NetworkingDevices"/>
    <s v="Repeaters &amp; Extenders"/>
    <m/>
    <m/>
    <n v="1889"/>
    <s v="1001-2000"/>
    <x v="1"/>
    <n v="5"/>
    <n v="5499"/>
    <n v="0.66"/>
    <n v="4.2"/>
    <n v="1"/>
    <n v="49551"/>
    <s v="Boosts wireless signal to previously unreachable or hard-to-wire areas flawlessly|Compatible with 802.11 b/g/n and 802.11ac Wi-Fi devices|Dual band speeds up to 750Mbps|Miniature size and wall-mounted design make it easy to deploy and move flexibly|Ethern"/>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
    <s v="https://m.media-amazon.com/images/I/312J9hg8ypL._SX300_SY300_QL70_FMwebp_.jpg"/>
    <s v="https://www.amazon.in/Tp-Link-300Mbps-AC750-Range-Extender/dp/B00KXULGJQ/ref=sr_1_57?qid=1672902997&amp;s=computers&amp;sr=1-57"/>
  </r>
  <r>
    <s v="B09HN7LD5L"/>
    <s v="PROLEGEND® PL-T002 Universal TV Stand Table Top for Most 22 to 65 inch LCD Flat Screen TV, VESA up to 800 by 400mm"/>
    <x v="122"/>
    <x v="0"/>
    <s v="HomeTheater,TV &amp; Video"/>
    <s v="Accessories"/>
    <s v="TVMounts,Stands&amp;Turntables"/>
    <s v="TVWall&amp;CeilingMounts"/>
    <n v="1850"/>
    <s v="1001-2000"/>
    <x v="1"/>
    <n v="5"/>
    <n v="4500"/>
    <n v="0.59"/>
    <n v="4"/>
    <n v="0"/>
    <n v="184"/>
    <s v="TV LEG】--The universal tv stand base fits most 32 37 40 42 47 50 55 inch LCD LED Plasma Oled QLED 4K Smart flat/curved screen TVs with mounting holes on the back of your TV from 200x100mm up to 800x400mm.|【LOADING CAPACITY】--Heavy Duty Sturdy steel design"/>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
    <s v="https://m.media-amazon.com/images/I/21rEkD8xxpL._SX300_SY300_QL70_FMwebp_.jpg"/>
    <s v="https://www.amazon.in/PROLEGEND%C2%AE-PL-T002-Universal-Stand-Screen/dp/B09HN7LD5L/ref=sr_1_465?qid=1672909147&amp;s=electronics&amp;sr=1-465"/>
  </r>
  <r>
    <s v="B008LN8KDM"/>
    <s v="Philips GC1920/28 1440-Watt Non-Stick Soleplate Steam Iron"/>
    <x v="20"/>
    <x v="1"/>
    <s v="Kitchen &amp; HomeAppliances"/>
    <s v="Vacuum,Cleaning &amp; Ironing"/>
    <s v="Irons,Steamers&amp;Accessories"/>
    <s v="Irons"/>
    <n v="1849"/>
    <s v="1001-2000"/>
    <x v="1"/>
    <n v="5"/>
    <n v="2095"/>
    <n v="0.12"/>
    <n v="4.3"/>
    <n v="1"/>
    <n v="7681"/>
    <s v="Turn the temperature dial to the appropriate position clockwise from minimum to maximum temperature to set the temperature according fabric type;To Prevent Water Leakage, keep the iron horizontal when not in use, do not fill water completely, leave some g"/>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s v="https://m.media-amazon.com/images/W/WEBP_402378-T1/images/I/41sKyiPWzAL._SX300_SY300_QL70_FMwebp_.jpg"/>
    <s v="https://www.amazon.in/Philips-GC1920-28-1440-Watt-Non-Stick/dp/B008LN8KDM/ref=sr_1_220?qid=1672923603&amp;s=kitchen&amp;sr=1-220"/>
  </r>
  <r>
    <s v="B01M5B0TPW"/>
    <s v="Borosil Chef Delite BCH20DBB21 300-Watt Chopper (Black)"/>
    <x v="31"/>
    <x v="1"/>
    <s v="Kitchen &amp; HomeAppliances"/>
    <s v="SmallKitchenAppliances"/>
    <s v="MiniFoodProcessors&amp;Choppers"/>
    <m/>
    <n v="1819"/>
    <s v="1001-2000"/>
    <x v="1"/>
    <n v="5"/>
    <n v="2490"/>
    <n v="0.27"/>
    <n v="4.4000000000000004"/>
    <n v="1"/>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
    <s v="https://m.media-amazon.com/images/W/WEBP_402378-T2/images/I/31HSz-a5H3L._SX300_SY300_QL70_FMwebp_.jpg"/>
    <s v="https://www.amazon.in/Borosil-Plastic-Chefdelite-BCH20DBB21-Technology/dp/B01M5B0TPW/ref=sr_1_80?qid=1672923595&amp;s=kitchen&amp;sr=1-80"/>
  </r>
  <r>
    <s v="B07G3YNLJB"/>
    <s v="Crucial BX500 240GB 3D NAND SATA 6.35 cm (2.5-inch) SSD (CT240BX500SSD1)"/>
    <x v="77"/>
    <x v="2"/>
    <s v="Components"/>
    <s v="InternalSolidStateDrives"/>
    <m/>
    <m/>
    <n v="1815"/>
    <s v="1001-2000"/>
    <x v="1"/>
    <n v="5"/>
    <n v="3100"/>
    <n v="0.41"/>
    <n v="4.5"/>
    <n v="1"/>
    <n v="92925"/>
    <s v="240GB 2.5-inch internal SSD, SATA 6.0Gb/s, with blistering speeds of 540 MB/s Read, 500 MB/s Write.|Enjoy the efficiency of Next-Gen Micron 3D NAND: Crucial BX500 uses only a minimal amount of power and still delivers a high price-to-performance.|Upgrade "/>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
    <s v="After I changed from my slow 500gb HDD to this SSD feels like I was living in a stone age. My PC started to run as smoothly as I could have ever imagined. Although I am not a gamer but can differentiate the performance of my experience. One who wants to t"/>
    <s v="https://m.media-amazon.com/images/I/31foPNxmwsL._SX300_SY300_QL70_FMwebp_.jpg"/>
    <s v="https://www.amazon.in/Crucial-BX500-240GB-2-5-inch-CT240BX500SSD1/dp/B07G3YNLJB/ref=sr_1_247?qid=1672903007&amp;s=computers&amp;sr=1-247"/>
  </r>
  <r>
    <s v="B095PWLLY6"/>
    <s v="Crompton Hill Briz Deco 1200mm (48 inch) High Speed Designer Ceiling Fan (Smoked Brown)"/>
    <x v="44"/>
    <x v="1"/>
    <s v="Heating,Cooling &amp; AirQuality"/>
    <s v="Fans"/>
    <s v="CeilingFans"/>
    <m/>
    <n v="1804"/>
    <s v="1001-2000"/>
    <x v="1"/>
    <n v="5"/>
    <n v="2380"/>
    <n v="0.24"/>
    <n v="4"/>
    <n v="0"/>
    <n v="15382"/>
    <s v="PRODUCT: Crompton's premium design ceiling fan with a strong cooling effect TECHNICAL SPECIFICATIONS: Sweep Size 1200 mm; Speed 380 RPM; Air Delivery 210 CMM; Input Power 70W|SUPERIOR COMPONENTS: 100% copper motor, double ball bearings and dynamically bal"/>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
    <s v="https://m.media-amazon.com/images/W/WEBP_402378-T2/images/I/31uAkMaOShS._SX300_SY300_QL70_FMwebp_.jpg"/>
    <s v="https://www.amazon.in/Crompton-1200mm-Designer-Ceiling-Smoked/dp/B095PWLLY6/ref=sr_1_303?qid=1672923607&amp;s=kitchen&amp;sr=1-303"/>
  </r>
  <r>
    <s v="B0B9BXKBC7"/>
    <s v="WeCool S5 Long Selfie Stick, with Large Reinforced Tripod Stand up to 61 Inch / 156 Cms, Ultra Long Multi Function Bluetooth Selfie Stick with 1/4 Screw Compatible with Gopro, Camera, and Ring Light"/>
    <x v="123"/>
    <x v="0"/>
    <s v="Mobiles &amp; Accessories"/>
    <s v="MobileAccessories"/>
    <s v="Photo&amp;VideoAccessories"/>
    <s v="SelfieSticks"/>
    <n v="1799"/>
    <s v="1001-2000"/>
    <x v="1"/>
    <n v="5"/>
    <n v="3999"/>
    <n v="0.55000000000000004"/>
    <n v="4.5999999999999996"/>
    <n v="1"/>
    <n v="245"/>
    <s v="64&quot; Tall Cell Phone Tripods with 7 section adjustable telescopic poles, the phone selfie stick tripod stand is tall enough, can be adjusted from 12in to 64in. Therefore, this selfie stick for iPhone can capture a wider landscape with different Height|3 in"/>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
    <s v="https://m.media-amazon.com/images/I/41fDM4QUfvL._SX300_SY300_QL70_ML2_.jpg"/>
    <s v="https://www.amazon.in/WeCool-Reinforced-Function-Bluetooth-Compatible/dp/B0B9BXKBC7/ref=sr_1_445?qid=1672895879&amp;s=electronics&amp;sr=1-445"/>
  </r>
  <r>
    <s v="B017NC2IPM"/>
    <s v="RESONATE RouterUPS CRU12V2A | Zero Drop | UPS for WiFi Router | Mini UPS | Up to 4 Hours PowerBackup | Battery Replacement Program | Router UPS Compatible with 12V &lt;2A Routers, FTTH, Modem, Set Top Box, Alexa, Mini Camera"/>
    <x v="124"/>
    <x v="2"/>
    <s v="NetworkingDevices"/>
    <s v="Routers"/>
    <m/>
    <m/>
    <n v="1799"/>
    <s v="1001-2000"/>
    <x v="1"/>
    <n v="5"/>
    <n v="2911"/>
    <n v="0.38"/>
    <n v="4.3"/>
    <n v="1"/>
    <n v="20342"/>
    <s v="Un-Interrupted Internet, Up to 4 Hours : Seamless WIFI during power cuts, as you work, play, shop, study, entertain from home. Up to 4 hours of power backup for your WIFI or ADSL router.|Zero Disconnects, Designed for 24x7 Use : Plug &amp; Play, Install in 30"/>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
    <s v="https://m.media-amazon.com/images/W/WEBP_402378-T1/images/I/318egjvJ0mL._SX300_SY300_QL70_FMwebp_.jpg"/>
    <s v="https://www.amazon.in/Resonate-RouterUPS-CRU12V2-Backup-Router/dp/B017NC2IPM/ref=sr_1_261?qid=1672903007&amp;s=computers&amp;sr=1-261"/>
  </r>
  <r>
    <s v="B07NC12T2R"/>
    <s v="boAt Stone 650 10W Bluetooth Speaker with Upto 7 Hours Playback, IPX5 and Integrated Controls (Blue)"/>
    <x v="84"/>
    <x v="0"/>
    <s v="HomeAudio"/>
    <s v="Speakers"/>
    <s v="BluetoothSpeakers"/>
    <m/>
    <n v="1799"/>
    <s v="1001-2000"/>
    <x v="1"/>
    <n v="5"/>
    <n v="4990"/>
    <n v="0.64"/>
    <n v="4.2"/>
    <n v="1"/>
    <n v="41226"/>
    <s v="Experience the true immersive sound with a pumping driver delivering 10W of audio and connect to the music that you love|Its powerful 1800mAh battery offers a playback time of up to 7 hours. Impedance 4Ω, Sensitivity (dB) 89dB±3DB, Frequency Response 2.4G"/>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
    <s v="This is review is primarily focused on sound quality.The term Bass is used losely. One doesn't expect true Bass from such small drivers.SHORTER VERSION:Boat Stone 650: Very loud. Loud and somewhat uneven bass. Mids are a bit supressed. Somewhat muffled mi"/>
    <s v="https://m.media-amazon.com/images/I/41rfSd9spqL._SX300_SY300_QL70_FMwebp_.jpg"/>
    <s v="https://www.amazon.in/Stone-650-Wireless-Bluetooth-Speaker/dp/B07NC12T2R/ref=sr_1_241?qid=1672903007&amp;s=computers&amp;sr=1-241"/>
  </r>
  <r>
    <s v="B0BF4YBLPX"/>
    <s v="Fire-Boltt Ninja Call Pro Plus 1.83&quot; Smart Watch with Bluetooth Calling, AI Voice Assistance, 100 Sports Modes IP67 Rating, 240*280 Pixel High Resolution"/>
    <x v="68"/>
    <x v="0"/>
    <s v="WearableTechnology"/>
    <s v="SmartWatches"/>
    <m/>
    <m/>
    <n v="1799"/>
    <s v="1001-2000"/>
    <x v="1"/>
    <n v="5"/>
    <n v="19999"/>
    <n v="0.91"/>
    <n v="4.2"/>
    <n v="1"/>
    <n v="13937"/>
    <s v="Fire-Boltt is India' No 1 Wearable Watch Brand Q122 by IDC Worldwide quarterly wearable device tracker Q122.【Bluetooth Calling Watch】- Fire-Boltt Ninja Call Pro Plus Smart watch enables you to make and receive calls directly from your watch via the built-"/>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
    <s v="I liked it, worth the money, light weight and comfortable at every situation.this one i got here has stable ui,no lag even,feels premium (mainly the soft strap and the cool crown button adds up much)..the main reason I bought this because it brings all th"/>
    <s v="https://m.media-amazon.com/images/I/410VGCE+q2L._SY300_SX300_.jpg"/>
    <s v="https://www.amazon.in/Fire-Boltt-Bluetooth-Calling-Assistance-Resolution/dp/B0BF4YBLPX/ref=sr_1_41?qid=1672895755&amp;s=electronics&amp;sr=1-41"/>
  </r>
  <r>
    <s v="B0BF54972T"/>
    <s v="Fire-Boltt Ninja Call Pro Plus 1.83&quot; Smart Watch with Bluetooth Calling, AI Voice Assistance, 100 Sports Modes IP67 Rating, 240*280 Pixel High Resolution"/>
    <x v="68"/>
    <x v="0"/>
    <s v="WearableTechnology"/>
    <s v="SmartWatches"/>
    <m/>
    <m/>
    <n v="1799"/>
    <s v="1001-2000"/>
    <x v="1"/>
    <n v="5"/>
    <n v="19999"/>
    <n v="0.91"/>
    <n v="4.2"/>
    <n v="1"/>
    <n v="13937"/>
    <s v="Fire-Boltt is India' No 1 Wearable Watch Brand Q122 by IDC Worldwide quarterly wearable device tracker Q122.【Bluetooth Calling Watch】- Fire-Boltt Ninja Call Pro Plus Smart Watch enables you to make and receive calls directly from your watch via the built-"/>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
    <s v="I liked it, worth the money, light weight and comfortable at every situation.this one i got here has stable ui,no lag even,feels premium (mainly the soft strap and the cool crown button adds up much)..the main reason I bought this because it brings all th"/>
    <s v="https://m.media-amazon.com/images/I/41mzbWC6AkL._SX300_SY300_QL70_ML2_.jpg"/>
    <s v="https://www.amazon.in/Fire-Boltt-Bluetooth-Calling-Assistance-Resolution/dp/B0BF54972T/ref=sr_1_33?qid=1672895755&amp;s=electronics&amp;sr=1-33"/>
  </r>
  <r>
    <s v="B0BF54LXW6"/>
    <s v="Fire-Boltt Ninja Call Pro Plus 1.83&quot; Smart Watch with Bluetooth Calling, AI Voice Assistance, 100 Sports Modes IP67 Rating, 240*280 Pixel High Resolution"/>
    <x v="68"/>
    <x v="0"/>
    <s v="WearableTechnology"/>
    <s v="SmartWatches"/>
    <m/>
    <m/>
    <n v="1799"/>
    <s v="1001-2000"/>
    <x v="1"/>
    <n v="5"/>
    <n v="19999"/>
    <n v="0.91"/>
    <n v="4.2"/>
    <n v="1"/>
    <n v="13937"/>
    <s v="Fire-Boltt is India' No 1 Wearable Watch Brand Q122 by IDC Worldwide quarterly wearable device tracker Q122.【Bluetooth Calling Watch】- Fire-Boltt Ninja Call Pro Plus Smartwatch enables you to make and receive calls directly from your watch via the built-i"/>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
    <s v="I liked it, worth the money, light weight and comfortable at every situation.this one i got here has stable ui,no lag even,feels premium (mainly the soft strap and the cool crown button adds up much)..the main reason I bought this because it brings all th"/>
    <s v="https://m.media-amazon.com/images/I/41Fq27ZjJfL._SX300_SY300_QL70_ML2_.jpg"/>
    <s v="https://www.amazon.in/Fire-Boltt-Bluetooth-Calling-Assistance-Resolution/dp/B0BF54LXW6/ref=sr_1_49?qid=1672895762&amp;s=electronics&amp;sr=1-49"/>
  </r>
  <r>
    <s v="B0BF563HB4"/>
    <s v="Fire-Boltt Ninja Call Pro Plus 1.83&quot; Smart Watch with Bluetooth Calling, AI Voice Assistance, 100 Sports Modes IP67 Rating, 240*280 Pixel High Resolution"/>
    <x v="68"/>
    <x v="0"/>
    <s v="WearableTechnology"/>
    <s v="SmartWatches"/>
    <m/>
    <m/>
    <n v="1799"/>
    <s v="1001-2000"/>
    <x v="1"/>
    <n v="5"/>
    <n v="19999"/>
    <n v="0.91"/>
    <n v="4.2"/>
    <n v="1"/>
    <n v="13937"/>
    <s v="Fire-Boltt is India' No 1 Wearable Watch Brand Q122 by IDC Worldwide quarterly wearable device tracker Q122.【Bluetooth Calling Watch】- Fire-Boltt Ninja Call Pro Plus Smart Watch enables you to make and receive calls directly from your watch via the built-"/>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
    <s v="I liked it, worth the money, light weight and comfortable at every situation.this one i got here has stable ui,no lag even,feels premium (mainly the soft strap and the cool crown button adds up much)..the main reason I bought this because it brings all th"/>
    <s v="https://m.media-amazon.com/images/I/41ivjqdXb0L._SX300_SY300_QL70_ML2_.jpg"/>
    <s v="https://www.amazon.in/Fire-Boltt-Bluetooth-Calling-Assistance-Resolution/dp/B0BF563HB4/ref=sr_1_37?qid=1672895755&amp;s=electronics&amp;sr=1-37"/>
  </r>
  <r>
    <s v="B0BF57RN3K"/>
    <s v="Fire-Boltt Ninja Call Pro Plus 1.83&quot; Smart Watch with Bluetooth Calling, AI Voice Assistance, 100 Sports Modes IP67 Rating, 240*280 Pixel High Resolution"/>
    <x v="68"/>
    <x v="0"/>
    <s v="WearableTechnology"/>
    <s v="SmartWatches"/>
    <m/>
    <m/>
    <n v="1799"/>
    <s v="1001-2000"/>
    <x v="1"/>
    <n v="5"/>
    <n v="19999"/>
    <n v="0.91"/>
    <n v="4.2"/>
    <n v="1"/>
    <n v="13937"/>
    <s v="Fire-Boltt is India' No 1 Wearable Watch Brand Q122 by IDC Worldwide quarterly wearable device tracker Q122.【Bluetooth Calling Watch】- Fire-Boltt Ninja Call Pro Plus Smartwatch enables you to make and receive calls directly from your watch via the built-i"/>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
    <s v="I liked it, worth the money, light weight and comfortable at every situation.this one i got here has stable ui,no lag even,feels premium (mainly the soft strap and the cool crown button adds up much)..the main reason I bought this because it brings all th"/>
    <s v="https://m.media-amazon.com/images/I/41WCgGbvwhL._SX300_SY300_QL70_ML2_.jpg"/>
    <s v="https://www.amazon.in/Fire-Boltt-Bluetooth-Calling-Assistance-Resolution/dp/B0BF57RN3K/ref=sr_1_1?qid=1672895748&amp;s=electronics&amp;sr=1-1"/>
  </r>
  <r>
    <s v="B07RD611Z8"/>
    <s v="Ambrane 20000mAh Power Bank with 20W Fast Charging, Triple Output, Power Delivery, Type C Input, Made in India, Multi-Layer Protection, Li-Polymer + Type C Cable (Stylo-20k, Black)"/>
    <x v="97"/>
    <x v="0"/>
    <s v="Mobiles &amp; Accessories"/>
    <s v="MobileAccessories"/>
    <s v="Chargers"/>
    <s v="PowerBanks"/>
    <n v="1799"/>
    <s v="1001-2000"/>
    <x v="1"/>
    <n v="5"/>
    <n v="2499"/>
    <n v="0.28000000000000003"/>
    <n v="4.0999999999999996"/>
    <n v="0"/>
    <n v="18678"/>
    <s v="Massive 20000mAh Lithium Polymer capacity allows you to charge your devices multiple times. It can charge iPhone 12 – 4.6 times, Samsung M11 – 2.6 times, iPad – 1.4 times|20W Fast charging output– Powerful 20 Watts PD and QC output for exhilarating chargi"/>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
    <s v="https://m.media-amazon.com/images/I/31RktQKvhoL._SX300_SY300_QL70_ML2_.jpg"/>
    <s v="https://www.amazon.in/Ambrane-20000mAh-Lithium-Polymer-Stylo-20K/dp/B07RD611Z8/ref=sr_1_86?qid=1672895770&amp;s=electronics&amp;sr=1-86"/>
  </r>
  <r>
    <s v="B0856HY85J"/>
    <s v="boAt Rockerz 550 Over Ear Bluetooth Headphones with Upto 20 Hours Playback, 50MM Drivers, Soft Padded Ear Cushions and Physical Noise Isolation, Without Mic (Black)"/>
    <x v="84"/>
    <x v="0"/>
    <s v="Headphones,Earbuds &amp; Accessories"/>
    <s v="Headphones"/>
    <s v="Over-Ear"/>
    <m/>
    <n v="1799"/>
    <s v="1001-2000"/>
    <x v="1"/>
    <n v="5"/>
    <n v="4999"/>
    <n v="0.64"/>
    <n v="4.0999999999999996"/>
    <n v="0"/>
    <n v="55192"/>
    <s v="Tap into instant wireless connectivity with the latest Bluetooth V5.0|Its 50mm dynamic drivers help pump out immersive audio all day long, Charging Time 2.5 hours|The mighty 500mAh battery capacity offers a superior playback time of up to 20 Hours, Chargi"/>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
    <s v="https://m.media-amazon.com/images/W/WEBP_402378-T2/images/I/41PlZjYsy-L._SX300_SY300_QL70_FMwebp_.jpg"/>
    <s v="https://www.amazon.in/Boat-Rockerz-550-Headphone-Aesthetics/dp/B0856HY85J/ref=sr_1_85?qid=1672902998&amp;s=computers&amp;sr=1-85"/>
  </r>
  <r>
    <s v="B0949SBKMP"/>
    <s v="boAt Flash Edition Smart Watch with Activity Tracker, Multiple Sports Modes, 1.3&quot; Screen, 170+ Watch Faces, Sleep Monitor, Gesture, Camera &amp; Music Control, IP68 &amp; 7 Days Battery Life(Lightning Black)"/>
    <x v="84"/>
    <x v="0"/>
    <s v="WearableTechnology"/>
    <s v="SmartWatches"/>
    <m/>
    <m/>
    <n v="1799"/>
    <s v="1001-2000"/>
    <x v="1"/>
    <n v="5"/>
    <n v="6990"/>
    <n v="0.74"/>
    <n v="4"/>
    <n v="0"/>
    <n v="26880"/>
    <s v="1.3&quot;(33mm) LCD display with a round dial that sports complete capacitive and responsive touch interface for effortless control.|The health monitoring feature in the watch helps you keep a track of heart rate &amp; blood oxygen levels.|The daily activity track"/>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
    <s v="https://m.media-amazon.com/images/I/416+IXsM9lL._SY300_SX300_.jpg"/>
    <s v="https://www.amazon.in/boAt-Flash-Smartwatch-Resistance-Lightning/dp/B0949SBKMP/ref=sr_1_188?qid=1672895799&amp;s=electronics&amp;sr=1-188"/>
  </r>
  <r>
    <s v="B0762HXMTF"/>
    <s v="KENT 11054 Alkaline Water Filter Pitcher 3.5 L | Chemical-Free Water with Balanced pH Levels 8.0 to 9.5 | Solves Acidity Issue | Equipped with Carbon and Sediment Filter - Grey"/>
    <x v="49"/>
    <x v="1"/>
    <s v="Kitchen &amp; HomeAppliances"/>
    <s v="WaterPurifiers &amp; Accessories"/>
    <s v="WaterFilters&amp;Purifiers"/>
    <m/>
    <n v="1799"/>
    <s v="1001-2000"/>
    <x v="1"/>
    <n v="5"/>
    <n v="1950"/>
    <n v="0.08"/>
    <n v="3.9"/>
    <n v="0"/>
    <n v="1888"/>
    <s v="KENT Alkaline Water Filter Pitcher converts drinking water to alkaline water and increases its pH level up to 9.5 for a healthy body and healthy mind;Alkaline water helps in reducing acidity, regulating your body’s pH levels, boosting immunity and fortif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
    <s v="https://m.media-amazon.com/images/I/41EI+3OYGaL._SY300_SX300_.jpg"/>
    <s v="https://www.amazon.in/Kent-Alkaline-Filter-Pitcher-3-5-litres/dp/B0762HXMTF/ref=sr_1_410?qid=1672923612&amp;s=kitchen&amp;sr=1-410"/>
  </r>
  <r>
    <s v="B0B217Z5VK"/>
    <s v="Noise Buds VS402 Truly Wireless in Ear Earbuds, 35-Hours of Playtime, Instacharge, Quad Mic with ENC, Hyper Sync, Low Latency, 10mm Driver, Bluetooth v5.3 and Breathing LED Lights (Neon Black)"/>
    <x v="67"/>
    <x v="0"/>
    <s v="Headphones,Earbuds &amp; Accessories"/>
    <s v="Headphones"/>
    <s v="In-Ear"/>
    <m/>
    <n v="1799"/>
    <s v="1001-2000"/>
    <x v="1"/>
    <n v="5"/>
    <n v="3999"/>
    <n v="0.55000000000000004"/>
    <n v="3.9"/>
    <n v="0"/>
    <n v="3517"/>
    <s v="Up to 35-hour playtime: The 35-hour playtime will keep you company throughout.|Instacharge: A quick 10-minute charge will keep you going for 120 minutes straight.|Environmental Noise Cancellation (ENC): Take your calls in the busiest of environments with "/>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
    <s v="https://m.media-amazon.com/images/W/WEBP_402378-T2/images/I/31ylgpMYDwL._SX300_SY300_QL70_FMwebp_.jpg"/>
    <s v="https://www.amazon.in/Noise-Wireless-Instacharge-Bluetooth-Breathing/dp/B0B217Z5VK/ref=sr_1_157?qid=1672903002&amp;s=computers&amp;sr=1-157"/>
  </r>
  <r>
    <s v="B07TTSS5MP"/>
    <s v="Lifelong LLMG74 750 Watt Mixer Grinder with 3 Jars (White and Grey)"/>
    <x v="109"/>
    <x v="1"/>
    <s v="Kitchen &amp; HomeAppliances"/>
    <s v="SmallKitchenAppliances"/>
    <s v="MixerGrinders"/>
    <m/>
    <n v="1799"/>
    <s v="1001-2000"/>
    <x v="1"/>
    <n v="5"/>
    <n v="3299"/>
    <n v="0.45"/>
    <n v="3.8"/>
    <n v="0"/>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
    <s v="https://m.media-amazon.com/images/I/31Sh9NZmX-L._SX300_SY300_QL70_FMwebp_.jpg"/>
    <s v="https://www.amazon.in/Lifelong-LLMG74-Mixer-Grinder-White/dp/B07TTSS5MP/ref=sr_1_412?qid=1672923612&amp;s=kitchen&amp;sr=1-412"/>
  </r>
  <r>
    <s v="B0832W3B7Q"/>
    <s v="Pigeon By Stovekraft ABS Plastic Acer Plus Induction Cooktop 1800 Watts With Feather Touch Control - Black"/>
    <x v="72"/>
    <x v="1"/>
    <s v="Kitchen &amp; HomeAppliances"/>
    <s v="SmallKitchenAppliances"/>
    <s v="InductionCooktop"/>
    <m/>
    <n v="1799"/>
    <s v="1001-2000"/>
    <x v="1"/>
    <n v="5"/>
    <n v="3595"/>
    <n v="0.5"/>
    <n v="3.8"/>
    <n v="0"/>
    <n v="9791"/>
    <s v="1800 Watt Power Consumption. Power Input : AC 230 - 250 V, 50 Hz|35% energy savings compared to LPG Cooking|Preset timer - Auto switch off|8 Menus - Installed Induction cooktop|LED Display for temperature indication|Smart timer for hands free cooking; Sui"/>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
    <s v="https://m.media-amazon.com/images/W/WEBP_402378-T2/images/I/41xXipZ7vjL._SX300_SY300_QL70_FMwebp_.jpg"/>
    <s v="https://www.amazon.in/Pigeon-Stovekraft-Acer-Plus-Induction/dp/B0832W3B7Q/ref=sr_1_55?qid=1672923593&amp;s=kitchen&amp;sr=1-55"/>
  </r>
  <r>
    <s v="B09SDDQQKP"/>
    <s v="INALSA Vaccum Cleaner Handheld 800W High Powerful Motor- Dura Clean with HEPA Filtration &amp; Strong Powerful 16KPA Suction| Lightweight, Compact &amp; Durable Body|Includes Multiple Accessories,(Grey/Black)"/>
    <x v="51"/>
    <x v="1"/>
    <s v="Kitchen &amp; HomeAppliances"/>
    <s v="Vacuum,Cleaning &amp; Ironing"/>
    <s v="Vacuums&amp;FloorCare"/>
    <s v="Vacuums"/>
    <n v="1799"/>
    <s v="1001-2000"/>
    <x v="1"/>
    <n v="5"/>
    <n v="3295"/>
    <n v="0.45"/>
    <n v="3.8"/>
    <n v="0"/>
    <n v="687"/>
    <s v="POWERFUL CYCLONIC SUCTION: Dura Clean utilizes an ultra-high 800watt powerful motor with a suction up to 16KPa, providing all-around protection in renewing all the corners of your home and car keeping neat. Handheld vacuum can also suck out as small as mi"/>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
    <s v="https://m.media-amazon.com/images/W/WEBP_402378-T1/images/I/41MrcJcvi3L._SX300_SY300_QL70_FMwebp_.jpg"/>
    <s v="https://www.amazon.in/Handheld-Powerful-Filtration-Lightweight-Accessories/dp/B09SDDQQKP/ref=sr_1_343?qid=1672923610&amp;s=kitchen&amp;sr=1-343"/>
  </r>
  <r>
    <s v="B09WF4Q7B3"/>
    <s v="Wipro Vesta 1380W Cordless Steam Iron Quick heat up with 20gm/ min Steam Burst, Scratch resistant Ceramic soleplate ,Vertical and Horizontal Ironing, Steam burst of upto .8g/ shot"/>
    <x v="110"/>
    <x v="1"/>
    <s v="Kitchen &amp; HomeAppliances"/>
    <s v="Vacuum,Cleaning &amp; Ironing"/>
    <s v="Irons,Steamers&amp;Accessories"/>
    <s v="Irons"/>
    <n v="1799"/>
    <s v="1001-2000"/>
    <x v="1"/>
    <n v="5"/>
    <n v="2599"/>
    <n v="0.31"/>
    <n v="3.6"/>
    <n v="0"/>
    <n v="771"/>
    <s v="Scratch resistant, easy glide ceramic soleplate. 360° Swivel Cord|Non-Stick PTFE coated Ceramic soleplate for smooth ironing, Dry/Steam/Spray Ironing|Variable Steam Control with self cleaning feature|Large 200 ml water tank for longer ironing session|Auto"/>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
    <s v="https://m.media-amazon.com/images/W/WEBP_402378-T1/images/I/41YFjcEIwWL._SX300_SY300_QL70_FMwebp_.jpg"/>
    <s v="https://www.amazon.in/Cordless-resistant-soleplate-Vertical-Horizontal/dp/B09WF4Q7B3/ref=sr_1_463?qid=1672923615&amp;s=kitchen&amp;sr=1-463"/>
  </r>
  <r>
    <s v="B08C4Z69LN"/>
    <s v="Crucial RAM 8GB DDR4 3200MHz CL22 (or 2933MHz or 2666MHz) Laptop Memory CT8G4SFRA32A"/>
    <x v="77"/>
    <x v="2"/>
    <s v="Components"/>
    <s v="Memory"/>
    <m/>
    <m/>
    <n v="1792"/>
    <s v="1001-2000"/>
    <x v="1"/>
    <n v="5"/>
    <n v="3500"/>
    <n v="0.49"/>
    <n v="4.5"/>
    <n v="1"/>
    <n v="26194"/>
    <s v="Improve your system's responsiveness, run apps faster and multitask with ease. Extended timings - 22-22-22|Install with ease; no computer skills required How-to guides available at Crucial|Compatibility assurance when using the Crucial System Scanner or C"/>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
    <s v="https://m.media-amazon.com/images/W/WEBP_402378-T2/images/I/51esjcOy79L._SY300_SX300_QL70_FMwebp_.jpg"/>
    <s v="https://www.amazon.in/Crucial-PC4-25600-SODIMM-260-Pin-Memory/dp/B08C4Z69LN/ref=sr_1_210?qid=1672903005&amp;s=computers&amp;sr=1-210"/>
  </r>
  <r>
    <s v="B07Y5FDPKV"/>
    <s v="KENT 16051 Hand Blender 300 W | 5 Variable Speed Control | Multiple Beaters &amp; Dough Hooks | Turbo Function"/>
    <x v="49"/>
    <x v="1"/>
    <s v="Kitchen &amp; HomeAppliances"/>
    <s v="SmallKitchenAppliances"/>
    <s v="HandBlenders"/>
    <m/>
    <n v="1745"/>
    <s v="1001-2000"/>
    <x v="1"/>
    <n v="5"/>
    <n v="2400"/>
    <n v="0.27"/>
    <n v="4.2"/>
    <n v="1"/>
    <n v="14160"/>
    <s v="The powerful 300W hand blender promises an efficient and fast cooking process|Its 5 variable speed controls make mixing and blending very easy and offer perfect results every time|With the blender’s turbo function, you can get the kitchen chores done quic"/>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s v="https://m.media-amazon.com/images/W/WEBP_402378-T1/images/I/41XtCfScreS._SX300_SY300_QL70_FMwebp_.jpg"/>
    <s v="https://www.amazon.in/Kent-Hand-Blender-300-White/dp/B07Y5FDPKV/ref=sr_1_451?qid=1672923614&amp;s=kitchen&amp;sr=1-451"/>
  </r>
  <r>
    <s v="B09TMZ1MF8"/>
    <s v="Western Digital WD Green SATA 240GB Internal SSD Solid State Drive - SATA 6Gb/s 2.5 inches - WDS240G3G0A"/>
    <x v="61"/>
    <x v="2"/>
    <s v="Components"/>
    <s v="InternalSolidStateDrives"/>
    <m/>
    <m/>
    <n v="1709"/>
    <s v="1001-2000"/>
    <x v="1"/>
    <n v="5"/>
    <n v="4000"/>
    <n v="0.56999999999999995"/>
    <n v="4.4000000000000004"/>
    <n v="1"/>
    <n v="3029"/>
    <s v="SLC (single-level cell) caching boosts write performance to quickly perform everyday tasks.|Shock-resistant and WD F.I.T. Lab certified for compatibility and reliability.|Ultra-low power-draw so you can use your laptop for longer periods of time.|Availabl"/>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
    <s v="https://m.media-amazon.com/images/W/WEBP_402378-T2/images/I/31kFRC4fP6L._SY300_SX300_QL70_FMwebp_.jpg"/>
    <s v="https://www.amazon.in/Western-Digital-Green-240GB-Internal/dp/B09TMZ1MF8/ref=sr_1_339?qid=1672903012&amp;s=computers&amp;sr=1-339"/>
  </r>
  <r>
    <s v="B0859M539M"/>
    <s v="TP-LINK AC1300 Archer T3U Plus High Gain USB 3.0 Wi-Fi Dongle, Wireless Dual Band MU-MIMO WiFi Adapter with High Gain Antenna, Supports Windows 11/10/8.1/8/7/XP/MacOS"/>
    <x v="96"/>
    <x v="2"/>
    <s v="NetworkingDevices"/>
    <s v="NetworkAdapters"/>
    <s v="WirelessUSBAdapters"/>
    <m/>
    <n v="1699"/>
    <s v="1001-2000"/>
    <x v="1"/>
    <n v="5"/>
    <n v="2999"/>
    <n v="0.43"/>
    <n v="4.4000000000000004"/>
    <n v="1"/>
    <n v="24780"/>
    <s v="AC1300 Lightning-Fast Speed — AC1300 (867 Mbps on the 5 GHz band or 400 Mbps on the 2.4 GHz band) dual-band Wi-Fi to ensure all your devices run at full speed|MU-MIMO Technology — Improves the throughput and efficiency of the whole network with MU-MIMO te"/>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
    <s v="https://m.media-amazon.com/images/W/WEBP_402378-T1/images/I/21jLkYGoSEL._SX300_SY300_QL70_FMwebp_.jpg"/>
    <s v="https://www.amazon.in/TP-LINK-T3U-Wireless-MU-MIMO-Supports/dp/B0859M539M/ref=sr_1_160?qid=1672909131&amp;s=electronics&amp;sr=1-160"/>
  </r>
  <r>
    <s v="B0756CLQWL"/>
    <s v="Redgear Pro Wireless Gamepad with 2.4GHz Wireless Technology, Integrated Dual Intensity Motor, Illuminated Keys for PC(Compatible with Windows 7/8/8.1/10 only)"/>
    <x v="117"/>
    <x v="2"/>
    <s v="Accessories &amp; Peripherals"/>
    <s v="PCGamingPeripherals"/>
    <s v="Gamepads"/>
    <m/>
    <n v="1699"/>
    <s v="1001-2000"/>
    <x v="1"/>
    <n v="5"/>
    <n v="3999"/>
    <n v="0.57999999999999996"/>
    <n v="4.2"/>
    <n v="1"/>
    <n v="25488"/>
    <s v="Gamepad comes equipped with2.4GHz wireless technology and supports up to 10 metres range, an ideal choice for those looking to enjoy your favourite games without the hassle of cables and wires.|The built-in lithium-ion battery in the gamepad can provide u"/>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
    <s v="https://m.media-amazon.com/images/W/WEBP_402378-T1/images/I/41n2MqMIH5L._SX300_SY300_QL70_FMwebp_.jpg"/>
    <s v="https://www.amazon.in/Redgear-Pro-Wireless-Gamepad-Black/dp/B0756CLQWL/ref=sr_1_162?qid=1672903002&amp;s=computers&amp;sr=1-162"/>
  </r>
  <r>
    <s v="B07GWTWFS2"/>
    <s v="KENT 16025 Sandwich Grill 700W | Non-Toxic Ceramic Coating | Automatic Temperature Cut-off with LED Indicator | Adjustable Height Control, Metallic Silver, Standard"/>
    <x v="49"/>
    <x v="1"/>
    <s v="Kitchen &amp; HomeAppliances"/>
    <s v="SmallKitchenAppliances"/>
    <s v="SandwichMakers"/>
    <m/>
    <n v="1699"/>
    <s v="1001-2000"/>
    <x v="1"/>
    <n v="5"/>
    <n v="1975"/>
    <n v="0.14000000000000001"/>
    <n v="4.0999999999999996"/>
    <n v="0"/>
    <n v="4716"/>
    <s v="Compact and sleek looking modern appliance, KENT Sandwich Grill is perfect for a healthy and tasty quick snack|It is multi-functional and helps you grill, toast, roast and even make multi-layered sandwiches with great ease|The appliance has non-toxic cera"/>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
    <s v="Good quality but cord is too short .it is ok for sandwiches.,Value for money product, does what it promises. Ceramic coating.Peoduct designers did not make a single sandwich with this. Product usage images and actual usage does not match. The hinge mechan"/>
    <s v="https://m.media-amazon.com/images/W/WEBP_402378-T2/images/I/41mtYvY3VdS._SX300_SY300_QL70_FMwebp_.jpg"/>
    <s v="https://www.amazon.in/Kent-16025-700-Watt-Sandwich-Grill/dp/B07GWTWFS2/ref=sr_1_296?qid=1672923607&amp;s=kitchen&amp;sr=1-296"/>
  </r>
  <r>
    <s v="B07N2MGB3G"/>
    <s v="AGARO Marvel 9 Liters Oven Toaster Griller, Cake Baking OTG (Black)"/>
    <x v="25"/>
    <x v="1"/>
    <s v="Kitchen &amp; HomeAppliances"/>
    <s v="SmallKitchenAppliances"/>
    <s v="OvenToasterGrills"/>
    <m/>
    <n v="1699"/>
    <s v="1001-2000"/>
    <x v="1"/>
    <n v="5"/>
    <n v="1999"/>
    <n v="0.15"/>
    <n v="4.0999999999999996"/>
    <n v="0"/>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
    <s v="https://m.media-amazon.com/images/W/WEBP_402378-T1/images/I/41LKiR8QpwL._SX300_SY300_QL70_FMwebp_.jpg"/>
    <s v="https://www.amazon.in/AGARO-Marvel-Litre-Toaster-Griller/dp/B07N2MGB3G/ref=sr_1_222?qid=1672923601&amp;s=kitchen&amp;sr=1-222"/>
  </r>
  <r>
    <s v="B09BN2NPBD"/>
    <s v="DIGITEK® (DRL-14C) Professional (31cm) Dual Temperature LED Ring Light with Tripod Stand &amp; Mini Tripod for YouTube, Photo-Shoot, Video Shoot, Live Stream, Makeup, Vlogging &amp; More"/>
    <x v="125"/>
    <x v="0"/>
    <s v="Mobiles &amp; Accessories"/>
    <s v="MobileAccessories"/>
    <s v="Photo&amp;VideoAccessories"/>
    <s v="Flashes&amp;SelfieLights"/>
    <n v="1699"/>
    <s v="1001-2000"/>
    <x v="1"/>
    <n v="5"/>
    <n v="3495"/>
    <n v="0.51"/>
    <n v="4.0999999999999996"/>
    <n v="0"/>
    <n v="14371"/>
    <s v="No Shadow apertures, is essentially a boon for Photo-Video shoots with Lighting effects|Can mount it to a grip head or light stand as per need|Comes with 5 Feet Light stand and mini Tripod|DRL-14C comes with Intensity control, Color temperature control &amp; "/>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
    <s v="https://m.media-amazon.com/images/I/31RlOXIcTYL._SX300_SY300_QL70_FMwebp_.jpg"/>
    <s v="https://www.amazon.in/DIGITEK%C2%AE-DRL-14C-Temperature-Photo-Shoot-Vlogging/dp/B09BN2NPBD/ref=sr_1_224?qid=1672903006&amp;s=computers&amp;sr=1-224"/>
  </r>
  <r>
    <s v="B01GFTEV5Y"/>
    <s v="Pigeon by Stovekraft Cruise 1800 watt Induction Cooktop (Black)"/>
    <x v="72"/>
    <x v="1"/>
    <s v="Kitchen &amp; HomeAppliances"/>
    <s v="SmallKitchenAppliances"/>
    <s v="InductionCooktop"/>
    <m/>
    <n v="1699"/>
    <s v="1001-2000"/>
    <x v="1"/>
    <n v="5"/>
    <n v="3193"/>
    <n v="0.47"/>
    <n v="3.8"/>
    <n v="0"/>
    <n v="54032"/>
    <s v="Pigeon Cruise Induction Cooktop Comes with 7 segments LED display for power and temperature. This Induction Stove comes with high-grade electrical that protects against short circuits. It's superior top plate cans with-stand very high temperatures, making"/>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
    <s v="https://m.media-amazon.com/images/W/WEBP_402378-T1/images/I/411pUp4t0OL._SX300_SY300_QL70_FMwebp_.jpg"/>
    <s v="https://www.amazon.in/Pigeon-Stovekraft-Cruise-1800-Watt-Induction/dp/B01GFTEV5Y/ref=sr_1_20?qid=1672923591&amp;s=kitchen&amp;sr=1-20"/>
  </r>
  <r>
    <s v="B08CNLYKW5"/>
    <s v="Lifelong Power - Pro 500 Watt 3 Jar Mixer Grinder with 3 Speed Control and 1100 Watt Dry Non-Stick soleplate Iron Super Combo (White and Grey, 1 Year Warranty)"/>
    <x v="109"/>
    <x v="1"/>
    <s v="Kitchen &amp; HomeAppliances"/>
    <s v="SmallKitchenAppliances"/>
    <s v="MixerGrinders"/>
    <m/>
    <n v="1699"/>
    <s v="1001-2000"/>
    <x v="1"/>
    <n v="5"/>
    <n v="3398"/>
    <n v="0.5"/>
    <n v="3.8"/>
    <n v="0"/>
    <n v="7988"/>
    <s v="500 Watt Powerful Mixer, this grinder can grind and blend both wet and dry ingredients with ease.|Operating noise levels between 80-90 dB; Initial burning smell is to be expected due to evaporating varnish, which is normal|This Lifelong combo has 3 Jar 50"/>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
    <s v="https://m.media-amazon.com/images/W/WEBP_402378-T1/images/I/41q7gsgB+gL._SY300_SX300_.jpg"/>
    <s v="https://www.amazon.in/Lifelong-PowerPro-Mixer-Grinder-Super/dp/B08CNLYKW5/ref=sr_1_277?qid=1672923606&amp;s=kitchen&amp;sr=1-277"/>
  </r>
  <r>
    <s v="B009DA69W6"/>
    <s v="KENT Gold Optima Gravity Water Purifier (11016) | UF Technology Based | Non-Electric &amp; Chemical Free | Counter Top | 10L Storage | White"/>
    <x v="49"/>
    <x v="1"/>
    <s v="Kitchen &amp; HomeAppliances"/>
    <s v="WaterPurifiers &amp; Accessories"/>
    <s v="WaterFilters&amp;Purifiers"/>
    <m/>
    <n v="1699"/>
    <s v="1001-2000"/>
    <x v="1"/>
    <n v="5"/>
    <n v="1900"/>
    <n v="0.11"/>
    <n v="3.6"/>
    <n v="0"/>
    <n v="11456"/>
    <s v="Color: Aqua Blue; Product Dimension (LxWxH) : 280X230X385 mm (when Assembled). Purification Stages : 2|Storage Tank Capacity: 5 litres - Raw water, 5 litres - Purified water; Filtration Capacity : 0.31 litres per minute. Maximum Input Water Temperature: 3"/>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s v="https://m.media-amazon.com/images/W/WEBP_402378-T1/images/I/31A-v4dVHmL._SX300_SY300_QL70_FMwebp_.jpg"/>
    <s v="https://www.amazon.in/Gold-Optima-10-Litres-Non-electric-Purifier/dp/B009DA69W6/ref=sr_1_196?qid=1672923600&amp;s=kitchen&amp;sr=1-196"/>
  </r>
  <r>
    <s v="B07L1N3TJX"/>
    <s v="Artis AR-45W-MG2 45 Watts MG2 Laptop Adapter/Charger Compatible with MB Air 13” &amp; MB Air 11” (14.5 V, 3.1 A) Connector: MG2 (T Tip Connector)"/>
    <x v="126"/>
    <x v="2"/>
    <s v="Accessories &amp; Peripherals"/>
    <s v="LaptopAccessories"/>
    <s v="LaptopChargers&amp;PowerSupplies"/>
    <m/>
    <n v="1699"/>
    <s v="1001-2000"/>
    <x v="1"/>
    <n v="5"/>
    <n v="3499"/>
    <n v="0.51"/>
    <n v="3.6"/>
    <n v="0"/>
    <n v="7689"/>
    <s v="Output: 45 Watts (14.5 V x 3.1 A), Pin: MG2 (T Shape), Input: AC 100-240 V ~ 1.5A(50-60Hz)|Compatible with: Air (11-inch, Early 2015) , Air (13-inch, Early 2015) , Air (11-inch, Early 2014) , Air (13-inch, Early 2014) ,Air (11-inch, Mid 2013),Air (13-inch"/>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R268UIIQ8R8LOR,R15VZPEXXYZB7I,R3R1OIOGZG4W4C,R3EQ4KGEQ3TQLL,R2N86U6QNUP5VH,R3E30BZGJ93XEM,R3M5YID5J08Y5T,R3BE5A24UBV6J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
    <s v="https://m.media-amazon.com/images/I/31Wm6eo+yYL._SY300_SX300_.jpg"/>
    <s v="https://www.amazon.in/Artis-AR-45WMG2-Compatible-Laptop-Adaptor/dp/B07L1N3TJX/ref=sr_1_432?qid=1672903016&amp;s=computers&amp;sr=1-432"/>
  </r>
  <r>
    <s v="B00YQLG7GK"/>
    <s v="PHILIPS HL1655/00 Hand Blender, White Jar 250W"/>
    <x v="20"/>
    <x v="1"/>
    <s v="Kitchen &amp; HomeAppliances"/>
    <s v="SmallKitchenAppliances"/>
    <s v="HandBlenders"/>
    <m/>
    <n v="1695"/>
    <s v="1001-2000"/>
    <x v="1"/>
    <n v="5"/>
    <n v="1695"/>
    <n v="0"/>
    <n v="4.2"/>
    <n v="1"/>
    <n v="14290"/>
    <s v="Steel rod, rust proof metal rod for hot/cold blending. The voltage is 230 volts and the RPM is 18000 rpm with cord length : 1.2 m and power 250 W. Item comes with 2 years warranty.|20 minutes blending of hot &amp; cold dishes, removable blades for whisking &amp; "/>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s v="https://m.media-amazon.com/images/W/WEBP_402378-T1/images/I/31MVkjIpLiL._SX300_SY300_QL70_FMwebp_.jpg"/>
    <s v="https://www.amazon.in/Philips-Collection-HL1655-00-250-Watt/dp/B00YQLG7GK/ref=sr_1_169?qid=1672923598&amp;s=kitchen&amp;sr=1-169"/>
  </r>
  <r>
    <s v="B07XJWTYM2"/>
    <s v="realme Buds Wireless in Ear Bluetooth Earphones with mic, 11.2mm Bass Boost Driver, Magnetic Fast Pair, Fast Charging and 12 Hrs Playtime (Yellow)"/>
    <x v="24"/>
    <x v="0"/>
    <s v="Headphones,Earbuds &amp; Accessories"/>
    <s v="Headphones"/>
    <s v="In-Ear"/>
    <m/>
    <n v="1679"/>
    <s v="1001-2000"/>
    <x v="1"/>
    <n v="5"/>
    <n v="1999"/>
    <n v="0.16"/>
    <n v="4.0999999999999996"/>
    <n v="0"/>
    <n v="72563"/>
    <s v="11.2 mm bass boost drivers along with the Japan Daikoku Technology, to offer you deep and punchy bass|Up to 12 hours of playback time | Fast Charging : 100 min Playback with only 10 min charge|IPX4 sweatproof headset features an in-line remote with three "/>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
    <s v="https://m.media-amazon.com/images/I/41ZCYvl4noL._SX300_SY300_QL70_FMwebp_.jpg"/>
    <s v="https://www.amazon.in/realme-RMA108-Realme-Buds-Wireless/dp/B07XJWTYM2/ref=sr_1_387?qid=1672903014&amp;s=computers&amp;sr=1-387"/>
  </r>
  <r>
    <s v="B07SRM58TP"/>
    <s v="AGARO Regal 800 Watts Handheld Vacuum Cleaner, Lightweight &amp; Durable Body, Small/Mini Size ( Black)"/>
    <x v="25"/>
    <x v="1"/>
    <s v="Kitchen &amp; HomeAppliances"/>
    <s v="Vacuum,Cleaning &amp; Ironing"/>
    <s v="Vacuums&amp;FloorCare"/>
    <s v="Vacuums"/>
    <n v="1665"/>
    <s v="1001-2000"/>
    <x v="1"/>
    <n v="5"/>
    <n v="2099"/>
    <n v="0.21"/>
    <n v="4"/>
    <n v="0"/>
    <n v="14368"/>
    <s v="Efficient 800W motor, 6.5 kPa suction|Durable ABS &amp; compact body|Crevice nozzle to clean Hard-To-Reach areas|0.8 Ltr dust collecting capacity|Equipped with multiple cleaning brushes|5 Metres long cord for uninterrupted cleaning|Warranty 1 Year for any fur"/>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s v="https://m.media-amazon.com/images/W/WEBP_402378-T1/images/I/41IymCXFA7L._SX300_SY300_QL70_FMwebp_.jpg"/>
    <s v="https://www.amazon.in/AGARO-800-Watt-Handheld-Cleaner-Durable/dp/B07SRM58TP/ref=sr_1_53?qid=1672923593&amp;s=kitchen&amp;sr=1-53"/>
  </r>
  <r>
    <s v="B07CVR2L5K"/>
    <s v="INALSA Electric Chopper Bullet- 400 Watts with 100% Pure Copper Motor| Chop, Mince, Puree, Dice | Twin Blade Technology| 900 ml Capacity| One Touch Operation, 1.30mtr Long Power Cord (Black/Silver)"/>
    <x v="51"/>
    <x v="1"/>
    <s v="Kitchen &amp; HomeAppliances"/>
    <s v="SmallKitchenAppliances"/>
    <s v="MiniFoodProcessors&amp;Choppers"/>
    <m/>
    <n v="1656"/>
    <s v="1001-2000"/>
    <x v="1"/>
    <n v="5"/>
    <n v="2695"/>
    <n v="0.39"/>
    <n v="4.4000000000000004"/>
    <n v="1"/>
    <n v="6027"/>
    <s v="Reduce Prep Time: Inalsa Bullet is one powerful &amp; noiseless chopper of 400Watts efficient motor with 100% pure copper winding that can work continuously for 3 minutes to chop, mince and puree and giving excellent professional results ; Power Consumption ("/>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s v="https://m.media-amazon.com/images/I/413w7idJYKL._SX300_SY300_QL70_FMwebp_.jpg"/>
    <s v="https://www.amazon.in/Inalsa-Bullet-400-Watt-Technology-Chopper/dp/B07CVR2L5K/ref=sr_1_269?qid=1672923606&amp;s=kitchen&amp;sr=1-269"/>
  </r>
  <r>
    <s v="B085LPT5F4"/>
    <s v="Solidaire 550-Watt Mixer Grinder with 3 Jars (Black) (SLD-550-B)"/>
    <x v="127"/>
    <x v="1"/>
    <s v="Kitchen &amp; HomeAppliances"/>
    <s v="SmallKitchenAppliances"/>
    <s v="MixerGrinders"/>
    <m/>
    <n v="1649"/>
    <s v="1001-2000"/>
    <x v="1"/>
    <n v="5"/>
    <n v="2800"/>
    <n v="0.41"/>
    <n v="3.9"/>
    <n v="0"/>
    <n v="2162"/>
    <s v="DRY GRINDING BLADE - This stainless steel blade is specially designed for dry grinding like roasted coffee, red chilies (with flat lid on) pepper, raw rice, coriander, etc|PACKAGE CONTENTS - A Base Unit. Liquidiser Jar with polycarbonate dome. Grinder Ja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https://m.media-amazon.com/images/I/41SWYTwG5-L._SX300_SY300_QL70_FMwebp_.jpg"/>
    <s v="https://www.amazon.in/Solidaire-550-Watt-Mixer-Grinder-SLD-550-B/dp/B085LPT5F4/ref=sr_1_356?qid=1672923610&amp;s=kitchen&amp;sr=1-356"/>
  </r>
  <r>
    <s v="B083GKDRKR"/>
    <s v="Havells Aqua Plus 1.2 litre Double Wall Kettle / 304 Stainless Steel Inner Body / Cool touch outer body / Wider mouth/ 2 Year warranty (Black, 1500 Watt)"/>
    <x v="26"/>
    <x v="1"/>
    <s v="Kitchen &amp; HomeAppliances"/>
    <s v="SmallKitchenAppliances"/>
    <s v="Kettles&amp;HotWaterDispensers"/>
    <s v="ElectricKettles"/>
    <n v="1625"/>
    <s v="1001-2000"/>
    <x v="1"/>
    <n v="5"/>
    <n v="2995"/>
    <n v="0.46"/>
    <n v="4.5"/>
    <n v="1"/>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
    <s v="https://m.media-amazon.com/images/I/31S74o1sCSS._SY300_SX300_QL70_FMwebp_.jpg"/>
    <s v="https://www.amazon.in/HAVELLS-Kettle-Coffee-Boiler-Stainless/dp/B083GKDRKR/ref=sr_1_30?qid=1672923591&amp;s=kitchen&amp;sr=1-30"/>
  </r>
  <r>
    <s v="B09FPP3R1D"/>
    <s v="Glen 3 in 1 Electric Multi Cooker - Steam, Cook &amp; Egg Boiler with 350 W (SA 3035MC) - 350 Watts"/>
    <x v="128"/>
    <x v="1"/>
    <s v="Kitchen &amp; HomeAppliances"/>
    <s v="SmallKitchenAppliances"/>
    <s v="EggBoilers"/>
    <m/>
    <n v="1624"/>
    <s v="1001-2000"/>
    <x v="1"/>
    <n v="5"/>
    <n v="2495"/>
    <n v="0.35"/>
    <n v="4.0999999999999996"/>
    <n v="0"/>
    <n v="827"/>
    <s v="A compact multifunction appliance perfect for boiling, cooking &amp; steaming various foods | Equipped with steam/egg plate for boiling 8 eggs at a time or steaming vegetables, meat or fish;Has a non stick cooking plate to make instant noodles, scrambled eggs"/>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
    <s v="https://m.media-amazon.com/images/I/31afXBXOUVL._SX300_SY300_QL70_FMwebp_.jpg"/>
    <s v="https://www.amazon.in/Glen-Electric-Multi-Cooker-Boiler/dp/B09FPP3R1D/ref=sr_1_456?qid=1672923614&amp;s=kitchen&amp;sr=1-456"/>
  </r>
  <r>
    <s v="B008QTK47Q"/>
    <s v="Philips GC1905 1440-Watt Steam Iron with Spray (Blue)"/>
    <x v="20"/>
    <x v="1"/>
    <s v="Kitchen &amp; HomeAppliances"/>
    <s v="Vacuum,Cleaning &amp; Ironing"/>
    <s v="Irons,Steamers&amp;Accessories"/>
    <s v="Irons"/>
    <n v="1614"/>
    <s v="1001-2000"/>
    <x v="1"/>
    <n v="5"/>
    <n v="1745"/>
    <n v="0.08"/>
    <n v="4.3"/>
    <n v="1"/>
    <n v="37974"/>
    <s v="To Prevent Water Leakage, keep the iron horizontal when not in use, do not fill water completely, leave some gap and wait for some time for the iron to heat up before using the iron|Easy and super fast filling of the watertank,Easy and super fast emptying"/>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
    <s v="Update as on 28.10.2018:*********************************The power cord has developed twists beyond repair and the seperate cores are now visible,the insulation pvc of the cores doesn't look very durable.I don't know why such standard manufacturers can't "/>
    <s v="https://m.media-amazon.com/images/W/WEBP_402378-T1/images/I/41Xp77o+-YL._SX300_SY300_.jpg"/>
    <s v="https://www.amazon.in/Philips-GC1905-1440-Watt-Steam-Spray/dp/B008QTK47Q/ref=sr_1_47?qid=1672923592&amp;s=kitchen&amp;sr=1-47"/>
  </r>
  <r>
    <s v="B0BL11S5QK"/>
    <s v="iBELL Induction Cooktop, 2000W with Auto Shut Off and Overheat Protection, BIS Certified, Black"/>
    <x v="108"/>
    <x v="1"/>
    <s v="Kitchen &amp; HomeAppliances"/>
    <s v="SmallKitchenAppliances"/>
    <s v="InductionCooktop"/>
    <m/>
    <n v="1601"/>
    <s v="1001-2000"/>
    <x v="1"/>
    <n v="5"/>
    <n v="3890"/>
    <n v="0.59"/>
    <n v="4.2"/>
    <n v="1"/>
    <n v="156"/>
    <s v="Induction cooktop with press button control and High quality crystal glass|Certified by Bureau of Indian Standards (IS 302-2-6 : 2009)|Induction cooktop with press button control and High quality crystal glass|Certified by Bureau of Indian Standards (IS 3"/>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
    <s v="https://m.media-amazon.com/images/I/41mZWS7bb+L._SX342_SY445_.jpg"/>
    <s v="https://www.amazon.in/Induction-Cooktop-Overheat-Protection-Certified/dp/B0BL11S5QK/ref=sr_1_460?qid=1672923614&amp;s=kitchen&amp;sr=1-460"/>
  </r>
  <r>
    <s v="B07KKJPTWB"/>
    <s v="Brayden Chopro, Electric Vegetable Chopper for Kitchen with 500 ML Capacity, 400 Watts Copper Motor and 4 Bi-Level SS Blades (Black)"/>
    <x v="129"/>
    <x v="1"/>
    <s v="Kitchen &amp; HomeAppliances"/>
    <s v="SmallKitchenAppliances"/>
    <s v="MiniFoodProcessors&amp;Choppers"/>
    <m/>
    <n v="1599"/>
    <s v="1001-2000"/>
    <x v="1"/>
    <n v="5"/>
    <n v="1999"/>
    <n v="0.2"/>
    <n v="4.4000000000000004"/>
    <n v="1"/>
    <n v="1558"/>
    <s v="FLAWLESS PROCESS: Chops meat, carrot, ginger, tomato, onion, Bell pepper, garlic, chilies, herbs, coconut slices, fruits, nuts, bread and Ice cubes. Also make puree, juices, mashes, smoothies, salads, and more with Chopro.|TOUCH TO TREND: Enjoy slicing! W"/>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
    <s v="Very isedul to chop veggies in a very short time. Elders in family use it very easily to help cooking. Much time saving one,Good and sturdy,Very nice quality...got the same product as mentioned... Very much happy about the results I'm getting of it.. qual"/>
    <s v="https://m.media-amazon.com/images/I/31GXpZTtghL._SX300_SY300_QL70_FMwebp_.jpg"/>
    <s v="https://www.amazon.in/Brayden-Plastic-Express-Bi-Level-Stainless/dp/B07KKJPTWB/ref=sr_1_254?qid=1672923605&amp;s=kitchen&amp;sr=1-254"/>
  </r>
  <r>
    <s v="B084MZXJNK"/>
    <s v="Belkin Apple Certified Lightning To Type C Cable, Tough Unbreakable Braided Fast Charging For Iphone, Ipad, Air Pods, 3.3 Feet (1 Meters)    White"/>
    <x v="130"/>
    <x v="2"/>
    <s v="Accessories &amp; Peripherals"/>
    <s v="Cables &amp; Accessories"/>
    <s v="Cables"/>
    <s v="USBCables"/>
    <n v="1599"/>
    <s v="1001-2000"/>
    <x v="1"/>
    <n v="5"/>
    <n v="1999"/>
    <n v="0.2"/>
    <n v="4.4000000000000004"/>
    <n v="1"/>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s v="https://m.media-amazon.com/images/W/WEBP_402378-T2/images/I/31fQdrBOMvL._SY445_SX342_QL70_FMwebp_.jpg"/>
    <s v="https://www.amazon.in/Belkin-Lightning-Unbreakable-Braided-Charging/dp/B084MZXJNK/ref=sr_1_134?qid=1672909130&amp;s=electronics&amp;sr=1-134"/>
  </r>
  <r>
    <s v="B0B1NX6JTN"/>
    <s v="Spigen Ultra Hybrid Back Cover Case Compatible with iPhone 14 Pro max (TPU + Poly Carbonate | Crystal Clear)"/>
    <x v="131"/>
    <x v="0"/>
    <s v="Mobiles &amp; Accessories"/>
    <s v="MobileAccessories"/>
    <s v="Cases&amp;Covers"/>
    <s v="BasicCases"/>
    <n v="1599"/>
    <s v="1001-2000"/>
    <x v="1"/>
    <n v="5"/>
    <n v="2599"/>
    <n v="0.38"/>
    <n v="4.3"/>
    <n v="1"/>
    <n v="1801"/>
    <s v="[Compatibility] Spigen Genuine Case Compatible with iPhone 14 Pro max|Clear Design : Crystal clear transparency flaunts original phone design|Protection : Air Cushion Technology for shock absorption|Precise Fit : All connections and buttons are easy to re"/>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
    <s v="https://m.media-amazon.com/images/I/51JrMWMAmnL._SX300_SY300_QL70_ML2_.jpg"/>
    <s v="https://www.amazon.in/Spigen-Hybrid-Compatible-Carbonate-Crystal/dp/B0B1NX6JTN/ref=sr_1_389?qid=1672895864&amp;s=electronics&amp;sr=1-389"/>
  </r>
  <r>
    <s v="B00EYW1U68"/>
    <s v="TP-Link TL-WA855RE 300 Mbps Wi-Fi Range Extender (White)"/>
    <x v="96"/>
    <x v="2"/>
    <s v="NetworkingDevices"/>
    <s v="Repeaters &amp; Extenders"/>
    <m/>
    <m/>
    <n v="1599"/>
    <s v="1001-2000"/>
    <x v="1"/>
    <n v="5"/>
    <n v="3599"/>
    <n v="0.56000000000000005"/>
    <n v="4.2"/>
    <n v="1"/>
    <n v="16182"/>
    <s v="Boosts your existing Wi-Fi coverage to deliver fast and reliable wired and wireless connectivity|External antennas for faster and more reliable Wi-Fi|Supports AP mode which creates a new Wi-Fi Access point|Easily expand wireless coverage at a push of the "/>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
    <s v="https://m.media-amazon.com/images/I/31aoDL5YfNL._SX300_SY300_QL70_FMwebp_.jpg"/>
    <s v="https://www.amazon.in/TP-Link-TL-WA855RE-Wi-Fi-Range-Extender/dp/B00EYW1U68/ref=sr_1_462?qid=1672903018&amp;s=computers&amp;sr=1-462"/>
  </r>
  <r>
    <s v="B07966M8XH"/>
    <s v="Model-P4 6 Way Swivel Tilt Wall Mount 32-55-inch Full Motion Cantilever for LED,LCD and Plasma TV's"/>
    <x v="132"/>
    <x v="0"/>
    <s v="HomeTheater,TV &amp; Video"/>
    <s v="Accessories"/>
    <s v="TVMounts,Stands&amp;Turntables"/>
    <s v="TVWall&amp;CeilingMounts"/>
    <n v="1599"/>
    <s v="1001-2000"/>
    <x v="1"/>
    <n v="5"/>
    <n v="2999"/>
    <n v="0.47"/>
    <n v="4.2"/>
    <n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s v="https://m.media-amazon.com/images/I/41+mgWz7knL._SX300_SY300_.jpg"/>
    <s v="https://www.amazon.in/Model-P4-Swivel-32-55-inch-Motion-Cantilever/dp/B07966M8XH/ref=sr_1_76?qid=1672909128&amp;s=electronics&amp;sr=1-76"/>
  </r>
  <r>
    <s v="B08HF4W2CT"/>
    <s v="URBN 20000 mAh lithium_polymer Power Bank with 12 Watt Fast Charging, Camo"/>
    <x v="106"/>
    <x v="0"/>
    <s v="Mobiles &amp; Accessories"/>
    <s v="MobileAccessories"/>
    <s v="Chargers"/>
    <s v="PowerBanks"/>
    <n v="1599"/>
    <s v="1001-2000"/>
    <x v="1"/>
    <n v="5"/>
    <n v="3499"/>
    <n v="0.54"/>
    <n v="4"/>
    <n v="0"/>
    <n v="36384"/>
    <s v="Proudly Made In India|It will charge a 3000mAh phone battery up to 4.7 times &amp; It will charge a 4000mAh phone battery up to 3.5 times|Dual USB Output 2.4 Amp 5V Fast Charge|Compact body along with smooth touch finish gives the Power Bank its premium loo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
    <s v="https://m.media-amazon.com/images/I/31S1zpNb8bL._SX300_SY300_QL70_ML2_.jpg"/>
    <s v="https://www.amazon.in/URBN-20000-Li-Polymer-Compact-Charge/dp/B08HF4W2CT/ref=sr_1_372?qid=1672895857&amp;s=electronics&amp;sr=1-372"/>
  </r>
  <r>
    <s v="B097R25DP7"/>
    <s v="Noise ColorFit Pulse Smartwatch with 3.56 cm (1.4&quot;) Full Touch HD Display, SpO2, Heart Rate, Sleep Monitors &amp; 10-Day Battery - Jet Black"/>
    <x v="67"/>
    <x v="0"/>
    <s v="WearableTechnology"/>
    <s v="SmartWatches"/>
    <m/>
    <m/>
    <n v="1599"/>
    <s v="1001-2000"/>
    <x v="1"/>
    <n v="5"/>
    <n v="4999"/>
    <n v="0.68"/>
    <n v="4"/>
    <n v="0"/>
    <n v="67950"/>
    <s v="[10-day battery]: With a battery backup of 10 days, just concentrate on your game without stopping.|[Noise Health Suite]: Automatically monitor your blood oxygen (Spo2 levels), real-time heart rate, and provide comprehensive analysis of your sleep quality"/>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
    <s v="https://m.media-amazon.com/images/I/41XH-IpxCQL._SX300_SY300_QL70_ML2_.jpg"/>
    <s v="https://www.amazon.in/Noise-ColorFit-Smartwatch-Monitoring-Waterproof/dp/B097R25DP7/ref=sr_1_124?qid=1672895777&amp;s=electronics&amp;sr=1-124"/>
  </r>
  <r>
    <s v="B09NVPSCQT"/>
    <s v="Noise ColorFit Pulse Grand Smart Watch with 1.69&quot;(4.29cm) HD Display, 60 Sports Modes, 150 Watch Faces, Fast Charge, Spo2, Stress, Sleep, Heart Rate Monitoring &amp; IP68 Waterproof (Jet Black)"/>
    <x v="67"/>
    <x v="0"/>
    <s v="WearableTechnology"/>
    <s v="SmartWatches"/>
    <m/>
    <m/>
    <n v="1599"/>
    <s v="1001-2000"/>
    <x v="1"/>
    <n v="5"/>
    <n v="3999"/>
    <n v="0.6"/>
    <n v="4"/>
    <n v="0"/>
    <n v="30254"/>
    <s v="1.69&quot; grand display: Get the rich immersive viewing experience on the 1.69&quot; LCD display.;60 sports modes: Take your pick from a wide range of 60 sports modes. Charging Time 2.5 hours|Instant charge: Now enjoy more than a day’s worth/25 hours of battery in"/>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s v="https://m.media-amazon.com/images/I/41qqmdUWnhL._SX300_SY300_QL70_ML2_.jpg"/>
    <s v="https://www.amazon.in/Noise-ColorFit-Display-Monitoring-Smartwatches/dp/B09NVPSCQT/ref=sr_1_28?qid=1672895755&amp;s=electronics&amp;sr=1-28"/>
  </r>
  <r>
    <s v="B09X76VL5L"/>
    <s v="boAt Airdopes 191G True Wireless Earbuds with ENx™ Tech Equipped Quad Mics, Beast™ Mode(Low Latency- 65ms) for Gaming, 2x6mm Dual Drivers, 30H Playtime, IPX5, IWP™, Appealing Case LEDs(Sport Blue)"/>
    <x v="84"/>
    <x v="0"/>
    <s v="Headphones,Earbuds &amp; Accessories"/>
    <s v="Headphones"/>
    <s v="In-Ear"/>
    <m/>
    <n v="1599"/>
    <s v="1001-2000"/>
    <x v="1"/>
    <n v="5"/>
    <n v="3490"/>
    <n v="0.54"/>
    <n v="3.7"/>
    <n v="0"/>
    <n v="676"/>
    <s v="Clear Voice Calls- Be heard clear across voice calls without those usual interruptions, with the ENx Tech enabled quad mics that cancel out unwanted background noises during calls, on Airdopes 191G.|Low Latency- Enjoy a lag less gaming and entertainment 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
    <s v="https://m.media-amazon.com/images/W/WEBP_402378-T1/images/I/41akwKtryWL._SX300_SY300_QL70_FMwebp_.jpg"/>
    <s v="https://www.amazon.in/boAt-Airdopes-191G-Wireless-Appealing/dp/B09X76VL5L/ref=sr_1_301?qid=1672903010&amp;s=computers&amp;sr=1-301"/>
  </r>
  <r>
    <s v="B0B5KZ3C53"/>
    <s v="KENT Smart Multi Cooker Cum Kettle 1.2 Liter 800 Watts, Electric Cooker with Steamer &amp; Boiler for Idlis, Instant Noodles, Momos, Eggs, &amp; Steam Vegetables, Inner Stainless Steel &amp; Cool Touch Outer Body"/>
    <x v="49"/>
    <x v="1"/>
    <s v="Kitchen &amp; HomeAppliances"/>
    <s v="SmallKitchenAppliances"/>
    <s v="Rice&amp;PastaCookers"/>
    <m/>
    <n v="1599"/>
    <s v="1001-2000"/>
    <x v="1"/>
    <n v="5"/>
    <n v="2900"/>
    <n v="0.45"/>
    <n v="3.7"/>
    <n v="0"/>
    <n v="441"/>
    <s v="KENT Multi-Cooker is a smart and efficient kitchen appliance for cooking, steaming, and boiling|Multi-cooking feature to make idlis, boil eggs, steam veggies or momos, or make masala tea|800W high-performance ensures instant results|Stainless steel inner "/>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It is big to travelling purpose other wise it is good,If you travelling out side with your baby then it will best option for you to take it and use it for hot water and khechadi.Also you can make itili on this.One minor concern is this product is sensitiv"/>
    <s v="https://m.media-amazon.com/images/W/WEBP_402378-T2/images/I/31tiptnSbZL._SX300_SY300_QL70_FMwebp_.jpg"/>
    <s v="https://www.amazon.in/KENT-Electric-Steamer-Vegetables-Stainless/dp/B0B5KZ3C53/ref=sr_1_139?qid=1672923597&amp;s=kitchen&amp;sr=1-139"/>
  </r>
  <r>
    <s v="B09YLFHFDW"/>
    <s v="Sony WI-C100 Wireless Headphones with Customizable Equalizer for Deep Bass &amp; 25 Hrs Battery, DSEE-Upscale, Splash Proof, 360RA, Fast Pair, in-Ear Bluetooth Headset with mic for Phone Calls (Black)"/>
    <x v="0"/>
    <x v="0"/>
    <s v="Headphones,Earbuds &amp; Accessories"/>
    <s v="Headphones"/>
    <s v="In-Ear"/>
    <m/>
    <n v="1599"/>
    <s v="1001-2000"/>
    <x v="1"/>
    <n v="5"/>
    <n v="2790"/>
    <n v="0.43"/>
    <n v="3.6"/>
    <n v="0"/>
    <n v="2272"/>
    <s v="Equalizer Support : Your sound, just how you like it, Customizable Equalizer for Deep Bass|Application Support : Headphones Connect app for Android &amp; iOS|Battery Life : Long battery life of up to 25 hours, 10-minute quick charge will give you up to 60 min"/>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
    <s v="Let me start with something no one writes about.UI:Power On. Hold the center button for 2 seconds and the earphones with say in a Japanese/Indian woman's voice, &quot;power On, battery about 70%&quot;. She does not sound Chinese like the cheap Chinese headphones. H"/>
    <s v="https://m.media-amazon.com/images/I/31lF-FdlrHL._SX300_SY300_QL70_FMwebp_.jpg"/>
    <s v="https://www.amazon.in/Sony-Headphones-Customizable-Equalizer-DSEE-Upscale/dp/B09YLFHFDW/ref=sr_1_325?qid=1672903011&amp;s=computers&amp;sr=1-325"/>
  </r>
  <r>
    <s v="B09PL79D2X"/>
    <s v="boAt Airdopes 181 in-Ear True Wireless Earbuds with ENx  Tech, Beast  Mode(Low Latency Upto 60ms) for Gaming, with Mic, ASAP  Charge, 20H Playtime, Bluetooth v5.2, IPX4 &amp; IWP (Cool Grey)"/>
    <x v="84"/>
    <x v="0"/>
    <s v="Headphones,Earbuds &amp; Accessories"/>
    <s v="Headphones"/>
    <s v="In-Ear"/>
    <m/>
    <n v="1598"/>
    <s v="1001-2000"/>
    <x v="1"/>
    <n v="5"/>
    <n v="2990"/>
    <n v="0.47"/>
    <n v="3.8"/>
    <n v="0"/>
    <n v="11015"/>
    <s v="Clear Voice Calls- Be heard absolutely clear across voice calls without those usual interruptions, with the ENx Tech enabled Airdopes 181, that cancels out unwanted background noises during calls|Beast Mode- Enjoy a lag less entertainment experience with "/>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
    <s v="https://m.media-amazon.com/images/I/314g1W9h2rL._SX300_SY300_QL70_FMwebp_.jpg"/>
    <s v="https://www.amazon.in/Airdopes-181-Playtime-Bluetooth-Wireless/dp/B09PL79D2X/ref=sr_1_116?qid=1672903000&amp;s=computers&amp;sr=1-116"/>
  </r>
  <r>
    <s v="B0989W6J2F"/>
    <s v="ENEM Sealing Machine | 12 Inch (300 mm) | 1 Year Warranty | Full Customer Support | Beep Sound Function | Plastic Packing Machine | Plastic Bag Sealing Machine | Heat Sealer Machine | Plastic Sealing Machine | Blue | Made in India"/>
    <x v="133"/>
    <x v="1"/>
    <s v="Kitchen &amp; HomeAppliances"/>
    <s v="SmallKitchenAppliances"/>
    <s v="VacuumSealers"/>
    <m/>
    <n v="1595"/>
    <s v="1001-2000"/>
    <x v="1"/>
    <n v="5"/>
    <n v="1799"/>
    <n v="0.11"/>
    <n v="4"/>
    <n v="0"/>
    <n v="2877"/>
    <s v="📞【UTMOST CUSTOMER SUPPORT: 】24 hours WhatsApp, at ENEM, we try our best to provide great experience to you. For any reason, if you are not completely satisfied with your purchase, you may return the machine for a service or exchange within 1 year of purc"/>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
    <s v="https://m.media-amazon.com/images/W/WEBP_402378-T2/images/I/418ML1Yn1cL._SX300_SY300_QL70_FMwebp_.jpg"/>
    <s v="https://www.amazon.in/Sealing-Machine-Warranty-Function-Plastic/dp/B0989W6J2F/ref=sr_1_226?qid=1672923603&amp;s=kitchen&amp;sr=1-226"/>
  </r>
  <r>
    <s v="B09MKG4ZCM"/>
    <s v="Xiaomi Mi 4A Dual_Band Ethernet 1200Mbps Speed Router| 2.4GHz &amp; 5GHz Frequency|128MB RAM | DualCore 4 Thread CPU|4 Omni Directional Antenna|Mi Wi-Fi app-Parental Control &amp; Anti Hacking|Repeater, White"/>
    <x v="14"/>
    <x v="2"/>
    <s v="NetworkingDevices"/>
    <s v="Routers"/>
    <m/>
    <m/>
    <n v="1565"/>
    <s v="1001-2000"/>
    <x v="1"/>
    <n v="5"/>
    <n v="2999"/>
    <n v="0.48"/>
    <n v="4"/>
    <n v="0"/>
    <n v="11113"/>
    <s v="Speed - Dual Band Gigabit Wifi Router : Upto 1167MBps speed;2.4 GHz with up to 300Mbps Speed and 5 Ghz with upto 867Mbps speed, Ideal for HD video Streaming and Gaming, Similar to competitive brands;Power - Dual Core Four Thread CPU with single core clock"/>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s v="https://m.media-amazon.com/images/W/WEBP_402378-T2/images/I/21XzK-guXHL._SX300_SY300_QL70_FMwebp_.jpg"/>
    <s v="https://www.amazon.in/Dualband-1200Mbps-Frequency-Directional-app-Parental/dp/B09MKG4ZCM/ref=sr_1_420?qid=1672903016&amp;s=computers&amp;sr=1-420"/>
  </r>
  <r>
    <s v="B08ZXZ362Z"/>
    <s v="akiara - Makes life easy Mini Sewing Machine for Home Tailoring use | Mini Silai Machine with Sewing Kit Set Sewing Box with Thread Scissors, Needle All in One Sewing Accessories (White &amp; Purple)"/>
    <x v="134"/>
    <x v="1"/>
    <s v="Kitchen &amp; HomeAppliances"/>
    <s v="SewingMachines &amp; Accessories"/>
    <s v="Sewing&amp;EmbroideryMachines"/>
    <m/>
    <n v="1563"/>
    <s v="1001-2000"/>
    <x v="1"/>
    <n v="5"/>
    <n v="3098"/>
    <n v="0.5"/>
    <n v="3.5"/>
    <n v="0"/>
    <n v="2283"/>
    <s v="PORTABLE MINI SEWING MACHINE with threads and needle box that includes 11 colors of sewing thread, 24 needles, 1 scissors, 25X Transparent Button, 25X White Buttons, 25X Blue Buttons, 2X Dress Hooks, 32 Color Pin, seam ripper, Thimble.|NON COMPATIBLE FABR"/>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
    <s v="https://m.media-amazon.com/images/W/WEBP_402378-T2/images/I/51WNhYBloRL._SY300_SX300_QL70_FMwebp_.jpg"/>
    <s v="https://www.amazon.in/akiara-Tailoring-Stitching-Scissors-Accessories/dp/B08ZXZ362Z/ref=sr_1_493?qid=1672923617&amp;s=kitchen&amp;sr=1-493"/>
  </r>
  <r>
    <s v="B074CWD7MS"/>
    <s v="Digitek DTR 550 LW (67 Inch) Tripod For DSLR, Camera |Operating Height: 5.57 Feet | Maximum Load Capacity up to 4.5kg | Portable Lightweight Aluminum Tripod with 360 Degree Ball Head | Carry Bag Included (Black) (DTR 550LW)"/>
    <x v="135"/>
    <x v="0"/>
    <s v="Cameras &amp; Photography"/>
    <s v="Accessories"/>
    <s v="Tripods&amp;Monopods"/>
    <s v="CompleteTripodUnits"/>
    <n v="1549"/>
    <s v="1001-2000"/>
    <x v="1"/>
    <n v="5"/>
    <n v="2495"/>
    <n v="0.38"/>
    <n v="4.4000000000000004"/>
    <n v="1"/>
    <n v="15137"/>
    <s v="Premium finish light weight professional tripod with adjustable height, multi level locking and steady rubberized legs|Compatible with most video cameras, digital cameras, still cameras, GoPro devices and smartphones. Height Range: 615 mm - 1700 mm|Multip"/>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
    <s v="I generally don't write reviews on Amazon. But this product is worth every penny.Amazing Product1. It is sturdy2. Good heavy-quality metal is used yet still lightweight and portable.3. Can be easily carried in 1 hand4. On Full Open, total Height reaches 5"/>
    <s v="https://m.media-amazon.com/images/I/41NJeh+qQRL._SY300_SX300_.jpg"/>
    <s v="https://www.amazon.in/Digitek-DTR-550-LW-Tripod/dp/B074CWD7MS/ref=sr_1_124?qid=1672903001&amp;s=computers&amp;sr=1-124"/>
  </r>
  <r>
    <s v="B09SZ5TWHW"/>
    <s v="Swiss Military VC03 Wireless Car Vacuum Cleaner | Wireless Vacuum Cleaner for Home, Car, Living Room | Wireless Vacuum Cleaner Dust Collection/Lighting Car Pet Hair Vacuum with Powerful Motor"/>
    <x v="136"/>
    <x v="1"/>
    <s v="Kitchen &amp; HomeAppliances"/>
    <s v="Vacuum,Cleaning &amp; Ironing"/>
    <s v="Vacuums&amp;FloorCare"/>
    <s v="Vacuums"/>
    <n v="1547"/>
    <s v="1001-2000"/>
    <x v="1"/>
    <n v="5"/>
    <n v="2890"/>
    <n v="0.46"/>
    <n v="3.9"/>
    <n v="0"/>
    <n v="463"/>
    <s v="Small and portable, Dry wet amphibious and Strong suction|3 attachments can meet different needs, Can run for a long time and does not get heated|It can easily clean dust, debris, dog hair, cat hair and liquids|Equipped with a washable filter which has a "/>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s v="https://m.media-amazon.com/images/W/WEBP_402378-T2/images/I/418x3St8EAL._SX300_SY300_QL70_FMwebp_.jpg"/>
    <s v="https://www.amazon.in/Swiss-Military-VC03-Wireless-Collection/dp/B09SZ5TWHW/ref=sr_1_242?qid=1672923603&amp;s=kitchen&amp;sr=1-242"/>
  </r>
  <r>
    <s v="B0759QMF85"/>
    <s v="TP-Link AC750 Dual Band Wireless Cable Router, 4 10/100 LAN + 10/100 WAN Ports, Support Guest Network and Parental Control, 750Mbps Speed Wi-Fi, 3 Antennas (Archer C20) Blue, 2.4 GHz"/>
    <x v="96"/>
    <x v="2"/>
    <s v="NetworkingDevices"/>
    <s v="Routers"/>
    <m/>
    <m/>
    <n v="1529"/>
    <s v="1001-2000"/>
    <x v="1"/>
    <n v="5"/>
    <n v="2399"/>
    <n v="0.36"/>
    <n v="4.3"/>
    <n v="1"/>
    <n v="68409"/>
    <s v="750 Mbps Dual Band Wi-Fi —— Simultaneous 2.4GHz 300Mbps and 5GHz 433Mbps connections for 733Mbps of total available bandwidth. WiFi Range : 2 Bedroom Houses (3× Fixed Antennas);Antennas —— 3 external antennas provide stable omnidirectional signal and supe"/>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s v="https://m.media-amazon.com/images/W/WEBP_402378-T1/images/I/41c7bJo7ooL._SX300_SY300_QL70_FMwebp_.jpg"/>
    <s v="https://www.amazon.in/TP-Link-Archer-C20-Wireless-Router/dp/B0759QMF85/ref=sr_1_187?qid=1672903004&amp;s=computers&amp;sr=1-187"/>
  </r>
  <r>
    <s v="B0B9F9PT8R"/>
    <s v="Eopora PTC Ceramic Fast Heating Room Heater for Bedroom, 1500/1000 Watts Room Heater for Home, Electric Heater, Electric Fan Heater for Home Office Bedroom (White)"/>
    <x v="137"/>
    <x v="1"/>
    <s v="Heating,Cooling &amp; AirQuality"/>
    <s v="RoomHeaters"/>
    <s v="ElectricHeaters"/>
    <m/>
    <n v="1529"/>
    <s v="1001-2000"/>
    <x v="1"/>
    <n v="5"/>
    <n v="2999"/>
    <n v="0.49"/>
    <n v="3.3"/>
    <n v="0"/>
    <n v="29"/>
    <s v="🔥PTC CERAMIC CHIP HEATING TECHNOLOGY: The EOPORA heater is powered by PTC ceramic chip heating technology with 1 second instant heat, which can heat a room faster and quickly and efficiently heating can quickly cover your office or room in minutes.|🔥2 T"/>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
    <s v="https://m.media-amazon.com/images/I/41C6ocE26pL._SX300_SY300_QL70_FMwebp_.jpg"/>
    <s v="https://www.amazon.in/Eopora-Ceramic-Heating-Bedroom-Electric/dp/B0B9F9PT8R/ref=sr_1_235?qid=1672923603&amp;s=kitchen&amp;sr=1-235"/>
  </r>
  <r>
    <s v="B086JTMRYL"/>
    <s v="ESR USB C to Lightning Cable, 10 ft (3 m), MFi-Certified, Braided Nylon Power Delivery Fast Charging for iPhone 14/14 Plus/14 Pro/14 Pro Max, iPhone 13/12/11/X/8 Series, Use with Type-C Chargers, Black"/>
    <x v="138"/>
    <x v="2"/>
    <s v="Accessories &amp; Peripherals"/>
    <s v="Cables &amp; Accessories"/>
    <s v="Cables"/>
    <s v="USBCables"/>
    <n v="1519"/>
    <s v="1001-2000"/>
    <x v="1"/>
    <n v="5"/>
    <n v="1899"/>
    <n v="0.2"/>
    <n v="4.4000000000000004"/>
    <n v="1"/>
    <n v="19763"/>
    <s v="MFi Certified: this USB-C to Lightning cable is certified MFM (Made for iPhone) by Apple to ensure safe, reliable, and fast charging and syncing|PD Fast Charging: charge your iPhone 13 up to 50% in 30 minutes when used with USB-C PD charger; fast charging"/>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
    <s v="https://m.media-amazon.com/images/I/41I2mS67DyL._SY300_SX300_QL70_FMwebp_.jpg"/>
    <s v="https://www.amazon.in/ESR-Lightning-MFi-Certified-Delivery-Charging/dp/B086JTMRYL/ref=sr_1_498?qid=1672909149&amp;s=electronics&amp;sr=1-498"/>
  </r>
  <r>
    <s v="B08498H13H"/>
    <s v="HP GK320 Wired Full Size RGB Backlight Mechanical Gaming Keyboard, 4 LED Indicators, Mechanical Switches, Double Injection Key Caps, and Windows Lock Key(4QN01AA)"/>
    <x v="59"/>
    <x v="2"/>
    <s v="Accessories &amp; Peripherals"/>
    <s v="PCGamingPeripherals"/>
    <s v="GamingKeyboards"/>
    <m/>
    <n v="1519"/>
    <s v="1001-2000"/>
    <x v="1"/>
    <n v="5"/>
    <n v="3499"/>
    <n v="0.56999999999999995"/>
    <n v="4.3"/>
    <n v="1"/>
    <n v="408"/>
    <s v="Convertible dynamic mixing can easily adjust the brightness and switch display modes, and the variety of light eff ects are dazzling and exciting, and your desire to fi ght is stimulated.|50 million times ultra-long lifetime mechanical switch, A variety o"/>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
    <s v="At the sub 2000 INR price range, I was doubtful to buy a mechanical keyboard as there are a lot of disappointing pseudo mechanical keyboards available at this range. I already had a logitech G213 prodigy which was great with it's membrane so I almost thou"/>
    <s v="https://m.media-amazon.com/images/W/WEBP_402378-T1/images/I/414js-21FqL._SX300_SY300_QL70_FMwebp_.jpg"/>
    <s v="https://www.amazon.in/HP-GK320-Gaming-Keyboard-4QN01AA/dp/B08498H13H/ref=sr_1_469?qid=1672903018&amp;s=computers&amp;sr=1-469"/>
  </r>
  <r>
    <s v="B075DB1F13"/>
    <s v="Panasonic Eneloop BQ-CC55N Advanced, Smart and Quick Charger for AA &amp; AAA Rechargeable Batteries, White"/>
    <x v="85"/>
    <x v="0"/>
    <s v="GeneralPurposeBatteries &amp; BatteryChargers"/>
    <m/>
    <m/>
    <m/>
    <n v="1500"/>
    <s v="1001-2000"/>
    <x v="1"/>
    <n v="5"/>
    <n v="1500"/>
    <n v="0"/>
    <n v="4.4000000000000004"/>
    <n v="1"/>
    <n v="25996"/>
    <s v="Panasonic advanced Ni-MH battery charger has a timer and auto shut off feature.|Rechargeable battery charger has 4 LED lights to show battery life, charge progress and percentage, and charging status.|Advanced Panasonic chargers have Auto shut off feature"/>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
    <s v="https://m.media-amazon.com/images/W/WEBP_402378-T1/images/I/41N+hHYrIWL._SY300_SX300_.jpg"/>
    <s v="https://www.amazon.in/Panasonic-Eneloop-BQ-CC55E-Advanced-Battery/dp/B075DB1F13/ref=sr_1_425?qid=1672903016&amp;s=computers&amp;sr=1-425"/>
  </r>
  <r>
    <s v="B0BP89YBC1"/>
    <s v="Campfire Spring Chef Prolix Instant Portable Water Heater Geyser 1Ltr. for Use Home Stainless Steel Baking Rack | Restaurant | Office | Labs | Clinics | Saloon | with Installation Kit (With MCB)"/>
    <x v="139"/>
    <x v="1"/>
    <s v="Heating,Cooling &amp; AirQuality"/>
    <s v="WaterHeaters &amp; Geysers"/>
    <s v="InstantWaterHeaters"/>
    <m/>
    <n v="1499"/>
    <s v="1001-2000"/>
    <x v="1"/>
    <n v="5"/>
    <n v="3500"/>
    <n v="0.56999999999999995"/>
    <n v="4.7"/>
    <n v="1"/>
    <n v="2591"/>
    <s v="Prolix Auto cut off feature: It is available when the user forget to switch off it will going to automatically cut it off. (Manual reset models are only going to Standby Mode, Other Auto reset models are going to restart automatically after 10 minutes If "/>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s v="https://m.media-amazon.com/images/W/WEBP_402378-T1/images/I/41hoHTbN5rL._SX300_SY300_QL70_FMwebp_.jpg"/>
    <s v="https://www.amazon.in/Spring-Chef-Stainless-Restaurant-Installation/dp/B0BP89YBC1/ref=sr_1_419?qid=1672923613&amp;s=kitchen&amp;sr=1-419"/>
  </r>
  <r>
    <s v="B07ZKD8T1Q"/>
    <s v="Cuzor 12V Mini ups for WiFi Router | Power Backup up to 4 Hours | Replaceable Battery | Ups for Wi-Fi Router and Modem | Ups for Router up to 2A | ups for uninterrupted wi-fi"/>
    <x v="140"/>
    <x v="2"/>
    <s v="NetworkingDevices"/>
    <s v="Routers"/>
    <m/>
    <m/>
    <n v="1499"/>
    <s v="1001-2000"/>
    <x v="1"/>
    <n v="5"/>
    <n v="2999"/>
    <n v="0.5"/>
    <n v="4.5"/>
    <n v="1"/>
    <n v="8656"/>
    <s v="Replaceable Batteries: No need to keep buying new UPS every year. Whenever backup drop's let us know. We will pick up the unit, replace it with a new battery, and ship it back within 48 hours. This will be done at Rs599 only.|Doorstep pickup warranty: For"/>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
    <s v="https://m.media-amazon.com/images/W/WEBP_402378-T2/images/I/31VtFl2O33L._SX300_SY300_QL70_FMwebp_.jpg"/>
    <s v="https://www.amazon.in/Cuzor-Router-Switching-Moisture-Resistant/dp/B07ZKD8T1Q/ref=sr_1_246?qid=1672903007&amp;s=computers&amp;sr=1-246"/>
  </r>
  <r>
    <s v="B0187F2IOK"/>
    <s v="Bajaj HM-01 Powerful 250W Hand Mixer, Black"/>
    <x v="30"/>
    <x v="1"/>
    <s v="Kitchen &amp; HomeAppliances"/>
    <s v="SmallKitchenAppliances"/>
    <s v="HandMixers"/>
    <m/>
    <n v="1499"/>
    <s v="1001-2000"/>
    <x v="1"/>
    <n v="5"/>
    <n v="2199"/>
    <n v="0.32"/>
    <n v="4.4000000000000004"/>
    <n v="1"/>
    <n v="6531"/>
    <s v="This product does not require installation. please contact brand customer care|3 speed control for superior beating experience|Cromeplated dough, beater attachment and 3 speed selection|Stylish design|Warranty: 2 years on product|Power: 250 watts; Voltage"/>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
    <s v="https://m.media-amazon.com/images/W/WEBP_402378-T1/images/I/31gr8xzOhEL._SX300_SY300_QL70_FMwebp_.jpg"/>
    <s v="https://www.amazon.in/Bajaj-HM-01-250-Watt-Mixer/dp/B0187F2IOK/ref=sr_1_490?qid=1672923617&amp;s=kitchen&amp;sr=1-490"/>
  </r>
  <r>
    <s v="B084N133Y7"/>
    <s v="Belkin Apple Certified Lightning To Type C Cable, Fast Charging For Iphone, Ipad, Air Pods, 3.3 Feet (1 Meters)    White"/>
    <x v="130"/>
    <x v="2"/>
    <s v="Accessories &amp; Peripherals"/>
    <s v="Cables &amp; Accessories"/>
    <s v="Cables"/>
    <s v="USBCables"/>
    <n v="1499"/>
    <s v="1001-2000"/>
    <x v="1"/>
    <n v="5"/>
    <n v="1999"/>
    <n v="0.25"/>
    <n v="4.4000000000000004"/>
    <n v="1"/>
    <n v="1951"/>
    <s v="Lightning Speed Lightning Cable Connect Your Iphone Or Ipad To A Usb-C Fast Charger For A Quick Power Boost Or Sync Photos And Videos With Your Computer. With This Convenient 4-Foot Cable You Can Leverage The Latest Fast Charging Standard, Usb Power Deliv"/>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s v="https://m.media-amazon.com/images/W/WEBP_402378-T2/images/I/21fnuilweNL._SY445_SX342_QL70_FMwebp_.jpg"/>
    <s v="https://www.amazon.in/Belkin-Lightning-iPhone-Charging-MFi-Certified/dp/B084N133Y7/ref=sr_1_175?qid=1672909133&amp;s=electronics&amp;sr=1-175"/>
  </r>
  <r>
    <s v="B0073QGKAS"/>
    <s v="Bajaj ATX 4 750-Watt Pop-up Toaster (White)"/>
    <x v="30"/>
    <x v="1"/>
    <s v="Kitchen &amp; HomeAppliances"/>
    <s v="SmallKitchenAppliances"/>
    <s v="Pop-upToasters"/>
    <m/>
    <n v="1499"/>
    <s v="1001-2000"/>
    <x v="1"/>
    <n v="5"/>
    <n v="1499"/>
    <n v="0"/>
    <n v="4.3"/>
    <n v="1"/>
    <n v="9331"/>
    <s v="2 slice pop-up toaster|Variable browning settings|Adjustable browning settings. Frequency : 50Hz|With mid cycle cancel feature. Extra wide slot : Yes. Body housing : Metal. Defrost : No|The appliance comes with a removable crumb tray to keep it clean alon"/>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
    <s v="https://m.media-amazon.com/images/W/WEBP_402378-T2/images/I/313jBpnrJVL._SX300_SY300_QL70_FMwebp_.jpg"/>
    <s v="https://www.amazon.in/Bajaj-ATX-750-Watt-Pop-up-Toaster/dp/B0073QGKAS/ref=sr_1_194?qid=1672923600&amp;s=kitchen&amp;sr=1-194"/>
  </r>
  <r>
    <s v="B08MC57J31"/>
    <s v="MI 10000mAh Lithium Ion, Lithium Polymer Power Bank Pocket Pro with 22.5 Watt Fast Charging, Dual Input Ports(Micro-USB and Type C), Triple Output Ports, (Black)"/>
    <x v="5"/>
    <x v="0"/>
    <s v="Mobiles &amp; Accessories"/>
    <s v="MobileAccessories"/>
    <s v="Chargers"/>
    <s v="PowerBanks"/>
    <n v="1499"/>
    <s v="1001-2000"/>
    <x v="1"/>
    <n v="5"/>
    <n v="2499"/>
    <n v="0.4"/>
    <n v="4.3"/>
    <n v="1"/>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
    <s v="https://m.media-amazon.com/images/I/41J2W8DASzS._SX300_SY300_QL70_ML2_.jpg"/>
    <s v="https://www.amazon.in/Pocket-10000mAh-Triple-Charging-Delivery/dp/B08MC57J31/ref=sr_1_24?qid=1672895748&amp;s=electronics&amp;sr=1-24"/>
  </r>
  <r>
    <s v="B0873L7J6X"/>
    <s v="Infinity (JBL Glide 510, 72 Hrs Playtime with Quick Charge, Wireless On Ear Headphone with Mic, Deep Bass, Dual Equalizer, Bluetooth 5.0 with Voice Assistant Support (Black)"/>
    <x v="141"/>
    <x v="0"/>
    <s v="Headphones,Earbuds &amp; Accessories"/>
    <s v="Headphones"/>
    <s v="On-Ear"/>
    <m/>
    <n v="1499"/>
    <s v="1001-2000"/>
    <x v="1"/>
    <n v="5"/>
    <n v="3999"/>
    <n v="0.63"/>
    <n v="4.2"/>
    <n v="1"/>
    <n v="42775"/>
    <s v="72 Hours Playtime Under Optimum Audio Settings|Dual Equalizer Modes for Normal &amp; Deep Bass Output. Driver Sensitivity (1KHz / 1mW) 102±3dB. Audio Specifications: Impedence(ohms) 32 ohms|Deep Bass Output with 36mm Drivers|Quick Charging (10 minutes of char"/>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
    <s v="https://m.media-amazon.com/images/I/41-U6BdQrcL._SX300_SY300_QL70_FMwebp_.jpg"/>
    <s v="https://www.amazon.in/Infinity-Glide-510-Headphone-Equalizer/dp/B0873L7J6X/ref=sr_1_329?qid=1672903011&amp;s=computers&amp;sr=1-329"/>
  </r>
  <r>
    <s v="B09YV42QHZ"/>
    <s v="Fire-Boltt Ninja 3 Smartwatch Full Touch 1.69 &quot; &amp; 60 Sports Modes with IP68, Sp02 Tracking, Over 100 Cloud based watch faces ( Green )"/>
    <x v="68"/>
    <x v="0"/>
    <s v="WearableTechnology"/>
    <s v="SmartWatches"/>
    <m/>
    <m/>
    <n v="1499"/>
    <s v="1001-2000"/>
    <x v="1"/>
    <n v="5"/>
    <n v="7999"/>
    <n v="0.81"/>
    <n v="4.2"/>
    <n v="1"/>
    <n v="22638"/>
    <s v="Fire-Boltt is India' No 1 Wearable Watch Brand Q122 by IDC Worldwide quarterly wearable device tracker Q122.【1.69” HD Large Touch Screen】- Fire-Boltt Ninja 3 comes with a 1.69” HD Full Touch Display for smooth swipes and clear vision;【SPO2/ Oxygen, Heart "/>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
    <s v="https://m.media-amazon.com/images/I/41GwFR981CL._SX300_SY300_QL70_ML2_.jpg"/>
    <s v="https://www.amazon.in/Fire-Boltt-Ninja-Smartwatch-Sports-Tracking/dp/B09YV42QHZ/ref=sr_1_408?qid=1672895864&amp;s=electronics&amp;sr=1-408"/>
  </r>
  <r>
    <s v="B09YV463SW"/>
    <s v="Fire-Boltt Ninja 3 Smartwatch Full Touch 1.69 &quot; &amp; 60 Sports Modes with IP68, Sp02 Tracking, Over 100 Cloud based watch faces ( Silver )"/>
    <x v="68"/>
    <x v="0"/>
    <s v="WearableTechnology"/>
    <s v="SmartWatches"/>
    <m/>
    <m/>
    <n v="1499"/>
    <s v="1001-2000"/>
    <x v="1"/>
    <n v="5"/>
    <n v="9999"/>
    <n v="0.85"/>
    <n v="4.2"/>
    <n v="1"/>
    <n v="22638"/>
    <s v="Fire-Boltt is India' No 1 Wearable Watch Brand Q122 by IDC Worldwide quarterly wearable device tracker Q122.【1.69” HD Large Touch Screen】- Fire-Boltt Ninja 3 comes with a 1.69” HD Full Touch Display for smooth swipes and clear vision;【SPO2/ Oxygen, Heart "/>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
    <s v="https://m.media-amazon.com/images/I/41-IPkI1Y5L._SX300_SY300_QL70_ML2_.jpg"/>
    <s v="https://www.amazon.in/Fire-Boltt-Smartwatch-Sports-Tracking-Silver/dp/B09YV463SW/ref=sr_1_242?qid=1672895821&amp;s=electronics&amp;sr=1-242"/>
  </r>
  <r>
    <s v="B09YV4RG4D"/>
    <s v="Fire-Boltt Ninja 3 Smartwatch Full Touch 1.69 &amp; 60 Sports Modes with IP68, Sp02 Tracking, Over 100 Cloud based watch faces - Black"/>
    <x v="68"/>
    <x v="0"/>
    <s v="WearableTechnology"/>
    <s v="SmartWatches"/>
    <m/>
    <m/>
    <n v="1499"/>
    <s v="1001-2000"/>
    <x v="1"/>
    <n v="5"/>
    <n v="7999"/>
    <n v="0.81"/>
    <n v="4.2"/>
    <n v="1"/>
    <n v="22636"/>
    <s v="Fire-Boltt is India' No 1 Wearable Watch Brand Q122 by IDC Worldwide quarterly wearable device tracker Q122.【1.69” HD Large Touch Screen】- Fire-Boltt Ninja 3 comes with a 1.69” HD Full Touch Display for smooth swipes and clear vision;【SPO2/ Oxygen, Heart "/>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
    <s v="https://m.media-amazon.com/images/I/41ApzUQQFVL._SX300_SY300_QL70_ML2_.jpg"/>
    <s v="https://www.amazon.in/Fire-Boltt-Ninja-Smartwatch-Sports-Tracking/dp/B09YV4RG4D/ref=sr_1_29?qid=1672895755&amp;s=electronics&amp;sr=1-29"/>
  </r>
  <r>
    <s v="B07QHHCB27"/>
    <s v="KENT 16044 Hand Blender Stainless Steel 400 W | Variable Speed Control | Easy to Clean and Store | Low Noise Operation"/>
    <x v="49"/>
    <x v="1"/>
    <s v="Kitchen &amp; HomeAppliances"/>
    <s v="SmallKitchenAppliances"/>
    <s v="HandBlenders"/>
    <m/>
    <n v="1499"/>
    <s v="1001-2000"/>
    <x v="1"/>
    <n v="5"/>
    <n v="2100"/>
    <n v="0.28999999999999998"/>
    <n v="4.0999999999999996"/>
    <n v="0"/>
    <n v="6355"/>
    <s v="KENT 400W Hand Blender is a handy yet powerful kitchen appliance to make kitchen chores easy|Its variable speed control helps adjust the speed easily according to specific recipe, thus hassle-free food preparations|The blender is an ideal choice for both "/>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
    <s v="https://m.media-amazon.com/images/W/WEBP_402378-T1/images/I/21-SFWqfgyS._SX300_SY300_QL70_FMwebp_.jpg"/>
    <s v="https://www.amazon.in/Kent-KENT-Hand-Blender/dp/B07QHHCB27/ref=sr_1_142?qid=1672923597&amp;s=kitchen&amp;sr=1-142"/>
  </r>
  <r>
    <s v="B07W7Z6DVL"/>
    <s v="Infinity (JBL Fuze 100, Wireless Portable Bluetooth Speaker with Mic, Deep Bass, Dual Equalizer, IPX7 Waterproof, Rugged Fabric Design (Black)"/>
    <x v="141"/>
    <x v="0"/>
    <s v="HomeAudio"/>
    <s v="Speakers"/>
    <s v="OutdoorSpeakers"/>
    <m/>
    <n v="1499"/>
    <s v="1001-2000"/>
    <x v="1"/>
    <n v="5"/>
    <n v="2999"/>
    <n v="0.5"/>
    <n v="4.0999999999999996"/>
    <n v="0"/>
    <n v="25262"/>
    <s v="Compact Portable Bluetooth Speakers. Wireless Bluetooth Streaming, Charging Time 3.5H@ 5V0.5A|Dual Equaliser Modes for Normal &amp; Deep Bass Output. 9 Hours Music Playtime Under Optimum Audio Settings|IPX7 Waterproof Design. Audio Specifications : Frequency "/>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s v="https://m.media-amazon.com/images/W/WEBP_402378-T1/images/I/51UH57Cs5hL._SX300_SY300_QL70_FMwebp_.jpg"/>
    <s v="https://www.amazon.in/Infinity-Fuze-100-Waterproof-Portable/dp/B07W7Z6DVL/ref=sr_1_500?qid=1672903019&amp;s=computers&amp;sr=1-500"/>
  </r>
  <r>
    <s v="B092X94QNQ"/>
    <s v="boAt Rockerz 330 in-Ear Bluetooth Neckband with Upto 30 Hours Playtime, ASAP  Charge, Signature Sound, Dual Pairing &amp; IPX5 with Mic (Active Black)"/>
    <x v="84"/>
    <x v="0"/>
    <s v="Headphones,Earbuds &amp; Accessories"/>
    <s v="Headphones"/>
    <s v="In-Ear"/>
    <m/>
    <n v="1499"/>
    <s v="1001-2000"/>
    <x v="1"/>
    <n v="5"/>
    <n v="3990"/>
    <n v="0.62"/>
    <n v="4.0999999999999996"/>
    <n v="0"/>
    <s v="1,09,864"/>
    <s v="Playback- Keep dancing to the tunes of your moods all day long as Rockerz 330 is backed with a playtime of upto 30 hours.|ASAP Charge- Charge for only 10 mins and get a playtime of 10 hours, so get yourself ready to flip through your favourite play list. "/>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
    <s v="https://m.media-amazon.com/images/I/31gzRr9mIaS._SX300_SY300_QL70_FMwebp_.jpg"/>
    <s v="https://www.amazon.in/boAt-Rockerz-330-Bluetooth-Assistant/dp/B092X94QNQ/ref=sr_1_55?qid=1672902997&amp;s=computers&amp;sr=1-55"/>
  </r>
  <r>
    <s v="B09J2QCKKM"/>
    <s v="Havells Zella Flap Auto Immersion Rod 1500 Watts"/>
    <x v="26"/>
    <x v="1"/>
    <s v="Heating,Cooling &amp; AirQuality"/>
    <s v="WaterHeaters &amp; Geysers"/>
    <s v="ImmersionRods"/>
    <m/>
    <n v="1499"/>
    <s v="1001-2000"/>
    <x v="1"/>
    <n v="5"/>
    <n v="3500"/>
    <n v="0.56999999999999995"/>
    <n v="4.0999999999999996"/>
    <n v="0"/>
    <n v="303"/>
    <s v="India’s 1st Immersion WH with auto cut off &amp; Temperature setting Knob (Low, Medium &amp; High)|Its smart dual purpose collapsible flap works as a cover as well as a hanger when completely open|Heating Indicator; Heavy duty 3 Pin molded plug|Efficient heat tra"/>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s v="https://m.media-amazon.com/images/I/21TQo2rZRbL._SX300_SY300_QL70_FMwebp_.jpg"/>
    <s v="https://www.amazon.in/Havells-Zella-Immersion-Watts-White/dp/B09J2QCKKM/ref=sr_1_299?qid=1672923607&amp;s=kitchen&amp;sr=1-299"/>
  </r>
  <r>
    <s v="B07YY1BY5B"/>
    <s v="Noise ColorFit Pro 2 Full Touch Control Smart Watch with 35g Weight &amp; Upgraded LCD Display,IP68 Waterproof,Heart Rate Monitor,Sleep &amp; Step Tracker,Call &amp; Message Alerts &amp; Long Battery Life (Jet Black)"/>
    <x v="67"/>
    <x v="0"/>
    <s v="WearableTechnology"/>
    <s v="SmartWatches"/>
    <m/>
    <m/>
    <n v="1499"/>
    <s v="1001-2000"/>
    <x v="1"/>
    <n v="5"/>
    <n v="4999"/>
    <n v="0.7"/>
    <n v="4"/>
    <n v="0"/>
    <n v="92588"/>
    <s v="The brilliant 1.3&quot; colour display is now full capacitive touch, supporting taps and swipes, so it is easy to read and operate.|The strong polycarbonate case makes the ColorFit Pro 2 featherlight on your wrist and is available in 4 beautiful colours with m"/>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HV25BBQ"/>
    <s v="Noise ColorFit Pro 2 Full Touch Control Smart Watch with 35g Weight &amp; Upgraded LCD Display (Deep Wine)"/>
    <x v="67"/>
    <x v="0"/>
    <s v="WearableTechnology"/>
    <s v="SmartWatches"/>
    <m/>
    <m/>
    <n v="1499"/>
    <s v="1001-2000"/>
    <x v="1"/>
    <n v="5"/>
    <n v="4999"/>
    <n v="0.7"/>
    <n v="4"/>
    <n v="0"/>
    <n v="92588"/>
    <s v="The brilliant 1.3&quot; colour display is now full capacitive touch, supporting taps and swipes, so it is easy to read and operate. Watch case material : Polycarbonate. Scratch Resistant : Yes|Find, invite and add friends to your list; track their achievements"/>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1I1LDZGA"/>
    <s v="Pigeon Kessel Multipurpose Kettle (12173) 1.2 litres with Stainless Steel Body, used for boiling Water and milk, Tea, Coffee, Oats, Noodles, Soup etc. 600 Watt (Black &amp; Silver)"/>
    <x v="72"/>
    <x v="1"/>
    <s v="Kitchen &amp; HomeAppliances"/>
    <s v="SmallKitchenAppliances"/>
    <s v="Kettles&amp;HotWaterDispensers"/>
    <s v="ElectricKettles"/>
    <n v="1499"/>
    <s v="1001-2000"/>
    <x v="1"/>
    <n v="5"/>
    <n v="1775"/>
    <n v="0.16"/>
    <n v="3.9"/>
    <n v="0"/>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
    <s v="https://m.media-amazon.com/images/I/41orhoQwtGL._SX300_SY300_QL70_FMwebp_.jpg"/>
    <s v="https://www.amazon.in/Pigeon-Kessel-1-2-Litre-Multi-purpose-Kettle/dp/B01I1LDZGA/ref=sr_1_125_mod_primary_new?qid=1672923596&amp;s=kitchen&amp;sbo=RZvfv%2F%2FHxDF%2BO5021pAnSA%3D%3D&amp;sr=1-125"/>
  </r>
  <r>
    <s v="B09N3ZNHTY"/>
    <s v="boAt Airdopes 141 Bluetooth Truly Wireless in Ear Earbuds with mic, 42H Playtime, Beast Mode(Low Latency Upto 80ms) for Gaming, ENx Tech, ASAP Charge, IWP, IPX4 Water Resistance (Bold Black)"/>
    <x v="84"/>
    <x v="0"/>
    <s v="Headphones,Earbuds &amp; Accessories"/>
    <s v="Headphones"/>
    <s v="In-Ear"/>
    <m/>
    <n v="1499"/>
    <s v="1001-2000"/>
    <x v="1"/>
    <n v="5"/>
    <n v="4490"/>
    <n v="0.67"/>
    <n v="3.9"/>
    <n v="0"/>
    <s v="1,36,954"/>
    <s v="Playback- Enjoy an extended break on weekends with your favourite episodes on stream, virtue of a playback time of up to 42 hours including the 6 hours nonstop playtime for earbuds. Frequency 20Hz-20KHz|Low Latency- Our BEAST mode makes these true wireles"/>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
    <s v="https://m.media-amazon.com/images/I/31GUbeFG3FL._SX300_SY300_QL70_FMwebp_.jpg"/>
    <s v="https://www.amazon.in/Airdopes-141-Playtime-Resistance-Bluetooth/dp/B09N3ZNHTY/ref=sr_1_2?qid=1672902995&amp;s=computers&amp;sr=1-2"/>
  </r>
  <r>
    <s v="B09V12K8NT"/>
    <s v="boAt Wave Lite Smartwatch with 1.69&quot; HD Display, Sleek Metal Body, HR &amp; SpO2 Level Monitor, 140+ Watch Faces, Activity Tracker, Multiple Sports Modes, IP68 &amp; 7 Days Battery Life(Active Black)"/>
    <x v="84"/>
    <x v="0"/>
    <s v="WearableTechnology"/>
    <s v="SmartWatches"/>
    <m/>
    <m/>
    <n v="1499"/>
    <s v="1001-2000"/>
    <x v="1"/>
    <n v="5"/>
    <n v="6990"/>
    <n v="0.79"/>
    <n v="3.9"/>
    <n v="0"/>
    <n v="21796"/>
    <s v="Screen Size: The 1.69 inch HD full touch display with 500 nits of brightness will bring every detail to life!|Resolution: Get sharper color resolution that brightens your virtual world exponentially.|Slim Design: The ultra slim and lightweight design of t"/>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
    <s v="https://m.media-amazon.com/images/I/41rxRY5TDSL._SX300_SY300_QL70_ML2_.jpg"/>
    <s v="https://www.amazon.in/boAt-Wave-Lite-Smartwatch-Activity/dp/B09V12K8NT/ref=sr_1_15?qid=1672895748&amp;s=electronics&amp;sr=1-15"/>
  </r>
  <r>
    <s v="B09V175NP7"/>
    <s v="boAt Wave Lite Smartwatch with 1.69 Inches(4.29cm) HD Display, Heart Rate &amp; SpO2 Level Monitor, Multiple Watch Faces, Activity Tracker, Multiple Sports Modes &amp; IP68 (Scarlet Red)"/>
    <x v="84"/>
    <x v="0"/>
    <s v="WearableTechnology"/>
    <s v="SmartWatches"/>
    <m/>
    <m/>
    <n v="1499"/>
    <s v="1001-2000"/>
    <x v="1"/>
    <n v="5"/>
    <n v="6990"/>
    <n v="0.79"/>
    <n v="3.9"/>
    <n v="0"/>
    <n v="21796"/>
    <s v="Screen Size: The 1.69 inch HD full touch display with 500 nits of brightness will bring every detail to life!|Resolution: Get sharper color resolution that brightens your virtual world exponentially.|Slim Design: The ultra slim and lightweight design of t"/>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
    <s v="https://m.media-amazon.com/images/I/41Bj3iYflTL._SX300_SY300_QL70_ML2_.jpg"/>
    <s v="https://www.amazon.in/boAt-Wave-Lite-Smartwatch-Multiple/dp/B09V175NP7/ref=sr_1_190?qid=1672895799&amp;s=electronics&amp;sr=1-190"/>
  </r>
  <r>
    <s v="B09V17S2BG"/>
    <s v="boAt Wave Lite Smartwatch with 1.69&quot; HD Display, Heart Rate &amp; SpO2 Level Monitor, Multiple Watch Faces, Activity Tracker, Multiple Sports Modes &amp; IP68 (Deep Blue)"/>
    <x v="84"/>
    <x v="0"/>
    <s v="WearableTechnology"/>
    <s v="SmartWatches"/>
    <m/>
    <m/>
    <n v="1499"/>
    <s v="1001-2000"/>
    <x v="1"/>
    <n v="5"/>
    <n v="6990"/>
    <n v="0.79"/>
    <n v="3.9"/>
    <n v="0"/>
    <n v="21796"/>
    <s v="Screen Size: The 1.69 inch HD full touch display with 500 nits of brightness will bring every detail to life!|Resolution: Get sharper color resolution that brightens your virtual world exponentially.|Slim Design: The ultra slim and lightweight design of t"/>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
    <s v="https://m.media-amazon.com/images/I/41fjUA7leTL._SX300_SY300_QL70_ML2_.jpg"/>
    <s v="https://www.amazon.in/boAt-Wave-Lite-Smartwatch-Multiple/dp/B09V17S2BG/ref=sr_1_127?qid=1672895784&amp;s=electronics&amp;sr=1-127"/>
  </r>
  <r>
    <s v="B08D11DZ2W"/>
    <s v="Boult Audio AirBass PowerBuds with Inbuilt Powerbank, 120H Total Playtime, IPX7 Fully Waterproof, Lightning Boult Type-C Fast Charging, Low Latency Gaming, TWS Earbuds with Pro+ Calling Mic (Black)"/>
    <x v="116"/>
    <x v="0"/>
    <s v="Headphones,Earbuds &amp; Accessories"/>
    <s v="Headphones"/>
    <s v="In-Ear"/>
    <m/>
    <n v="1499"/>
    <s v="1001-2000"/>
    <x v="1"/>
    <n v="5"/>
    <n v="8999"/>
    <n v="0.83"/>
    <n v="3.7"/>
    <n v="0"/>
    <n v="28324"/>
    <s v="One Touch Control &amp; Voice Assistan:] With one multifunction button, you can play/pause, previous/next track and answer/hang-up calls.Voice assistant function lets you access siri/Google Assistant. 20m Transmission Distance. Driver Size : 6mm, Auto pairing"/>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
    <s v="--------------Update after 8 months--------------Update 1: The problem mentioned in the earliest review is becoming more and more dire with time. Now right earbud gets discharged in hour and a half, whereas left one keeps going, so reducing one star. Will"/>
    <s v="https://m.media-amazon.com/images/I/41vEB+mY55L._SY300_SX300_.jpg"/>
    <s v="https://www.amazon.in/Boult-Audio-PowerBuds-Wireless-Waterproof/dp/B08D11DZ2W/ref=sr_1_69?qid=1672902997&amp;s=computers&amp;sr=1-69"/>
  </r>
  <r>
    <s v="B08FB2LNSZ"/>
    <s v="JBL Tune 215BT, 16 Hrs Playtime with Quick Charge, in Ear Bluetooth Wireless Earphones with Mic, 12.5mm Premium Earbuds with Pure Bass, BT 5.0, Dual Pairing, Type C &amp; Voice Assistant Support (Black)"/>
    <x v="113"/>
    <x v="0"/>
    <s v="Headphones,Earbuds &amp; Accessories"/>
    <s v="Headphones"/>
    <s v="In-Ear"/>
    <m/>
    <n v="1499"/>
    <s v="1001-2000"/>
    <x v="1"/>
    <n v="5"/>
    <n v="2999"/>
    <n v="0.5"/>
    <n v="3.7"/>
    <n v="0"/>
    <n v="87798"/>
    <s v="Enjoy balanced sound without artificially enhanced Bass and volume that hurts your ears. This helps you enjoy the full bandwidth of crystal clear audio with no distortion|12.5mm Dynamic Drivers cased in ergonomically designed comfort fit earbuds|16 Hours "/>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s v="https://m.media-amazon.com/images/I/3118CXMdMUL._SX300_SY300_QL70_FMwebp_.jpg"/>
    <s v="https://www.amazon.in/JBL-Playtime-Bluetooth-Earphones-Assistant/dp/B08FB2LNSZ/ref=sr_1_142?qid=1672903001&amp;s=computers&amp;sr=1-142"/>
  </r>
  <r>
    <s v="B0BHZCNC4P"/>
    <s v="Remote Control Compatible for Amazon Fire Tv Stick Remote Control [ 3rd Gen ](Not Compatible for Fire TV Edition Smart TV) from basesailor"/>
    <x v="142"/>
    <x v="0"/>
    <s v="HomeTheater,TV &amp; Video"/>
    <s v="Accessories"/>
    <s v="RemoteControls"/>
    <m/>
    <n v="1499"/>
    <s v="1001-2000"/>
    <x v="1"/>
    <n v="5"/>
    <n v="3999"/>
    <n v="0.63"/>
    <n v="3.7"/>
    <n v="0"/>
    <n v="37"/>
    <s v="Compatible with Fire TV Stick Lite, Compatible with Fire TV Stick (2nd Gen and later),Compatible with Fire TV Stick 4K,Compatible with Fire TV Cube (1st Gen and later), and Compatible with Amazon Fire TV (3rd Gen, Pendant Design).|Control your compatible "/>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
    <s v="https://m.media-amazon.com/images/I/31-J+oOnb8L._SY300_SX300_.jpg"/>
    <s v="https://www.amazon.in/Remote-Control-Compatible-Amazon-basesailor/dp/B0BHZCNC4P/ref=sr_1_135?qid=1672909130&amp;s=electronics&amp;sr=1-135"/>
  </r>
  <r>
    <s v="B08MVSGXMY"/>
    <s v="Crompton Insta Comfy 800 Watt Room Heater with 2 Heat Settings(Grey Blue)"/>
    <x v="44"/>
    <x v="1"/>
    <s v="Heating,Cooling &amp; AirQuality"/>
    <s v="RoomHeaters"/>
    <s v="ElectricHeaters"/>
    <m/>
    <n v="1498"/>
    <s v="1001-2000"/>
    <x v="1"/>
    <n v="5"/>
    <n v="2300"/>
    <n v="0.35"/>
    <n v="3.8"/>
    <n v="0"/>
    <n v="95"/>
    <s v="The advanced quartz tubes get quickly heated and its dual heat setting features allow you to adjust the temperature as per your comfort|Fused with elegant and sleek design that goes well with your décor|High efficient quick heating quartz rod with two set"/>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
    <s v="https://m.media-amazon.com/images/I/41v9yj848iL._SX300_SY300_QL70_FMwebp_.jpg"/>
    <s v="https://www.amazon.in/Crompton-Insta-Comfy-Heater-Settings/dp/B08MVSGXMY/ref=sr_1_110?qid=1672923596&amp;s=kitchen&amp;sr=1-110"/>
  </r>
  <r>
    <s v="B08LT9BMPP"/>
    <s v="Logitech G102 USB Light Sync Gaming Mouse with Customizable RGB Lighting, 6 Programmable Buttons, Gaming Grade Sensor, 8K DPI Tracking, 16.8mn Color, Light Weight - Black"/>
    <x v="92"/>
    <x v="2"/>
    <s v="Accessories &amp; Peripherals"/>
    <s v="PCGamingPeripherals"/>
    <s v="GamingMice"/>
    <m/>
    <n v="1495"/>
    <s v="1001-2000"/>
    <x v="1"/>
    <n v="5"/>
    <n v="1995"/>
    <n v="0.25"/>
    <n v="4.5"/>
    <n v="1"/>
    <n v="10541"/>
    <s v="COLORFUL LIGHTSYNC RGB : Play in colour with our most vibrant LIGHTSYNC RGB featuring colour wave effects that are customisable across 16.8 million colours. 8,000 DPI sensor.|CLASSIC,GAMER TESTED DESIGN : Play comfortably and with total control. The simpl"/>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
    <s v="https://m.media-amazon.com/images/W/WEBP_402378-T2/images/I/41zEY42v1tL._SX300_SY300_QL70_FMwebp_.jpg"/>
    <s v="https://www.amazon.in/Logitech-G102-Customizable-Lighting-Programmable/dp/B08LT9BMPP/ref=sr_1_347?qid=1672903012&amp;s=computers&amp;sr=1-347"/>
  </r>
  <r>
    <s v="B01N4EV2TL"/>
    <s v="Logitech MK240 Nano Wireless USB Keyboard and Mouse Set, 12 Function Keys 2.4GHz Wireless, 1000DPI, Spill-Resistant Design, PC/Mac, Black/Chartreuse Yellow"/>
    <x v="92"/>
    <x v="2"/>
    <s v="Accessories &amp; Peripherals"/>
    <s v="Keyboards,Mice &amp; InputDevices"/>
    <s v="Keyboard&amp;MouseSets"/>
    <m/>
    <n v="1495"/>
    <s v="1001-2000"/>
    <x v="1"/>
    <n v="5"/>
    <n v="1995"/>
    <n v="0.25"/>
    <n v="4.3"/>
    <n v="1"/>
    <n v="7241"/>
    <s v="Spill-resistant design keeps your investment safe.*** ***Tested under limited conditions (maximum of 60 ml liquid spillage).|Plug-and-play wireless. Connect your keyboard and mouse to a single tiny receiver for plug-and-play connectivity up to 10 metres a"/>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
    <s v="https://m.media-amazon.com/images/I/41tLaG2nSpL._SX300_SY300_QL70_FMwebp_.jpg"/>
    <s v="https://www.amazon.in/Logitech-MK240-NANO-Mouse-Keyboard/dp/B01N4EV2TL/ref=sr_1_166?qid=1672903002&amp;s=computers&amp;sr=1-166"/>
  </r>
  <r>
    <s v="B07X2L5Z8C"/>
    <s v="Logitech Pebble M350 Wireless Mouse with Bluetooth or USB - Silent, Slim Computer Mouse with Quiet Click for Laptop, Notebook, PC and Mac - Graphite"/>
    <x v="92"/>
    <x v="2"/>
    <s v="Accessories &amp; Peripherals"/>
    <s v="Keyboards,Mice &amp; InputDevices"/>
    <s v="Mice"/>
    <m/>
    <n v="1490"/>
    <s v="1001-2000"/>
    <x v="1"/>
    <n v="5"/>
    <n v="2295"/>
    <n v="0.35"/>
    <n v="4.5999999999999996"/>
    <n v="1"/>
    <n v="10652"/>
    <s v="Modern, slim and beautiful Pebble shape Logitech Pebble has stand-out simplicity with a design that is nice to hold, feels great in your hand and is easy to carry around. Sensor resolution: 1000 dpi;Silent clicks and ultra-quiet scrolling. Enjoy the same "/>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
    <s v="https://m.media-amazon.com/images/I/31DstM4dQ8L._SX300_SY300_QL70_FMwebp_.jpg"/>
    <s v="https://www.amazon.in/Logitech-Pebble-M350-Wireless-Bluetooth/dp/B07X2L5Z8C/ref=sr_1_295?qid=1672903010&amp;s=computers&amp;sr=1-295"/>
  </r>
  <r>
    <s v="B00TDD0YM4"/>
    <s v="Philips GC026/30 Fabric Shaver, Lint Remover for Woolen Sweaters, Blankets, Jackets/Burr Remover Pill Remover from Carpets, Curtains (White)"/>
    <x v="20"/>
    <x v="1"/>
    <s v="Kitchen &amp; HomeAppliances"/>
    <s v="Vacuum,Cleaning &amp; Ironing"/>
    <s v="Irons,Steamers&amp;Accessories"/>
    <s v="LintShavers"/>
    <n v="1490"/>
    <s v="1001-2000"/>
    <x v="1"/>
    <n v="5"/>
    <n v="1695"/>
    <n v="0.12"/>
    <n v="4.4000000000000004"/>
    <n v="1"/>
    <n v="3543"/>
    <s v="Easily remove fabric fluff, fuzz, bobbles, pills, burr or roye from all types of garments and fabrics|Helps to Restores your clothes and fabrics to a fresh new look|Up to 8800 rounds/min blade rotation for effective removal-Suitable for all garments|3 siz"/>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
    <s v="Portable, easy to use, does the job well. However, cleaning of blades felt difficult with brush provided. Some swab style cleaning brush at one one end probably would have done better.Overall nice Chinese product to have,Its battery durability is less,Nic"/>
    <s v="https://m.media-amazon.com/images/I/41E0TjbPBAL._SX300_SY300_QL70_FMwebp_.jpg"/>
    <s v="https://www.amazon.in/Philips-GC026-30-Fabric-Shaver/dp/B00TDD0YM4/ref=sr_1_54?qid=1672923592&amp;s=kitchen&amp;sr=1-54"/>
  </r>
  <r>
    <s v="B083T5G5PM"/>
    <s v="Sennheiser CX 80S in-Ear Wired Headphones with in-line One-Button Smart Remote with Microphone Black"/>
    <x v="143"/>
    <x v="0"/>
    <s v="Headphones,Earbuds &amp; Accessories"/>
    <s v="Headphones"/>
    <s v="In-Ear"/>
    <m/>
    <n v="1490"/>
    <s v="1001-2000"/>
    <x v="1"/>
    <n v="5"/>
    <n v="1990"/>
    <n v="0.25"/>
    <n v="4.0999999999999996"/>
    <n v="0"/>
    <n v="98250"/>
    <s v="Uncompressed and balanced Sennheiser sound for a unique listening experience|Call &amp; music management via smart remote. THD, total harmonic distortion&lt;0,5 % (1 kHz, 100 dB SPL)|3 ear tip sizes for excellent fit and perfect ambient noise isolation|Sound pre"/>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
    <s v="https://m.media-amazon.com/images/W/WEBP_402378-T2/images/I/31VnhITYb+L._SY300_SX300_.jpg"/>
    <s v="https://www.amazon.in/Sennheiser-CX-80s-Ear-Earphone/dp/B083T5G5PM/ref=sr_1_438?qid=1672903017&amp;s=computers&amp;sr=1-438"/>
  </r>
  <r>
    <s v="B09R83SFYV"/>
    <s v="Akiara® - Makes life easy Mini Sewing Machine with Table Set | Tailoring Machine | Hand Sewing Machine with extension table, foot pedal, adapter"/>
    <x v="144"/>
    <x v="1"/>
    <s v="Kitchen &amp; HomeAppliances"/>
    <s v="SewingMachines &amp; Accessories"/>
    <s v="Sewing&amp;EmbroideryMachines"/>
    <m/>
    <n v="1484"/>
    <s v="1001-2000"/>
    <x v="1"/>
    <n v="5"/>
    <n v="2499"/>
    <n v="0.41"/>
    <n v="3.7"/>
    <n v="0"/>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
    <s v=",Simple stitching for self purpose.,Ye small h isliye portable to h but designer clothes me mushkil hoti h. Simple sewing k liye achhi h agar apke pass badi machine na ho aur budget b kam ho.,,Its very easy for beginners,Really worth for beginners.,not wo"/>
    <s v="https://m.media-amazon.com/images/W/WEBP_402378-T1/images/I/51oZKPP1qhL._SY300_SX300_QL70_FMwebp_.jpg"/>
    <s v="https://www.amazon.in/akiara-Machine-Stitching-extension-adapter/dp/B09R83SFYV/ref=sr_1_202?qid=1672923601&amp;s=kitchen&amp;sr=1-202"/>
  </r>
  <r>
    <s v="B0B5RP43VN"/>
    <s v="iBELL SM1515NEW Sandwich Maker with Floating Hinges, 1000Watt, Panini / Grill / Toast (Black)"/>
    <x v="108"/>
    <x v="1"/>
    <s v="Kitchen &amp; HomeAppliances"/>
    <s v="SmallKitchenAppliances"/>
    <s v="SandwichMakers"/>
    <m/>
    <n v="1474"/>
    <s v="1001-2000"/>
    <x v="1"/>
    <n v="5"/>
    <n v="4650"/>
    <n v="0.68"/>
    <n v="4.0999999999999996"/>
    <n v="0"/>
    <n v="1045"/>
    <s v="Sandwich / Panini Maker with Thermostatically Controlled Heating Element. Adjustable hinges which adjusts to any size of toast or snack.|Sandwich / Panini Maker with Thermostatically Controlled Heating Element. Adjustable hinges which adjusts to any size "/>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s v="https://m.media-amazon.com/images/I/51SvK5l5JRL._SX300_SY300_QL70_FMwebp_.jpg"/>
    <s v="https://www.amazon.in/SM1515NEW-Sandwich-Floating-Hinges-1000Watt/dp/B0B5RP43VN/ref=sr_1_345?qid=1672923610&amp;s=kitchen&amp;sr=1-345"/>
  </r>
  <r>
    <s v="B00A0VCJPI"/>
    <s v="TP-Link TL-WA850RE Single_Band 300Mbps RJ45 Wireless Range Extender, Broadband/Wi-Fi Extender, Wi-Fi Booster/Hotspot with 1 Ethernet Port, Plug and Play, Built-in Access Point Mode, White"/>
    <x v="96"/>
    <x v="2"/>
    <s v="NetworkingDevices"/>
    <s v="Repeaters &amp; Extenders"/>
    <m/>
    <m/>
    <n v="1469"/>
    <s v="1001-2000"/>
    <x v="1"/>
    <n v="5"/>
    <n v="2499"/>
    <n v="0.41"/>
    <n v="4.2"/>
    <n v="1"/>
    <s v="1,56,638"/>
    <s v="Range Extender mode boosts wireless signal to previously unreachable or hard-to-wire areas flawlessly|Miniature size and wall-mounted design make it easy to deploy and move flexibly|Easily expand wireless coverage at a push of Range Extender button|Ethern"/>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
    <s v="https://m.media-amazon.com/images/W/WEBP_402378-T1/images/I/21n1BGPOHBL._SX300_SY300_QL70_FMwebp_.jpg"/>
    <s v="https://www.amazon.in/TP-Link-TL-WA850RE-300Mbps-Universal-Extender/dp/B00A0VCJPI/ref=sr_1_127?qid=1672903001&amp;s=computers&amp;sr=1-127"/>
  </r>
  <r>
    <s v="B00O24PUO6"/>
    <s v="Orpat OEH-1260 2000-Watt Fan Heater (Grey)"/>
    <x v="145"/>
    <x v="1"/>
    <s v="Heating,Cooling &amp; AirQuality"/>
    <s v="RoomHeaters"/>
    <s v="FanHeaters"/>
    <m/>
    <n v="1464"/>
    <s v="1001-2000"/>
    <x v="1"/>
    <n v="5"/>
    <n v="1650"/>
    <n v="0.11"/>
    <n v="4.0999999999999996"/>
    <n v="0"/>
    <n v="14120"/>
    <s v="Meant for Spot Heating; Safety Mesh Grill; 100% Pure Copper Wire Motor for longer life|Room Size: Upto 250 sq ft|Ideal for a small/medium sized room only. Makes some noise due to fan|Non sagging, stitching type and long life heating element|Safety cut-off"/>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
    <s v="https://m.media-amazon.com/images/W/WEBP_402378-T1/images/I/41DwZuxPCaL._SY300_SX300_QL70_FMwebp_.jpg"/>
    <s v="https://www.amazon.in/Orpat-OEH-1260-2000-Watt-Heater-Grey/dp/B00O24PUO6/ref=sr_1_24?qid=1672923591&amp;s=kitchen&amp;sr=1-24"/>
  </r>
  <r>
    <s v="B07B5XJ572"/>
    <s v="iBELL MPK120L Premium Stainless Steel Multi Purpose Kettle/Cooker with Inner Pot 1.2 Litre (Silver)"/>
    <x v="108"/>
    <x v="1"/>
    <s v="Kitchen &amp; HomeAppliances"/>
    <s v="SmallKitchenAppliances"/>
    <s v="Kettles&amp;HotWaterDispensers"/>
    <s v="ElectricKettles"/>
    <n v="1456"/>
    <s v="1001-2000"/>
    <x v="1"/>
    <n v="5"/>
    <n v="3190"/>
    <n v="0.54"/>
    <n v="4.0999999999999996"/>
    <n v="0"/>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s v="https://m.media-amazon.com/images/I/41hBHbn0KFL._SX300_SY300_QL70_FMwebp_.jpg"/>
    <s v="https://www.amazon.in/iBELL-MPK120L-Stainless-Purpose-Kettle/dp/B07B5XJ572/ref=sr_1_437?qid=1672923614&amp;s=kitchen&amp;sr=1-437"/>
  </r>
  <r>
    <s v="B09SPTNG58"/>
    <s v="Crompton Sea Sapphira 1200 mm Ultra High Speed 3 Blade Ceiling Fan (Lustre Brown, Pack of 1)"/>
    <x v="44"/>
    <x v="1"/>
    <s v="Heating,Cooling &amp; AirQuality"/>
    <s v="Fans"/>
    <s v="CeilingFans"/>
    <m/>
    <n v="1449"/>
    <s v="1001-2000"/>
    <x v="1"/>
    <n v="5"/>
    <n v="2349"/>
    <n v="0.38"/>
    <n v="3.9"/>
    <n v="0"/>
    <n v="9019"/>
    <s v="PRODUCT: Crompton's corrosion resistant high performance fan with powder-coated blades for enhanced aesthetics|TECHNICAL SPECIFICATIONS: Sweep 1200 mm, Power consumption 72 W, Speed 380 RPM, Air delivery 200 CMM|QUALITY COMPONENTS: 100% copper motor, doub"/>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
    <s v="https://m.media-amazon.com/images/W/WEBP_402378-T1/images/I/31pRaPCFqVL._SX300_SY300_QL70_FMwebp_.jpg"/>
    <s v="https://www.amazon.in/CROMPTON-Sapphira-Ultra-Ceiling-Lustre/dp/B09SPTNG58/ref=sr_1_213?qid=1672923601&amp;s=kitchen&amp;sr=1-213"/>
  </r>
  <r>
    <s v="B08T8KWNQ9"/>
    <s v="TE™ Instant Electric Heating Hot and Cold Water Geyser Tap Water with Digital Display (White)"/>
    <x v="146"/>
    <x v="1"/>
    <s v="Heating,Cooling &amp; AirQuality"/>
    <s v="WaterHeaters &amp; Geysers"/>
    <s v="InstantWaterHeaters"/>
    <m/>
    <n v="1449"/>
    <s v="1001-2000"/>
    <x v="1"/>
    <n v="5"/>
    <n v="4999"/>
    <n v="0.71"/>
    <n v="3.6"/>
    <n v="0"/>
    <n v="63"/>
    <s v="Easy to Install, does not need space like other Geysers.|3-5 Seconds Instant Hot Water.|Heating tube: high-purity copper liner heating element Rated voltage: 220V/50HZ Rated Power: 3000W|The display will real-time display the current temperature.|A must k"/>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
    <s v="https://m.media-amazon.com/images/W/WEBP_402378-T2/images/I/51fYpZRmZ2L._SX300_SY300_QL70_FMwebp_.jpg"/>
    <s v="https://www.amazon.in/Tvara-Enterprise-Instant-Electric-Heating/dp/B08T8KWNQ9/ref=sr_1_407?qid=1672923612&amp;s=kitchen&amp;sr=1-407"/>
  </r>
  <r>
    <s v="B08QW937WV"/>
    <s v="Homeistic Applience™ Instant Electric Water Heater Faucet Tap For Kitchen And Bathroom Sink Digital Water Heating Tap with Shower Head ABS Body- Shock Proof (Pack Of 1. White)"/>
    <x v="147"/>
    <x v="1"/>
    <s v="Heating,Cooling &amp; AirQuality"/>
    <s v="WaterHeaters &amp; Geysers"/>
    <s v="InstantWaterHeaters"/>
    <m/>
    <n v="1448"/>
    <s v="1001-2000"/>
    <x v="1"/>
    <n v="5"/>
    <n v="2999"/>
    <n v="0.52"/>
    <n v="4.5"/>
    <n v="1"/>
    <n v="19"/>
    <s v="Save time and energy saving;convenient;economical and practical.|A must kitchen accessory for housewives: your hands won't feel cold when washing dishes|2 types for you to choose: under inflow and lateral inflow|Heating tube: high-purity copper liner hea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R4F878Q"/>
    <s v="Swiffer Instant Electric Water Heater Faucet Tap Home-Kitchen Instantaneous Water Heater Tank less for Tap, LED Electric Head Water Heaters Tail Gallon Comfort(3000W) ((Pack of 1))"/>
    <x v="148"/>
    <x v="1"/>
    <s v="Heating,Cooling &amp; AirQuality"/>
    <s v="WaterHeaters &amp; Geysers"/>
    <s v="InstantWaterHeaters"/>
    <m/>
    <n v="1439"/>
    <s v="1001-2000"/>
    <x v="1"/>
    <n v="5"/>
    <n v="1999"/>
    <n v="0.28000000000000003"/>
    <n v="4.8"/>
    <n v="1"/>
    <n v="53803"/>
    <s v="✔Quick Electric Hot Water Tap Heating tube: high-purity copper liner heating element Rated voltage: 220V/50HZ Rated Power: 3000W|✔When you receive Swiffer Water tankless instant electric tap water heater, please do not test it in your hands, you need inst"/>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8LW31NQ6"/>
    <s v="Lenovo 600 Bluetooth 5.0 Silent Mouse: Compact, Portable, Dongle-Free Multi-Device connectivity with Microsoft Swift Pair | 3-Level Adjustable DPI up to 2400 | Battery Life: up to 1 yr"/>
    <x v="6"/>
    <x v="2"/>
    <s v="Accessories &amp; Peripherals"/>
    <s v="Keyboards,Mice &amp; InputDevices"/>
    <s v="Mice"/>
    <m/>
    <n v="1439"/>
    <s v="1001-2000"/>
    <x v="1"/>
    <n v="5"/>
    <n v="2890"/>
    <n v="0.5"/>
    <n v="4.5"/>
    <n v="1"/>
    <n v="4099"/>
    <s v="The Lenovo 600 Bluetooth Silent Mouse has Silent buttons without the annoying click sounds and has a minimalist pocket sized design you can comfortably rest your palm on. Easy to carry and fit into pockets without bulging|Blue Optical Sensor: Take your pr"/>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
    <s v="https://m.media-amazon.com/images/I/31fORCrbSJL._SX300_SY300_QL70_FMwebp_.jpg"/>
    <s v="https://www.amazon.in/Lenovo-600-Bluetooth%C2%AE-Silent-Mouse/dp/B08LW31NQ6/ref=sr_1_309?qid=1672903010&amp;s=computers&amp;sr=1-309"/>
  </r>
  <r>
    <s v="B0BCZCQTJX"/>
    <s v="Firestick Remote"/>
    <x v="149"/>
    <x v="0"/>
    <s v="HomeTheater,TV &amp; Video"/>
    <s v="Accessories"/>
    <s v="RemoteControls"/>
    <m/>
    <n v="1434"/>
    <s v="1001-2000"/>
    <x v="1"/>
    <n v="5"/>
    <n v="3999"/>
    <n v="0.64"/>
    <n v="4"/>
    <n v="0"/>
    <n v="32"/>
    <s v="Compatible For Amazon Fire TV Stick (3rd Gen, 2021) | Compatible For Amazon Fire TV Stick Lite | Compatible For Amazon Fire TV Stick (2nd Gen) | Compatible For Amazon Fire TV Stick 4K | Compatible For Amazon Fire TV Stick 4K Max streaming device | Compati"/>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
    <s v="https://m.media-amazon.com/images/I/31C4z2M8TiL._SX300_SY300_QL70_FMwebp_.jpg"/>
    <s v="https://www.amazon.in/Basesailor-2nd-generation-Firestick-Remote/dp/B0BCZCQTJX/ref=sr_1_88?qid=1672909128&amp;s=electronics&amp;sr=1-88"/>
  </r>
  <r>
    <s v="B09F6KL23R"/>
    <s v="SKYTONE Stainless Steel Electric Meat Grinders with Bowl 700W Heavy for Kitchen Food Chopper, Meat, Vegetables, Onion , Garlic Slicer Dicer, Fruit &amp; Nuts Blender (2L, 700 Watts)"/>
    <x v="150"/>
    <x v="1"/>
    <s v="Kitchen &amp; HomeAppliances"/>
    <s v="SmallKitchenAppliances"/>
    <s v="MiniFoodProcessors&amp;Choppers"/>
    <m/>
    <n v="1414"/>
    <s v="1001-2000"/>
    <x v="1"/>
    <n v="5"/>
    <n v="2799"/>
    <n v="0.49"/>
    <n v="4"/>
    <n v="0"/>
    <n v="1498"/>
    <s v="Multifunctional Food Chopper: This food grinder is equipped with 4 stainless steel blades and 2 modes to choose from. You can chop, grind various ingredients, such as onions, meat, ham, garlic, onion, small herbs. This electric mincer is an ideal gift for"/>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
    <s v="https://m.media-amazon.com/images/I/41b8AhOiYBL._SX300_SY300_QL70_FMwebp_.jpg"/>
    <s v="https://www.amazon.in/SKYTONE-Stainless-Electric-Grinders-Vegetables/dp/B09F6KL23R/ref=sr_1_178?qid=1672923600&amp;s=kitchen&amp;sr=1-178"/>
  </r>
  <r>
    <s v="B09GBBJV72"/>
    <s v="HP 330 Wireless Black Keyboard and Mouse Set with Numeric Keypad, 2.4GHz Wireless Connection and 1600 DPI, USB Receiver, LED Indicators , Black(2V9E6AA)"/>
    <x v="59"/>
    <x v="2"/>
    <s v="Accessories &amp; Peripherals"/>
    <s v="Keyboards,Mice &amp; InputDevices"/>
    <s v="Keyboard&amp;MouseSets"/>
    <m/>
    <n v="1409"/>
    <s v="1001-2000"/>
    <x v="1"/>
    <n v="5"/>
    <n v="2199"/>
    <n v="0.36"/>
    <n v="3.9"/>
    <n v="0"/>
    <n v="427"/>
    <s v="Num pad and common controls are integrated with 12 shortcut combos with the Fn keyâ€”music, movies, volume, homepage, bookmarks, and email. Now that's a shortcut above.|With its 1600 DPI optical sensor, this mouse works on almost any surface with astoundi"/>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s v="https://m.media-amazon.com/images/W/WEBP_402378-T2/images/I/31hqtiqWTaL._SX300_SY300_QL70_FMwebp_.jpg"/>
    <s v="https://www.amazon.in/HP-330-Wireless-Keyboard-Mouse/dp/B09GBBJV72/ref=sr_1_398?qid=1672903014&amp;s=computers&amp;sr=1-398"/>
  </r>
  <r>
    <s v="B009P2LK80"/>
    <s v="Bajaj Deluxe 2000 Watts Halogen Room Heater (Steel, ISI Approved), Multicolor"/>
    <x v="30"/>
    <x v="1"/>
    <s v="Heating,Cooling &amp; AirQuality"/>
    <s v="RoomHeaters"/>
    <s v="HalogenHeaters"/>
    <m/>
    <n v="1409"/>
    <s v="1001-2000"/>
    <x v="1"/>
    <n v="5"/>
    <n v="1639"/>
    <n v="0.14000000000000001"/>
    <n v="3.7"/>
    <n v="0"/>
    <n v="787"/>
    <s v="Radiant Warmth: Ideal for use in in small rooms, this 2 Watts heater provides instant heating during winters. Coating Type : Powder|Personalized Comfort: Customized to your heating needs with an adjustable thermostat and two heat settings (1 W/ 2 W)|Peace"/>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
    <s v="https://m.media-amazon.com/images/W/WEBP_402378-T2/images/I/41WyoT08raL._SX300_SY300_QL70_FMwebp_.jpg"/>
    <s v="https://www.amazon.in/Bajaj-Delux-2000-Watt-Room-Heater/dp/B009P2LK80/ref=sr_1_103?qid=1672923596&amp;s=kitchen&amp;sr=1-103"/>
  </r>
  <r>
    <s v="B01M0505SJ"/>
    <s v="Orient Electric Apex-FX 1200mm Ultra High Speed 400 RPM Ceiling Fan (Brown)"/>
    <x v="87"/>
    <x v="1"/>
    <s v="Heating,Cooling &amp; AirQuality"/>
    <s v="Fans"/>
    <s v="CeilingFans"/>
    <m/>
    <n v="1400"/>
    <s v="1001-2000"/>
    <x v="1"/>
    <n v="5"/>
    <n v="2485"/>
    <n v="0.44"/>
    <n v="4.0999999999999996"/>
    <n v="0"/>
    <n v="19998"/>
    <s v="HIGH SPEED: Superior air delivery with high-speed airflow of 400 RPM and high air delivery of 210 CMM.|SUPERIOR COMPONENTS: 100% copper motor with double ball bearing technology for smooth operations.|CORROSION-FREE: Powder-coated ribbed blades assure str"/>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
    <s v="May be built slightly heavy in design for better look and air delivery. Overall satisfied in the price of around 1400/-.,This product is excellent with given price and performance is cool.,Amazing fan quality is good awesome speed,The product discription "/>
    <s v="https://m.media-amazon.com/images/W/WEBP_402378-T1/images/I/21rUca9axYL._SX300_SY300_QL70_FMwebp_.jpg"/>
    <s v="https://www.amazon.in/Orient-Electric-Apex-FX-1200mm-Ceiling/dp/B01M0505SJ/ref=sr_1_95?qid=1672923595&amp;s=kitchen&amp;sr=1-95"/>
  </r>
  <r>
    <s v="B07M69276N"/>
    <s v="TP-Link AC1300 USB WiFi Adapter (Archer T3U) - 2.4G/5G Dual Band Mini Wireless Network Adapter for PC Desktop, MU-MIMO Wi-Fi Dongle, USB 3.0, Supports Windows 11,10, 8.1, 8, 7, XP/Mac OS 10.15 and earlier"/>
    <x v="96"/>
    <x v="2"/>
    <s v="NetworkingDevices"/>
    <s v="NetworkAdapters"/>
    <s v="WirelessUSBAdapters"/>
    <m/>
    <n v="1399"/>
    <s v="1001-2000"/>
    <x v="1"/>
    <n v="5"/>
    <n v="2499"/>
    <n v="0.44"/>
    <n v="4.4000000000000004"/>
    <n v="1"/>
    <n v="23169"/>
    <s v="Ultimate Wi-Fi Speed —— AC1300 (400 Mpbs on 2.4GHz band and 867 Mbps on 5GHz band) wireless speed with the next generation Wi-Fi - 802.11ac|Dual Band Wireless —— 2.4GHz and 5GHz band for flexible connectivity|Mini design —— Mini-sized design for convenien"/>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s v="https://m.media-amazon.com/images/W/WEBP_402378-T1/images/I/31IdziegWVL._SX300_SY300_QL70_FMwebp_.jpg"/>
    <s v="https://www.amazon.in/TP-Link-Archer-T3U-Wireless-MU-MIMO/dp/B07M69276N/ref=sr_1_190?qid=1672909133&amp;s=electronics&amp;sr=1-190"/>
  </r>
  <r>
    <s v="B09J4YQYX3"/>
    <s v="Borosil Electric Egg Boiler, 8 Egg Capacity, For Hard, Soft, Medium Boiled Eggs, Steamed Vegetables, Transparent Lid, Stainless Steel Exterior (500 Watts)"/>
    <x v="31"/>
    <x v="1"/>
    <s v="Kitchen &amp; HomeAppliances"/>
    <s v="SmallKitchenAppliances"/>
    <s v="EggBoilers"/>
    <m/>
    <n v="1399"/>
    <s v="1001-2000"/>
    <x v="1"/>
    <n v="5"/>
    <n v="2290"/>
    <n v="0.39"/>
    <n v="4.4000000000000004"/>
    <n v="1"/>
    <n v="461"/>
    <s v="BOIL &amp; STEAM - For 'Egg'cellent results everytime use our Borosil ELectric Egg Cooker, a multipurpose appliance that helps you to get breakfast ready in a matter of minutes. You can have your eggs exactly how you like them, every morning - boiled (soft, m"/>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
    <s v="https://m.media-amazon.com/images/W/WEBP_402378-T1/images/I/41MJ2hsq4LL._SX300_SY300_QL70_FMwebp_.jpg"/>
    <s v="https://www.amazon.in/Borosil-Electric-Vegetables-Transparent-Stainless/dp/B09J4YQYX3/ref=sr_1_270?qid=1672923606&amp;s=kitchen&amp;sr=1-270"/>
  </r>
  <r>
    <s v="B086394NY5"/>
    <s v="TABLE MAGIC Multipurpose Laptop Table Mat Finish Top Work at Home Study Table (TM Regular- Black) (Alloy Steel)"/>
    <x v="151"/>
    <x v="2"/>
    <s v="Accessories &amp; Peripherals"/>
    <s v="LaptopAccessories"/>
    <m/>
    <m/>
    <n v="1399"/>
    <s v="1001-2000"/>
    <x v="1"/>
    <n v="5"/>
    <n v="2490"/>
    <n v="0.44"/>
    <n v="4.3"/>
    <n v="1"/>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
    <s v="https://m.media-amazon.com/images/W/WEBP_402378-T2/images/I/411ZrOollDL._SX300_SY300_QL70_FMwebp_.jpg"/>
    <s v="https://www.amazon.in/TABLE-MAGIC-Midnight-Adjustable-Multiple/dp/B086394NY5/ref=sr_1_238?qid=1672903006&amp;s=computers&amp;sr=1-238"/>
  </r>
  <r>
    <s v="B08XNL93PL"/>
    <s v="Portronics Ruffpad 15 Re-Writable LCD Screen 38.1cm (15-inch) Writing Pad for Drawing, Playing, Handwriting Gifts for Kids &amp; Adults (Grey)"/>
    <x v="121"/>
    <x v="4"/>
    <s v="OfficePaperProducts"/>
    <s v="Paper"/>
    <s v="Stationery"/>
    <s v="Notebooks,WritingPads&amp;Diaries"/>
    <n v="1399"/>
    <s v="1001-2000"/>
    <x v="1"/>
    <n v="5"/>
    <n v="2999"/>
    <n v="0.53"/>
    <n v="4.3"/>
    <n v="1"/>
    <n v="3530"/>
    <s v="[REWRITABLE LCD NOTEPAD] : The LCD notepad is the perfect tool for drawing, writing, taking notes, and being creative. Save yourself from the hassle of finding paper for your tiny notes, or ruining your diaries with doodles, just grab the Ruffpad 15 and g"/>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
    <s v="https://m.media-amazon.com/images/W/WEBP_402378-T1/images/I/41NxAkv7knL._SX300_SY300_QL70_FMwebp_.jpg"/>
    <s v="https://www.amazon.in/Portronics-Ruffpad-Re-Writable-15-inch-Handwriting/dp/B08XNL93PL/ref=sr_1_407?qid=1672903014&amp;s=computers&amp;sr=1-407"/>
  </r>
  <r>
    <s v="B09T3H12GV"/>
    <s v="Dell USB Wireless Keyboard and Mouse Set- KM3322W, Anti-Fade &amp; Spill-Resistant Keys, up to 36 Month Battery Life, 3Y Advance Exchange Warranty, Black"/>
    <x v="152"/>
    <x v="2"/>
    <s v="Accessories &amp; Peripherals"/>
    <s v="Keyboards,Mice &amp; InputDevices"/>
    <s v="Keyboard&amp;MouseSets"/>
    <m/>
    <n v="1399"/>
    <s v="1001-2000"/>
    <x v="1"/>
    <n v="5"/>
    <n v="2498"/>
    <n v="0.44"/>
    <n v="4.2"/>
    <n v="1"/>
    <n v="33717"/>
    <s v="Movement Detection Technology (Mouse): Optical Buttons Qty: 03 Movement Resolution: 1000 dpi|Hot Keys Function: Volume, Mute Keyboard Technology: Plunger|Device Type: Keyboard and mouse set|Wireless Receiver: USB Wireless Receiver Adjustable Height: Yes|I"/>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
    <s v="https://m.media-amazon.com/images/W/WEBP_402378-T1/images/I/415yl0HeDQL._SY300_SX300_QL70_FMwebp_.jpg"/>
    <s v="https://www.amazon.in/Dell-Wireless-Keyboard-Mouse-Spill-Resistant/dp/B09T3H12GV/ref=sr_1_40?qid=1672902996&amp;s=computers&amp;sr=1-40"/>
  </r>
  <r>
    <s v="B01FSYQ2A4"/>
    <s v="boAt Rockerz 400 Bluetooth On Ear Headphones With Mic With Upto 8 Hours Playback &amp; Soft Padded Ear Cushions(Grey/Green)"/>
    <x v="84"/>
    <x v="0"/>
    <s v="Headphones,Earbuds &amp; Accessories"/>
    <s v="Headphones"/>
    <s v="On-Ear"/>
    <m/>
    <n v="1399"/>
    <s v="1001-2000"/>
    <x v="1"/>
    <n v="5"/>
    <n v="2990"/>
    <n v="0.53"/>
    <n v="4.0999999999999996"/>
    <n v="0"/>
    <n v="97175"/>
    <s v="With 40mm Drivers get ready to immerse in HD auditory experience with super extra bass to get the day going. Inline Remote : No|Plug into your rhythm with style via the wireless Bluetooth headset and carry the vibe wherever you go|Stay immersed into Nirva"/>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
    <s v="-------------------------------------------------UPDATE:20/01/2018-------------------------------------------------It's been 5 months since I first got Boat Rockerz 400. Some of the dislikes I've mentioned earlier in my review are no more dislikes. I said"/>
    <s v="https://m.media-amazon.com/images/I/41zejggGzLL._SX300_SY300_QL70_ML2_.jpg"/>
    <s v="https://www.amazon.in/Super-Rockerz-400-Bluetooth-Headphones/dp/B01FSYQ2A4/ref=sr_1_307?qid=1672895835&amp;s=electronics&amp;sr=1-307"/>
  </r>
  <r>
    <s v="B07SPVMSC6"/>
    <s v="Bajaj Frore 1200 mm Ceiling Fan (Brown)"/>
    <x v="30"/>
    <x v="1"/>
    <s v="Heating,Cooling &amp; AirQuality"/>
    <s v="Fans"/>
    <s v="CeilingFans"/>
    <m/>
    <n v="1399"/>
    <s v="1001-2000"/>
    <x v="1"/>
    <n v="5"/>
    <n v="2660"/>
    <n v="0.47"/>
    <n v="4.0999999999999996"/>
    <n v="0"/>
    <n v="9349"/>
    <s v="Sweep : 1200mm, Power : 56W, Air Delivery : 205CMM;Double Ball Bearing : Increases load bearing capacity and durability|Quick-start High Torque Motor : Provides instant comfort by achieving high performance quickly;Ribbed Blades : Improves Blades Stabilit"/>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I/21qojQDoKWL._SX300_SY300_QL70_FMwebp_.jpg"/>
    <s v="https://www.amazon.in/Bajaj-Frore-1200-Brown-Ceiling/dp/B07SPVMSC6/ref=sr_1_192?qid=1672923600&amp;s=kitchen&amp;sr=1-192"/>
  </r>
  <r>
    <s v="B08TV2P1N8"/>
    <s v="boAt Rockerz 255 Pro+ in-Ear Bluetooth Neckband with Upto 40 Hours Playback, ASAP  Charge, IPX7, Dual Pairing, BT v5.0, with Mic (Active Black)"/>
    <x v="84"/>
    <x v="0"/>
    <s v="Headphones,Earbuds &amp; Accessories"/>
    <s v="Headphones"/>
    <s v="In-Ear"/>
    <m/>
    <n v="1399"/>
    <s v="1001-2000"/>
    <x v="1"/>
    <n v="5"/>
    <n v="3990"/>
    <n v="0.65"/>
    <n v="4.0999999999999996"/>
    <n v="0"/>
    <s v="1,41,841"/>
    <s v="Playback- Leave all charging worries at bay as the Rockerz 255 Pro+ comes with a humongous battery back up of upto 40 hours(@50% volume|ASAP Charge- With a few minutes of ASAP Charge you can get upto 10 hours of audio time by charging them for only 10 mi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
    <s v="https://m.media-amazon.com/images/W/WEBP_402378-T1/images/I/31HCup1pqFL._SX300_SY300_QL70_FMwebp_.jpg"/>
    <s v="https://www.amazon.in/boAt-Rockerz-255-Pro-Earphones/dp/B08TV2P1N8/ref=sr_1_12?qid=1672902995&amp;s=computers&amp;sr=1-12"/>
  </r>
  <r>
    <s v="B00J5DYCCA"/>
    <s v="Havells Ventil Air DSP 230mm Exhaust Fan (Pista Green)"/>
    <x v="26"/>
    <x v="1"/>
    <s v="Heating,Cooling &amp; AirQuality"/>
    <s v="Fans"/>
    <s v="ExhaustFans"/>
    <m/>
    <n v="1399"/>
    <s v="1001-2000"/>
    <x v="1"/>
    <n v="5"/>
    <n v="1890"/>
    <n v="0.26"/>
    <n v="4"/>
    <n v="0"/>
    <n v="8031"/>
    <s v="Fan sweep area: 230 MM ; Noise level: (40 - 45) dB; Fan body dimension (Length x Width x Depth): 290MM x 290MM x 200MM|With bird guard to protect the fan in running condition, Air flow rate: 510 cmh , Speed: 1350 RPM , Sweep size: 230 mm , Guard: 29 Spoke"/>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
    <s v="https://m.media-amazon.com/images/W/WEBP_402378-T1/images/I/51pNg1Zy4+L._SX300_SY300_.jpg"/>
    <s v="https://www.amazon.in/Havells-Ventilair-230mm-Exhaust-Grey/dp/B00J5DYCCA/ref=sr_1_505?qid=1672923617&amp;s=kitchen&amp;sr=1-505"/>
  </r>
  <r>
    <s v="B09JS562TP"/>
    <s v="Motorola a10 Dual Sim keypad Mobile with 1750 mAh Battery, Expandable Storage Upto 32GB, Wireless FM with Recording - Rose Gold"/>
    <x v="153"/>
    <x v="0"/>
    <s v="Mobiles &amp; Accessories"/>
    <s v="Smartphones &amp; BasicMobiles"/>
    <s v="BasicMobiles"/>
    <m/>
    <n v="1399"/>
    <s v="1001-2000"/>
    <x v="1"/>
    <n v="5"/>
    <n v="1630"/>
    <n v="0.14000000000000001"/>
    <n v="4"/>
    <n v="0"/>
    <n v="9378"/>
    <s v="Ensured Power packed performance with Mediatek processor expandable memory upto 32 GB|Dual Sim with big 1750mAh battery gives you twice the power of other phones|Get 2 Years replacement warranty on motorola keypad mobile phone|Modern, sturdy and Stylish L"/>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x v="153"/>
    <x v="0"/>
    <s v="Mobiles &amp; Accessories"/>
    <s v="Smartphones &amp; BasicMobiles"/>
    <s v="BasicMobiles"/>
    <m/>
    <n v="1399"/>
    <s v="1001-2000"/>
    <x v="1"/>
    <n v="5"/>
    <n v="1630"/>
    <n v="0.14000000000000001"/>
    <n v="4"/>
    <n v="0"/>
    <n v="9378"/>
    <s v="Ensured Power packed performance with Mediatek processor expandable memory upto 32 GB|Dual Sim with big 1750mAh battery gives you twice the power of other phones|Get 2 Years replacement warranty on motorola a10 keypad mobile|Modern, sturdy and Stylish Loo"/>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
    <s v="https://m.media-amazon.com/images/I/412DrCgktiL._SX300_SY300_QL70_ML2_.jpg"/>
    <s v="https://www.amazon.in/Motorola-keypad-Mobile-Expandable-Battery/dp/B09JS94MBV/ref=sr_1_239?qid=1672895814&amp;s=electronics&amp;sr=1-239"/>
  </r>
  <r>
    <s v="B00LUGTJGO"/>
    <s v="Bajaj RHX-2 800-Watt Room Heater (White)"/>
    <x v="30"/>
    <x v="1"/>
    <s v="Heating,Cooling &amp; AirQuality"/>
    <s v="RoomHeaters"/>
    <s v="ElectricHeaters"/>
    <m/>
    <n v="1399"/>
    <s v="1001-2000"/>
    <x v="1"/>
    <n v="5"/>
    <n v="1549"/>
    <n v="0.1"/>
    <n v="3.9"/>
    <n v="0"/>
    <n v="2602"/>
    <s v="Efficient Warmth: Ideal for use in in small rooms, this noiseless 800 Watts heater provides instant heating during winters. Effective Cord Length (in meters) 1.5|Personalized Comfort: Customize to your heating needs with two heat settings (500 W/ 1000 W)|"/>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B31BYXQQ"/>
    <s v="Boult Audio Airbass Z20 True Wireless, 40H Battery Life, Zen ENC Mic, Type-C Lightning Boult Fast Charging (10Mins=100Mins), BoomX Tech Bass, ENC, IPX5 in Ear Earbuds with mic (Green)"/>
    <x v="116"/>
    <x v="0"/>
    <s v="Headphones,Earbuds &amp; Accessories"/>
    <s v="Headphones"/>
    <s v="In-Ear"/>
    <m/>
    <n v="1399"/>
    <s v="1001-2000"/>
    <x v="1"/>
    <n v="5"/>
    <n v="5499"/>
    <n v="0.75"/>
    <n v="3.9"/>
    <n v="0"/>
    <n v="9504"/>
    <s v="Offers playback time of up to 10 hours for every charge. Carrying case can give 4 additional charges to the earbuds making total play-time of up to 40 Hours.Note : If the size of the earbud tips does not match the size of your ear canals or the headset is"/>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
    <s v="https://m.media-amazon.com/images/I/31Hjf7KD75L._SY300_SX300_.jpg"/>
    <s v="https://www.amazon.in/Boult-Audio-Lightning-Environmental-Cancellation/dp/B0B31BYXQQ/ref=sr_1_50?qid=1672902997&amp;s=computers&amp;sr=1-50"/>
  </r>
  <r>
    <s v="B0B53NXFFR"/>
    <s v="PTron Newly Launched Force X10 Bluetooth Calling Smartwatch with 1.7&quot; Full Touch Display, Real Heart Rate Monitor, SpO2, Watch Faces, 5 Days Runtime, Health/Fitness Trackers &amp; IP68 Waterproof (Black)"/>
    <x v="154"/>
    <x v="0"/>
    <s v="WearableTechnology"/>
    <s v="SmartWatches"/>
    <m/>
    <m/>
    <n v="1399"/>
    <s v="1001-2000"/>
    <x v="1"/>
    <n v="5"/>
    <n v="5999"/>
    <n v="0.77"/>
    <n v="3.3"/>
    <n v="0"/>
    <n v="4415"/>
    <s v="Bluetooth Calling Smartwatch: Make &amp; receive a phone call directly using Force X10. 1.7 inches 500 NITs color screen with full touch display - capacitive touch, supporting taps &amp; swipes..Band Width:2 centimeters.Water resistance depth:1.5 meters;Health/Fi"/>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
    <s v="just a watch not smart one... all features are to make fool of  you,Worst watch,  connecting problem with phone nd automatically disconnecting from phone,Very good quality of product and price is very low.Very good,,ভালো ঘড়ি টা।,Dislike,After use of 2 mo"/>
    <s v="https://m.media-amazon.com/images/I/41BDYVKRmWL._SX300_SY300_QL70_ML2_.jpg"/>
    <s v="https://www.amazon.in/PTron-Force-Bluetooth-Smartwatch-Waterproof/dp/B0B53NXFFR/ref=sr_1_184?qid=1672895799&amp;s=electronics&amp;sr=1-184"/>
  </r>
  <r>
    <s v="B09P8M18QM"/>
    <s v="7SEVEN® Compatible with Fire Tv Stick Remote with Voice Command Feature Suitable for Second Generation Amazon Fire Tv Stick Remote Only - Pairing Must"/>
    <x v="155"/>
    <x v="0"/>
    <s v="HomeTheater,TV &amp; Video"/>
    <s v="Accessories"/>
    <s v="RemoteControls"/>
    <m/>
    <n v="1369"/>
    <s v="1001-2000"/>
    <x v="1"/>
    <n v="5"/>
    <n v="2999"/>
    <n v="0.54"/>
    <n v="3.3"/>
    <n v="0"/>
    <n v="227"/>
    <s v="[ Amazon Fire Tv Stick Remote ] New Replacement Voice Remote Control (2nd GEN) with Power and Volume Control fit for Fire TV Device, compatible with Fire TV Cube (2nd Gen), Fire TV Stick (2nd Gen), Fire TV Stick 4K, Fire TV Cube (1st Gen), Amazon Fire TV "/>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
    <s v="https://m.media-amazon.com/images/W/WEBP_402378-T2/images/I/31w1SSKA-tL._SX300_SY300_QL70_FMwebp_.jpg"/>
    <s v="https://www.amazon.in/7SEVENTM-Bluetooth-Command-Compatible-Control/dp/B09P8M18QM/ref=sr_1_485?qid=1672909149&amp;s=electronics&amp;sr=1-485"/>
  </r>
  <r>
    <s v="B09VGS66FV"/>
    <s v="Tesora - Inspired by you Large Premium Electric Kettle 1.8L, Stainless Steel Inner Body - Auto Power Cut, Boil Dry Protection &amp; Cool Touch Double Wall, Portable | 1500 Watts |1 Year Warranty | (White)"/>
    <x v="156"/>
    <x v="1"/>
    <s v="Kitchen &amp; HomeAppliances"/>
    <s v="SmallKitchenAppliances"/>
    <s v="Kettles&amp;HotWaterDispensers"/>
    <s v="Kettle&amp;ToasterSets"/>
    <n v="1349"/>
    <s v="1001-2000"/>
    <x v="1"/>
    <n v="5"/>
    <n v="1850"/>
    <n v="0.27"/>
    <n v="4.4000000000000004"/>
    <n v="1"/>
    <n v="638"/>
    <s v="✅ABOUT : This top performance kettle is part of the Fine Collection, featuring a premium textured finish, stainless steel inside &amp; cool touch outer body for an attractive addition to your kitchen|✅SAVE TIME AND ENERGY: Made with double-wall construction ."/>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
    <s v="https://m.media-amazon.com/images/W/WEBP_402378-T1/images/I/31qaROshXhL._SX300_SY300_QL70_FMwebp_.jpg"/>
    <s v="https://www.amazon.in/Tesora-Electric-Stainless-Protection-White/dp/B09VGS66FV/ref=sr_1_266?qid=1672923605&amp;s=kitchen&amp;sr=1-266"/>
  </r>
  <r>
    <s v="B07V82W5CN"/>
    <s v="HP USB Wireless Spill Resistance Keyboard and Mouse Set with 10m Working Range 2.4G Wireless Technology / 3 Years Warranty (4SC12PA), Black"/>
    <x v="59"/>
    <x v="2"/>
    <s v="Accessories &amp; Peripherals"/>
    <s v="Keyboards,Mice &amp; InputDevices"/>
    <s v="Keyboard&amp;MouseSets"/>
    <m/>
    <n v="1349"/>
    <s v="1001-2000"/>
    <x v="1"/>
    <n v="5"/>
    <n v="2198"/>
    <n v="0.39"/>
    <n v="4"/>
    <n v="0"/>
    <n v="7113"/>
    <s v="Stylish Ultra-Slim design Keyboard &amp; Mouse, Sealed membrane for overall protection, Brush metal finish, Advanced controls|Smooth responsive cursor control with easy scrolling, Designed for professional or gaming use|Professional Optical sensor with direct"/>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
    <s v="https://m.media-amazon.com/images/I/31BWFhkXiPL._SX300_SY300_QL70_FMwebp_.jpg"/>
    <s v="https://www.amazon.in/HP-Multimedia-Wireless-Keyboard-4SC12PA/dp/B07V82W5CN/ref=sr_1_203?qid=1672903005&amp;s=computers&amp;sr=1-203"/>
  </r>
  <r>
    <s v="B09H34V36W"/>
    <s v="Inalsa Electric Fan Heater Hotty - 2000 Watts Variable Temperature Control Cool/Warm/Hot Air Selector | Over Heat Protection | ISI Certification, White"/>
    <x v="51"/>
    <x v="1"/>
    <s v="Heating,Cooling &amp; AirQuality"/>
    <s v="RoomHeaters"/>
    <s v="FanHeaters"/>
    <m/>
    <n v="1349"/>
    <s v="1001-2000"/>
    <x v="1"/>
    <n v="5"/>
    <n v="2495"/>
    <n v="0.46"/>
    <n v="3.8"/>
    <n v="0"/>
    <n v="166"/>
    <s v="Powerful 2400 RPM copper winded motor for quick heating and can be used vertically or horizontally.|Cool, Warm or Hot Air selection knob for heat setting (Please note that regulator changes heating power &amp; not fan speed)|Variable Temperature Control for s"/>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
    <s v="https://m.media-amazon.com/images/W/WEBP_402378-T2/images/I/411uVIJr+QL._SY300_SX300_.jpg"/>
    <s v="https://www.amazon.in/Inalsa-Electric-Heater-Hotty-Certification/dp/B09H34V36W/ref=sr_1_298_mod_primary_new?qid=1672923607&amp;s=kitchen&amp;sbo=RZvfv%2F%2FHxDF%2BO5021pAnSA%3D%3D&amp;sr=1-298"/>
  </r>
  <r>
    <s v="B0B935YNR7"/>
    <s v="KENT Electric Chopper-B for Kitchen 250 Watt | Chop, Mince, Puree, Whisk, 400 ml Capacity | Stainless Steel Double Chopping Blades | Transparent Chopping Bowl | Anti-Skid | One Touch Operation | Black"/>
    <x v="49"/>
    <x v="1"/>
    <s v="Kitchen &amp; HomeAppliances"/>
    <s v="SmallKitchenAppliances"/>
    <s v="MiniFoodProcessors&amp;Choppers"/>
    <m/>
    <n v="1349"/>
    <s v="1001-2000"/>
    <x v="1"/>
    <n v="5"/>
    <n v="2999"/>
    <n v="0.55000000000000004"/>
    <n v="3.8"/>
    <n v="0"/>
    <n v="441"/>
    <s v="KENT Electric Chopper Black is a smart and efficient kitchen appliance designed to eliminate your chopping/ cooking stress|250W high-performance function ensures perfect results every time|It features sharp and high-quality stainless steel double blades f"/>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
    <s v="Nice machine for adults at home .. who need small appliance which can do work in jiffy.,,Easy to use,Double blade option works fantastic... Body is sturdy... Chops stuff super fast and super fine...,Very poor qualityNew product refuse to operate,The botto"/>
    <s v="https://m.media-amazon.com/images/I/41VM+D8AGWL._SY300_SX300_.jpg"/>
    <s v="https://www.amazon.in/KENT-Chopper-B-Stainless-Transparent-Anti-Skid/dp/B0B935YNR7/ref=sr_1_293?qid=1672923607&amp;s=kitchen&amp;sr=1-293"/>
  </r>
  <r>
    <s v="B00CEQEGPI"/>
    <s v="Logitech MK270r USB Wireless Keyboard and Mouse Set for Windows, 2.4 GHz Wireless, Spill-resistant Design, 8 Multimedia &amp; Shortcut Keys, 2-Year Battery Life, PC/Laptop- Black"/>
    <x v="92"/>
    <x v="2"/>
    <s v="Accessories &amp; Peripherals"/>
    <s v="Keyboards,Mice &amp; InputDevices"/>
    <s v="Keyboard&amp;MouseSets"/>
    <m/>
    <n v="1345"/>
    <s v="1001-2000"/>
    <x v="1"/>
    <n v="5"/>
    <n v="2295"/>
    <n v="0.41"/>
    <n v="4.2"/>
    <n v="1"/>
    <n v="17413"/>
    <s v="Easy to Use: This wireless keyboard and mouse combo features 8 multimedia hotkeys for instant access to the Internet, email, play/pause, and volume so you can easily check out your favorite sites.|Comfortable Mouse: This compact wireless mouse is designed"/>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
    <s v="https://m.media-amazon.com/images/W/WEBP_402378-T2/images/I/41X6hey-ExL._SX300_SY300_QL70_FMwebp_.jpg"/>
    <s v="https://www.amazon.in/Logitech-Wireless-mk270r-Keyboard-Mouse/dp/B00CEQEGPI/ref=sr_1_268?qid=1672903008&amp;s=computers&amp;sr=1-268"/>
  </r>
  <r>
    <s v="B091V8HK8Z"/>
    <s v="Milton Go Electro 2.0 Stainless Steel Electric Kettle, 1 Piece, 2 Litres, Silver | Power Indicator | 1500 Watts | Auto Cut-off | Detachable 360 Degree Connector | Boiler for Water"/>
    <x v="157"/>
    <x v="1"/>
    <s v="Kitchen &amp; HomeAppliances"/>
    <s v="SmallKitchenAppliances"/>
    <s v="Kettles&amp;HotWaterDispensers"/>
    <s v="ElectricKettles"/>
    <n v="1345"/>
    <s v="1001-2000"/>
    <x v="1"/>
    <n v="5"/>
    <n v="1750"/>
    <n v="0.23"/>
    <n v="3.8"/>
    <n v="0"/>
    <n v="2466"/>
    <s v="Electric kettle is a handy appliance that makes your work easy and less time-taking. Ergonomically designed body, Convenient Spout makes easy to pour. You can easily and quickly used it to prepare your coffee, hot tea or milk, etc at anytime and anywhere."/>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
    <s v="https://m.media-amazon.com/images/W/WEBP_402378-T2/images/I/415mgfOmzUS._SX300_SY300_QL70_FMwebp_.jpg"/>
    <s v="https://www.amazon.in/Milton-Electric-Stainless-Kettle-Litres/dp/B091V8HK8Z/ref=sr_1_108?qid=1672923596&amp;s=kitchen&amp;sr=1-108"/>
  </r>
  <r>
    <s v="B0B2DD66GS"/>
    <s v="SanDisk Extreme microSD UHS I Card 128GB for 4K Video on Smartphones,Action Cams 190MB/s Read,90MB/s Write"/>
    <x v="27"/>
    <x v="0"/>
    <s v="Accessories"/>
    <s v="MemoryCards"/>
    <s v="MicroSD"/>
    <m/>
    <n v="1329"/>
    <s v="1001-2000"/>
    <x v="1"/>
    <n v="5"/>
    <n v="2900"/>
    <n v="0.54"/>
    <n v="4.5"/>
    <n v="1"/>
    <n v="19624"/>
    <s v="Save time with card offload speeds of up to 190MB/s* powered by SanDisk QuickFlow Technology [128GB-1TB] (up to 170MB/s* for 64GB)|4K UHD-ready with UHS Speed Class 3 (U3) and Video Speed Class 30 (V30)|Rated A2 for faster loading and in-app performance|C"/>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s v="Good quality product, Best suitable size for Good quality video cameras like action camera but didn't like sellers packaging he did no effort for packing simply picked from storage and dropped in Amazon bag then send for deliveryit might damage the produc"/>
    <s v="https://m.media-amazon.com/images/I/41O4rjSlneL._SY300_SX300_QL70_FMwebp_.jpg"/>
    <s v="https://www.amazon.in/SanDisk-Extreme-microSD-Smartphones-Action/dp/B0B2DD66GS/ref=sr_1_182?qid=1672903004&amp;s=computers&amp;sr=1-182"/>
  </r>
  <r>
    <s v="B09YDFDVNS"/>
    <s v="Nokia 105 Plus Single SIM, Keypad Mobile Phone with Wireless FM Radio, Memory Card Slot and MP3 Player | Red"/>
    <x v="69"/>
    <x v="0"/>
    <s v="Mobiles &amp; Accessories"/>
    <s v="Smartphones &amp; BasicMobiles"/>
    <s v="BasicMobiles"/>
    <m/>
    <n v="1324"/>
    <s v="1001-2000"/>
    <x v="1"/>
    <n v="5"/>
    <n v="1699"/>
    <n v="0.22"/>
    <n v="4"/>
    <n v="0"/>
    <s v="1,28,311"/>
    <s v="All-new redesigned Nokia mobile which is familiar and easy to use|Island style keypad phone with white key lettering|High quality 1.77” screen|Pre-loaded games including the classic keypad mobile phone game - Snake|Enjoy all-new wireless FM radio|Listen t"/>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x v="69"/>
    <x v="0"/>
    <s v="Mobiles &amp; Accessories"/>
    <s v="Smartphones &amp; BasicMobiles"/>
    <s v="BasicMobiles"/>
    <m/>
    <n v="1324"/>
    <s v="1001-2000"/>
    <x v="1"/>
    <n v="5"/>
    <n v="1699"/>
    <n v="0.22"/>
    <n v="4"/>
    <n v="0"/>
    <s v="1,28,311"/>
    <s v="All-new redesigned Nokia mobile which is familiar and easy to use|Island style keypad phone with white key lettering|High quality 1.77” screen|Pre-loaded games including the classic keypad mobile phone game - Snake|Enjoy all-new wireless FM radio|Listen t"/>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s v="https://m.media-amazon.com/images/I/31-hWNXDxiL._SX300_SY300_QL70_ML2_.jpg"/>
    <s v="https://www.amazon.in/Nokia-105-Single-Wireless-Charcoal/dp/B09YDFKJF8/ref=sr_1_125?qid=1672895777&amp;s=electronics&amp;sr=1-125"/>
  </r>
  <r>
    <s v="B01EY310UM"/>
    <s v="Philips GC181 Heavy Weight 1000-Watt Dry Iron, Pack of 1"/>
    <x v="20"/>
    <x v="1"/>
    <s v="Kitchen &amp; HomeAppliances"/>
    <s v="Vacuum,Cleaning &amp; Ironing"/>
    <s v="Irons,Steamers&amp;Accessories"/>
    <s v="Irons"/>
    <n v="1321"/>
    <s v="1001-2000"/>
    <x v="1"/>
    <n v="5"/>
    <n v="1545"/>
    <n v="0.14000000000000001"/>
    <n v="4.3"/>
    <n v="1"/>
    <n v="15453"/>
    <s v="Powerful performance : Heavy soleplate that is built to last|Easy to experience : Easy to understand temperature settings|Modern design : Attractive looks with powerful performance|High wattage : 1000 watt, Power cord length:1.8m, Weight: 1.6 kg, Voltage:"/>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
    <s v="https://m.media-amazon.com/images/I/41SkG6Puq5L._SX300_SY300_QL70_FMwebp_.jpg"/>
    <s v="https://www.amazon.in/Philips-GC181-Heavy-Weight-1000-Watt/dp/B01EY310UM/ref=sr_1_71?qid=1672923593&amp;s=kitchen&amp;sr=1-71"/>
  </r>
  <r>
    <s v="B084N1BM9L"/>
    <s v="Belkin Apple Certified Lightning to USB Charge and Sync Tough Braided Cable for iPhone, iPad, Air Pods, 3.3 feet (1 meters) – Black"/>
    <x v="130"/>
    <x v="2"/>
    <s v="Accessories &amp; Peripherals"/>
    <s v="Cables &amp; Accessories"/>
    <s v="Cables"/>
    <s v="USBCables"/>
    <n v="1299"/>
    <s v="1001-2000"/>
    <x v="1"/>
    <n v="5"/>
    <n v="1999"/>
    <n v="0.35"/>
    <n v="4.4000000000000004"/>
    <n v="1"/>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
    <s v="https://m.media-amazon.com/images/W/WEBP_402378-T2/images/I/31vIaLbBXmL._SY445_SX342_QL70_FMwebp_.jpg"/>
    <s v="https://www.amazon.in/Belkin-Certified-Lightning-Braided-Meters-Black/dp/B084N1BM9L/ref=sr_1_340?qid=1672909141&amp;s=electronics&amp;sr=1-340"/>
  </r>
  <r>
    <s v="B07BRKK9JQ"/>
    <s v="Zebronics Zeb-Transformer Gaming Keyboard and Mouse Combo (USB, Braided Cable)"/>
    <x v="65"/>
    <x v="2"/>
    <s v="Accessories &amp; Peripherals"/>
    <s v="Keyboards,Mice &amp; InputDevices"/>
    <s v="Keyboard&amp;MouseSets"/>
    <m/>
    <n v="1299"/>
    <s v="1001-2000"/>
    <x v="1"/>
    <n v="5"/>
    <n v="1599"/>
    <n v="0.19"/>
    <n v="4.3"/>
    <n v="1"/>
    <n v="27223"/>
    <s v="Multicolor LED ( 4 modes - 3 light modes and 1 off mode ),Integrated media control Windows key Disable / Enable function|All Keys Disable / Enable function , All Keys Disable / Enable function|2-steps stand design, Laser keycaps|Aluminum body, Backlight L"/>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
    <s v="https://m.media-amazon.com/images/W/WEBP_402378-T2/images/I/41KB80oxxfL._SX300_SY300_QL70_FMwebp_.jpg"/>
    <s v="https://www.amazon.in/Zebronics-Transformer-Gaming-Multimedia-Keyboard/dp/B07BRKK9JQ/ref=sr_1_195?qid=1672903005&amp;s=computers&amp;sr=1-195"/>
  </r>
  <r>
    <s v="B084PJSSQ1"/>
    <s v="SanDisk Ultra Dual Drive Luxe USB Type C Flash Drive (Silver, 128 GB, 5Y - SDDDC4-128G-I35)"/>
    <x v="27"/>
    <x v="2"/>
    <s v="ExternalDevices &amp; DataStorage"/>
    <s v="PenDrives"/>
    <m/>
    <m/>
    <n v="1299"/>
    <s v="1001-2000"/>
    <x v="1"/>
    <n v="5"/>
    <n v="3000"/>
    <n v="0.56999999999999995"/>
    <n v="4.3"/>
    <n v="1"/>
    <n v="23022"/>
    <s v="The all-metal, 2-in-1 flash drive with a reversible USB Type-C and a traditional Type-A connector.|Seamlessly move content between your USB Type-C smartphone, tablets and Macs and USB Type-A computers.|Free up space on your USB Type-C smartphone so you ca"/>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
    <s v="https://m.media-amazon.com/images/W/WEBP_402378-T2/images/I/41IZ3JvOvwL._SX300_SY300_QL70_FMwebp_.jpg"/>
    <s v="https://www.amazon.in/SanDisk-Ultra-Drive-Flash-128GB/dp/B084PJSSQ1/ref=sr_1_119?qid=1672903000&amp;s=computers&amp;sr=1-119"/>
  </r>
  <r>
    <s v="B0B8VQ7KDS"/>
    <s v="Airtel Digital TV HD Set Top Box with FTA Pack | Unlimited Entertainment + Recording Feature + Free Standard Installation (6 Months Pack)"/>
    <x v="107"/>
    <x v="0"/>
    <s v="HomeTheater,TV &amp; Video"/>
    <s v="SatelliteEquipment"/>
    <s v="SatelliteReceivers"/>
    <m/>
    <n v="1299"/>
    <s v="1001-2000"/>
    <x v="1"/>
    <n v="5"/>
    <n v="2499"/>
    <n v="0.48"/>
    <n v="4.3"/>
    <n v="1"/>
    <n v="301"/>
    <s v="Airtel HD Set Top Box brings theatre-like experience to your home with HD Premium Quality Video (1080i resolution) and Dolby digital plus 5.1 surround sound|Airtel D2H allows you to pause, record and play live TV so that you never miss your favourites as "/>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
    <s v="https://m.media-amazon.com/images/I/41Jy61seJKL._SX300_SY300_QL70_FMwebp_.jpg"/>
    <s v="https://www.amazon.in/Airtel-Pack-Entertainment-Installation-Months/dp/B0B8VQ7KDS/ref=sr_1_497?qid=1672909149&amp;s=electronics&amp;sr=1-497"/>
  </r>
  <r>
    <s v="B07S851WX5"/>
    <s v="Prestige Sandwich Maker PGMFD 01, Black"/>
    <x v="70"/>
    <x v="1"/>
    <s v="Kitchen &amp; HomeAppliances"/>
    <s v="SmallKitchenAppliances"/>
    <s v="SandwichMakers"/>
    <m/>
    <n v="1299"/>
    <s v="1001-2000"/>
    <x v="1"/>
    <n v="5"/>
    <n v="1299"/>
    <n v="0"/>
    <n v="4.2"/>
    <n v="1"/>
    <n v="40106"/>
    <s v="New designs, Durable die cast aluminum grill plates|Heat Resistant, Bakelite body, User Friendly.Cord length 1.5 m|German Technology Greblon Non stick coating for oil free toasting|Power Indicators for easy of use|800 watts power, Voltage(V): 230 Volts|Ea"/>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
    <s v="https://m.media-amazon.com/images/I/41LFdROYICL._SX300_SY300_QL70_FMwebp_.jpg"/>
    <s v="https://www.amazon.in/Prestige-Sandwich-Maker-PGMFD-01/dp/B07S851WX5/ref=sr_1_67?qid=1672923593&amp;s=kitchen&amp;sr=1-67"/>
  </r>
  <r>
    <s v="B09V2PZDX8"/>
    <s v="Nokia 105 Single SIM, Keypad Mobile Phone with Wireless FM Radio | Blue"/>
    <x v="69"/>
    <x v="0"/>
    <s v="Mobiles &amp; Accessories"/>
    <s v="Smartphones &amp; BasicMobiles"/>
    <s v="BasicMobiles"/>
    <m/>
    <n v="1299"/>
    <s v="1001-2000"/>
    <x v="1"/>
    <n v="5"/>
    <n v="1599"/>
    <n v="0.19"/>
    <n v="4"/>
    <n v="0"/>
    <s v="1,28,311"/>
    <s v="All-new redesigned Nokia mobile which is familiar and easy to use|Island style keypad phone with white key lettering|High quality 1.77” screen|Pre-loaded games including the classic keypad mobile phone game - Snake|Enjoy all-new wireless FM radio|Save 2,0"/>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s v="https://m.media-amazon.com/images/I/41w5fk8Vl6L._SX300_SY300_QL70_ML2_.jpg"/>
    <s v="https://www.amazon.in/Nokia-105-Single-Keypad-Wireless/dp/B09V2PZDX8/ref=sr_1_83?qid=1672895770&amp;s=electronics&amp;sr=1-83"/>
  </r>
  <r>
    <s v="B09V2Q4QVQ"/>
    <s v="Nokia 105 Single SIM, Keypad Mobile Phone with Wireless FM Radio | Charcoal"/>
    <x v="69"/>
    <x v="0"/>
    <s v="Mobiles &amp; Accessories"/>
    <s v="Smartphones &amp; BasicMobiles"/>
    <s v="BasicMobiles"/>
    <m/>
    <n v="1299"/>
    <s v="1001-2000"/>
    <x v="1"/>
    <n v="5"/>
    <n v="1599"/>
    <n v="0.19"/>
    <n v="4"/>
    <n v="0"/>
    <s v="1,28,311"/>
    <s v="All-new redesigned Nokia mobile which is familiar and easy to use|Island style keypad phone with white key lettering|High quality 1.77” screen|Pre-loaded games including the classic keypad mobile phone game - Snake|Enjoy all-new wireless FM radio|Save 2,0"/>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s v="https://m.media-amazon.com/images/I/31-hWNXDxiL._SX300_SY300_QL70_ML2_.jpg"/>
    <s v="https://www.amazon.in/Nokia-105-Single-Wireless-Charcoal/dp/B09V2Q4QVQ/ref=sr_1_14?qid=1672895748&amp;s=electronics&amp;sr=1-14"/>
  </r>
  <r>
    <s v="B09Y5MP7C4"/>
    <s v="Noise Buds Vs104 Bluetooth Truly Wireless in Ear Earbuds with Mic, 30-Hours of Playtime, Instacharge, 13Mm Driver and Hyper Sync (Charcoal Black)"/>
    <x v="67"/>
    <x v="0"/>
    <s v="Headphones,Earbuds &amp; Accessories"/>
    <s v="Headphones"/>
    <s v="In-Ear"/>
    <m/>
    <n v="1299"/>
    <s v="1001-2000"/>
    <x v="1"/>
    <n v="5"/>
    <n v="3499"/>
    <n v="0.63"/>
    <n v="3.9"/>
    <n v="0"/>
    <n v="12452"/>
    <s v="Up to 30-hour playtime: Get set for a day full of music and then some more.|Instacharge: Enjoy 150 minutes of playtime in just 10 minutes of charge.|Tru Bass: Experience sound that hits the right note every single time via the 13mm speaker driver.|Colourf"/>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s v="https://m.media-amazon.com/images/I/31YW3+kpZQL._SY300_SX300_.jpg"/>
    <s v="https://www.amazon.in/Noise-Bluetooth-Wireless-30-Hours-Instacharge/dp/B09Y5MP7C4/ref=sr_1_132?qid=1672903001&amp;s=computers&amp;sr=1-132"/>
  </r>
  <r>
    <s v="B08JQN8DGZ"/>
    <s v="boAt Airdopes 121v2 in-Ear True Wireless Earbuds with Upto 14 Hours Playback, 8MM Drivers, Battery Indicators, Lightweight Earbuds &amp; Multifunction Controls (Active Black, with Mic)"/>
    <x v="84"/>
    <x v="0"/>
    <s v="Headphones,Earbuds &amp; Accessories"/>
    <s v="Headphones"/>
    <s v="In-Ear"/>
    <m/>
    <n v="1299"/>
    <s v="1001-2000"/>
    <x v="1"/>
    <n v="5"/>
    <n v="2990"/>
    <n v="0.56999999999999995"/>
    <n v="3.8"/>
    <n v="0"/>
    <s v="1,80,998"/>
    <s v="Playback- Airdopes 121v2 offers a nonstop playback of up to 3.5H with each charge and an additional 10.5H playtime with the included charging case|Lightweight- With a dual tone finish on a lightweight ergonomic design weighing just around 4g per earbud, g"/>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
    <s v="https://m.media-amazon.com/images/I/31KjuRb9oNL._SX300_SY300_QL70_FMwebp_.jpg"/>
    <s v="https://www.amazon.in/Airdopes-121v2-Bluetooth-Immersive-Assistant/dp/B08JQN8DGZ/ref=sr_1_8?qid=1672902995&amp;s=computers&amp;sr=1-8"/>
  </r>
  <r>
    <s v="B098R25TGC"/>
    <s v="Noise Buds VS201 V2 in-Ear Truly Wireless Earbuds with Dual Equalizer | with Mic | Total 14-Hour Playtime | Full Touch Control | IPX5 Water Resistance and Bluetooth v5.1 (Olive Green)"/>
    <x v="67"/>
    <x v="0"/>
    <s v="Headphones,Earbuds &amp; Accessories"/>
    <s v="Headphones"/>
    <s v="In-Ear"/>
    <m/>
    <n v="1299"/>
    <s v="1001-2000"/>
    <x v="1"/>
    <n v="5"/>
    <n v="2999"/>
    <n v="0.56999999999999995"/>
    <n v="3.8"/>
    <n v="0"/>
    <n v="14629"/>
    <s v="Dual equalizer: Enjoy your music the way you like it. Switch between bass or normal mode to get the best sound.|Crystal clear calls: Want an easy work from home experience? Individual mic in each earbud has got you covered.|Up to 14-hour playtime]: Buds V"/>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
    <s v="https://m.media-amazon.com/images/I/31oumlyiGiL._SX300_SY300_QL70_FMwebp_.jpg"/>
    <s v="https://www.amazon.in/Noise-Wireless-Equalizer-Resistance-Bluetooth/dp/B098R25TGC/ref=sr_1_220?qid=1672903006&amp;s=computers&amp;sr=1-220"/>
  </r>
  <r>
    <s v="B09X5C9VLK"/>
    <s v="Lifelong LLMG23 Power Pro 500-Watt Mixer Grinder with 3 Jars (Liquidizing, Wet Grinding and Chutney Jar), Stainless Steel blades, 1 Year Warranty (Black)"/>
    <x v="109"/>
    <x v="1"/>
    <s v="Kitchen &amp; HomeAppliances"/>
    <s v="SmallKitchenAppliances"/>
    <s v="MixerGrinders"/>
    <m/>
    <n v="1299"/>
    <s v="1001-2000"/>
    <x v="1"/>
    <n v="5"/>
    <n v="3500"/>
    <n v="0.63"/>
    <n v="3.8"/>
    <n v="0"/>
    <n v="44050"/>
    <s v="3 jars liquidizing jar (1.5 liters), dry or wet grinding jar (0.8 liters), chutney jar (0.35 liters)|Operating Voltage: 220 - 240 volts, Frequency: 50Hz 1Phase|The mixer has three blades at the bottom that grinds all your ingredients to a smooth paste or "/>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
    <s v="https://m.media-amazon.com/images/I/413sK6yat-L._SX300_SY300_QL70_FMwebp_.jpg"/>
    <s v="https://www.amazon.in/Lifelong-LLMG23-500-Watt-Liquidizing-Stainless/dp/B09X5C9VLK/ref=sr_1_31?qid=1672923592&amp;s=kitchen&amp;sr=1-31"/>
  </r>
  <r>
    <s v="B0B2CZTCL2"/>
    <s v="Wipro Vesta 1.8 litre Cool touch electric Kettle with Auto cut off | Double Layer outer body | Triple Protection - Dry Boil, Steam &amp; Over Heat |Stainless Steel Inner Body | (Black, 1500 Watt)"/>
    <x v="110"/>
    <x v="1"/>
    <s v="Kitchen &amp; HomeAppliances"/>
    <s v="SmallKitchenAppliances"/>
    <s v="Kettles&amp;HotWaterDispensers"/>
    <s v="Kettle&amp;ToasterSets"/>
    <n v="1299"/>
    <s v="1001-2000"/>
    <x v="1"/>
    <n v="5"/>
    <n v="1999"/>
    <n v="0.35"/>
    <n v="3.8"/>
    <n v="0"/>
    <n v="311"/>
    <s v="Black Kettle with cool touch function enabled by double layer protection|Three levels of protection with Auto shut off – Steam Sensor , Dry Boil Protection and Over heat safeguard|Boils water within minutes for 5-6 people at a time that could also be used"/>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s v="https://m.media-amazon.com/images/I/31iKMkOV-DL._SX300_SY300_QL70_FMwebp_.jpg"/>
    <s v="https://www.amazon.in/electric-Kettle-Double-Triple-Protection/dp/B0B2CZTCL2/ref=sr_1_127?qid=1672923597&amp;s=kitchen&amp;sr=1-127"/>
  </r>
  <r>
    <s v="B09DDCQFMT"/>
    <s v="Electvision Remote Control Compatible with Amazon Fire tv Stick (Pairing Manual Will be Back Side Remote Control)(P)"/>
    <x v="158"/>
    <x v="0"/>
    <s v="HomeTheater,TV &amp; Video"/>
    <s v="Accessories"/>
    <s v="RemoteControls"/>
    <m/>
    <n v="1299"/>
    <s v="1001-2000"/>
    <x v="1"/>
    <n v="5"/>
    <n v="1999"/>
    <n v="0.35"/>
    <n v="3.6"/>
    <n v="0"/>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s v="https://m.media-amazon.com/images/I/31sBb-2L8KL._SX300_SY300_QL70_FMwebp_.jpg"/>
    <s v="https://www.amazon.in/Electvision-Remote-Control-Compatible-Pairing/dp/B09DDCQFMT/ref=sr_1_130?qid=1672909130&amp;s=electronics&amp;sr=1-130"/>
  </r>
  <r>
    <s v="B0B53QFZPY"/>
    <s v="PTron Newly Launched Force X10 Bluetooth Calling Smartwatch with 1.7&quot; Full Touch Color Display, Real Heart Rate Monitor, SpO2, Watch Faces, 5 Days Runtime, Fitness Trackers &amp; IP68 Waterproof (Pink)"/>
    <x v="154"/>
    <x v="0"/>
    <s v="WearableTechnology"/>
    <s v="SmartWatches"/>
    <m/>
    <m/>
    <n v="1299"/>
    <s v="1001-2000"/>
    <x v="1"/>
    <n v="5"/>
    <n v="5999"/>
    <n v="0.78"/>
    <n v="3.3"/>
    <n v="0"/>
    <n v="4415"/>
    <s v="Bluetooth Calling Smartwatch: Make &amp; receive a phone call directly using Force X10. 1.7 inches 500 NITs color screen with full touch display - capacitive touch, supporting taps &amp; swipes.|Health/Fitness Trackers: Realtime Heart Rate Check; SpO2 Blood Oxyge"/>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
    <s v="just a watch not smart one... all features are to make fool of  you,Worst watch,  connecting problem with phone nd automatically disconnecting from phone,Very good quality of product and price is very low.Very good,,ভালো ঘড়ি টা।,Dislike,After use of 2 mo"/>
    <s v="https://m.media-amazon.com/images/I/41k-VlGbYnL._SX300_SY300_QL70_ML2_.jpg"/>
    <s v="https://www.amazon.in/PTron-Force-Bluetooth-Smartwatch-Waterproof/dp/B0B53QFZPY/ref=sr_1_134?qid=1672895784&amp;s=electronics&amp;sr=1-134"/>
  </r>
  <r>
    <s v="B0B53QLB9H"/>
    <s v="PTron Newly Launched Force X10 Bluetooth Calling Smartwatch with 1.7&quot; Full Touch Color Display, Real Heart Rate Monitor, SpO2, Watch Faces, 5 Days Runtime, Fitness Trackers &amp; IP68 Waterproof (Blue)"/>
    <x v="154"/>
    <x v="0"/>
    <s v="WearableTechnology"/>
    <s v="SmartWatches"/>
    <m/>
    <m/>
    <n v="1299"/>
    <s v="1001-2000"/>
    <x v="1"/>
    <n v="5"/>
    <n v="5999"/>
    <n v="0.78"/>
    <n v="3.3"/>
    <n v="0"/>
    <n v="4415"/>
    <s v="Bluetooth Calling Smartwatch: Make &amp; receive a phone call directly using Force X10. 1.7 inches 500 NITs color screen with full touch display - capacitive touch, supporting taps &amp; swipes..Band Width:2 centimeters.Water resistance depth:1.5 meters|Health/Fi"/>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
    <s v="just a watch not smart one... all features are to make fool of  you,Worst watch,  connecting problem with phone nd automatically disconnecting from phone,Very good quality of product and price is very low.Very good,,ভালো ঘড়ি টা।,Dislike,After use of 2 mo"/>
    <s v="https://m.media-amazon.com/images/I/41GXZy6dLIL._SX300_SY300_QL70_ML2_.jpg"/>
    <s v="https://www.amazon.in/PTron-Force-Bluetooth-Smartwatch-Waterproof/dp/B0B53QLB9H/ref=sr_1_209?qid=1672895806&amp;s=electronics&amp;sr=1-209"/>
  </r>
  <r>
    <s v="B0BPJBTB3F"/>
    <s v="Khaitan ORFin Fan heater for Home and kitchen-K0 2215"/>
    <x v="105"/>
    <x v="1"/>
    <s v="Heating,Cooling &amp; AirQuality"/>
    <s v="RoomHeaters"/>
    <s v="FanHeaters"/>
    <m/>
    <n v="1299"/>
    <s v="1001-2000"/>
    <x v="1"/>
    <n v="5"/>
    <n v="2495"/>
    <n v="0.48"/>
    <n v="2"/>
    <n v="0"/>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1MQ2A86A"/>
    <s v="Logitech M331 Silent Plus Wireless Mouse, 2.4GHz with USB Nano Receiver, 1000 DPI Optical Tracking, 3 Buttons, 24 Month Life Battery, PC/Mac/Laptop - Black"/>
    <x v="92"/>
    <x v="2"/>
    <s v="Accessories &amp; Peripherals"/>
    <s v="Keyboards,Mice &amp; InputDevices"/>
    <s v="Mice"/>
    <m/>
    <n v="1295"/>
    <s v="1001-2000"/>
    <x v="1"/>
    <n v="5"/>
    <n v="1645"/>
    <n v="0.21"/>
    <n v="4.5999999999999996"/>
    <n v="1"/>
    <n v="12375"/>
    <s v="Quieter Click: Logitech’s SilentTouch Technology reduces over 90 percent (1) of clicking sounds while ensuring top performance, meaning you can feel every single click but hear virtually nothing.;Crafted for Comfort: With contoured grips made of soft rubb"/>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
    <s v="https://m.media-amazon.com/images/W/WEBP_402378-T2/images/I/31+Svp6IjpL._SY300_SX300_.jpg"/>
    <s v="https://www.amazon.in/Logitech-Silent-Wireless-Mouse-Black/dp/B01MQ2A86A/ref=sr_1_333?qid=1672903011&amp;s=computers&amp;sr=1-333"/>
  </r>
  <r>
    <s v="B0846D5CBP"/>
    <s v="Casio FX-991ES Plus-2nd Edition Scientific Calculator, Black"/>
    <x v="159"/>
    <x v="4"/>
    <s v="OfficeElectronics"/>
    <s v="Calculators"/>
    <s v="Scientific"/>
    <m/>
    <n v="1295"/>
    <s v="1001-2000"/>
    <x v="1"/>
    <n v="5"/>
    <n v="1295"/>
    <n v="0"/>
    <n v="4.5"/>
    <n v="1"/>
    <n v="5760"/>
    <s v="Redesigned ES PLUS series calculators featuring easy-to-understand Natural Textbook Display, Non-Programmable Scientific Calculator with 417 Functions|Stylish design but same function as Casio FX-991ESPLUS 1st edition, 10-digit mantissa + 2-digit exponent"/>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
    <s v="https://m.media-amazon.com/images/W/WEBP_402378-T1/images/I/41PDEAuwT3L._SX300_SY300_QL70_FMwebp_.jpg"/>
    <s v="https://www.amazon.in/Casio-FX-991ES-Plus-2nd-Scientific-Calculator/dp/B0846D5CBP/ref=sr_1_56?qid=1672902997&amp;s=computers&amp;sr=1-56"/>
  </r>
  <r>
    <s v="B012MQS060"/>
    <s v="Logitech MK215 Wireless Keyboard and Mouse Combo for Windows, 2.4 GHz Wireless, Compact Design, 2-Year Battery Life(Keyboard),5 Month Battery Life(Mouse) PC/Laptop- Black"/>
    <x v="92"/>
    <x v="2"/>
    <s v="Accessories &amp; Peripherals"/>
    <s v="Keyboards,Mice &amp; InputDevices"/>
    <s v="Keyboard&amp;MouseSets"/>
    <m/>
    <n v="1295"/>
    <s v="1001-2000"/>
    <x v="1"/>
    <n v="5"/>
    <n v="1795"/>
    <n v="0.28000000000000003"/>
    <n v="4.0999999999999996"/>
    <n v="0"/>
    <n v="25771"/>
    <s v="WIRELESS MOUSE AND KEYBOARD COMBO:Reliable Logitech Wireless Technology: 2.4Ghz wireless keyboard. Switch Life : 2 Million Key Strokes|PLUG AND PLAY USB CONNECTION SETUP IS SIMPLE—you just plug them into USB ports on your desktop, laptop, or netbook compu"/>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s v="https://m.media-amazon.com/images/W/WEBP_402378-T2/images/I/31SAqKSRWyL._SX300_SY300_QL70_FMwebp_.jpg"/>
    <s v="https://www.amazon.in/Logitech-MK215-Wireless-Keyboard-Mouse/dp/B012MQS060/ref=sr_1_190?qid=1672903004&amp;s=computers&amp;sr=1-190"/>
  </r>
  <r>
    <s v="B08KDBLMQP"/>
    <s v="Croma 500W Mixer Grinder with 3 Stainless Steel Leak-proof Jars, 3 speed &amp; Pulse function, 2 years warranty (CRAK4184, White &amp; Purple)"/>
    <x v="45"/>
    <x v="1"/>
    <s v="Kitchen &amp; HomeAppliances"/>
    <s v="SmallKitchenAppliances"/>
    <s v="MixerGrinders"/>
    <m/>
    <n v="1290"/>
    <s v="1001-2000"/>
    <x v="1"/>
    <n v="5"/>
    <n v="2500"/>
    <n v="0.48"/>
    <n v="4"/>
    <n v="0"/>
    <n v="6530"/>
    <s v="Powerful Motor - 500W motor for best grinding experience even with tough ingredients like black whole gram (dal) for preparing tasty vadas and dosas; Power requirement: 230VAC, 50Hz|Specialized stainless steel blades helps you to cut even the toughest ing"/>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https://m.media-amazon.com/images/I/41i1uzCEyWL._SX300_SY300_QL70_FMwebp_.jpg"/>
    <s v="https://www.amazon.in/Croma-500-Watt-Grinder-CRAK4184-Purple/dp/B08KDBLMQP/ref=sr_1_27?qid=1672923591&amp;s=kitchen&amp;sr=1-27"/>
  </r>
  <r>
    <s v="B0083T231O"/>
    <s v="Belkin Essential Series 4-Socket Surge Protector Universal Socket with 5ft Heavy Duty Cable (Grey)"/>
    <x v="130"/>
    <x v="0"/>
    <s v="PowerAccessories"/>
    <s v="SurgeProtectors"/>
    <m/>
    <m/>
    <n v="1289"/>
    <s v="1001-2000"/>
    <x v="1"/>
    <n v="5"/>
    <n v="1499"/>
    <n v="0.14000000000000001"/>
    <n v="4.5"/>
    <n v="1"/>
    <n v="20668"/>
    <s v="Maximum Spike Current: 6500 Amps|Grounds AC power with 3-line protection through all 4 sockets|Delivers power through a 1.5-metre, heavyduty cables|superior design|The response time of this Belkin Essential 4 socket surge protector is less than 1 nano sec"/>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s v="https://m.media-amazon.com/images/W/WEBP_402378-T1/images/I/21m+6LxEnOL._SY300_SX300_.jpg"/>
    <s v="https://www.amazon.in/Belkin-Essential-F9E400zb1-5MGRY-4-Socket-Protector/dp/B0083T231O/ref=sr_1_430?qid=1672903016&amp;s=computers&amp;sr=1-430"/>
  </r>
  <r>
    <s v="B09TY4MSH3"/>
    <s v="Firestick Remote"/>
    <x v="149"/>
    <x v="0"/>
    <s v="HomeTheater,TV &amp; Video"/>
    <s v="Accessories"/>
    <s v="RemoteControls"/>
    <m/>
    <n v="1289"/>
    <s v="1001-2000"/>
    <x v="1"/>
    <n v="5"/>
    <n v="2499"/>
    <n v="0.48"/>
    <n v="3.3"/>
    <n v="0"/>
    <n v="73"/>
    <s v="by JBDE | Compatible For Amazon Fire TV Stick (3rd Gen, 2021) | Compatible For Amazon Fire TV Stick Lite | Compatible For Amazon Fire TV Stick (2nd Gen) | Compatible For Amazon Fire TV Stick 4K | Compatible For Amazon Fire TV Stick 4K Max streaming device"/>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s v="https://m.media-amazon.com/images/I/31jcyZIAWWL._SX300_SY300_QL70_FMwebp_.jpg"/>
    <s v="https://www.amazon.in/V-smash-Firestick-Remote/dp/B09TY4MSH3/ref=sr_1_453?qid=1672909146&amp;s=electronics&amp;sr=1-453"/>
  </r>
  <r>
    <s v="B0B3TBY2YX"/>
    <s v="AGARO Royal Double Layered Kettle, 1.5 Litres, Double Layered Cool Touch , Dry Boiling Protection, Black"/>
    <x v="25"/>
    <x v="1"/>
    <s v="Kitchen &amp; HomeAppliances"/>
    <s v="SmallKitchenAppliances"/>
    <s v="Kettles&amp;HotWaterDispensers"/>
    <s v="ElectricKettles"/>
    <n v="1260"/>
    <s v="1001-2000"/>
    <x v="1"/>
    <n v="5"/>
    <n v="2299"/>
    <n v="0.45"/>
    <n v="4.3"/>
    <n v="1"/>
    <n v="55"/>
    <s v="1.5 L Capacity|Double Layered Food Grade 304 Stainless Steel Body inside and plastic outside with Cool Touch Handle|Advanced thermostat with Boil-Dry Protection &amp; Auto Shut Off|Big Mouth Design for Easy Cleaning|1.2 meters power cord, 1500 Watts, 220V-240"/>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
    <s v="https://m.media-amazon.com/images/I/310R9iLp3mL._SX300_SY300_QL70_FMwebp_.jpg"/>
    <s v="https://www.amazon.in/AGARO-Double-Layered-Boiling-Protection/dp/B0B3TBY2YX/ref=sr_1_433_mod_primary_new?qid=1672923613&amp;s=kitchen&amp;sbo=RZvfv%2F%2FHxDF%2BO5021pAnSA%3D%3D&amp;sr=1-433"/>
  </r>
  <r>
    <s v="B07WNK1FFN"/>
    <s v="AGARO Esteem Multi Kettle 1.2 Litre, 600W with 3 Heating Modes &amp; Rapid Boil Technology"/>
    <x v="25"/>
    <x v="1"/>
    <s v="Kitchen &amp; HomeAppliances"/>
    <s v="SmallKitchenAppliances"/>
    <s v="Kettles&amp;HotWaterDispensers"/>
    <s v="ElectricKettles"/>
    <n v="1260"/>
    <s v="1001-2000"/>
    <x v="1"/>
    <n v="5"/>
    <n v="1699"/>
    <n v="0.26"/>
    <n v="4.2"/>
    <n v="1"/>
    <n v="2891"/>
    <s v="Multiple usage- Boil Water, prepare eggs, tea, noodles, etc.;Capacity: 1.2 Litres, 600 Watts|3 Heating Modes- Boiling, Heating &amp; Keeping Warm;Easy to clean wide mouth|Transparent glass lid for superior cooking;Accessories: Stainless Steel Grill, Egg Boile"/>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s v="1. I have used it mainly for boiling water (knob turned maximum to right) so cannot comment much about lower temperature settings.2. It takes about 10 min for water to boil.3. Suggest Mfr to release in other colour like light blue etc (as I see some other"/>
    <s v="https://m.media-amazon.com/images/I/41NW-vJum5L._SX300_SY300_QL70_FMwebp_.jpg"/>
    <s v="https://www.amazon.in/Agaro-Esteem-Multi-Kettle-1-2/dp/B07WNK1FFN/ref=sr_1_56?qid=1672923593&amp;s=kitchen&amp;sr=1-56"/>
  </r>
  <r>
    <s v="B07DJ5KYDZ"/>
    <s v="Lenovo GX20L29764 65W Laptop Adapter/Charger with Power Cord for Select Models of Lenovo (Round pin) (Black)"/>
    <x v="6"/>
    <x v="2"/>
    <s v="Accessories &amp; Peripherals"/>
    <s v="LaptopAccessories"/>
    <s v="LaptopChargers&amp;PowerSupplies"/>
    <m/>
    <n v="1249"/>
    <s v="1001-2000"/>
    <x v="1"/>
    <n v="5"/>
    <n v="2796"/>
    <n v="0.55000000000000004"/>
    <n v="4.4000000000000004"/>
    <n v="1"/>
    <n v="4598"/>
    <s v="Technical Specifications: Output: 20 V, 3.25 A ,65W Input: 100-240 V, ~1.5 A, 50-60 Hz|Compatible with Yoga S740, Yoga 520, Yoga 510, 330-14, 330-15, 330-17, 130-14, 130-15, S340, S145, S540, 330S, 520S, 520|BIS Certification Number: R411012912|Country of"/>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s v="https://m.media-amazon.com/images/W/WEBP_402378-T2/images/I/312ne4gFX+L._SY300_SX300_.jpg"/>
    <s v="https://www.amazon.in/Lenovo-65W-320-15IKBRA-320S-14IKBR-510S-13IKB/dp/B07DJ5KYDZ/ref=sr_1_360?qid=1672903012&amp;s=computers&amp;sr=1-360"/>
  </r>
  <r>
    <s v="B07YZG8PPY"/>
    <s v="TATA SKY HD Connection with 1 month basic package and free installation"/>
    <x v="160"/>
    <x v="0"/>
    <s v="HomeTheater,TV &amp; Video"/>
    <s v="SatelliteEquipment"/>
    <s v="SatelliteReceivers"/>
    <m/>
    <n v="1249"/>
    <s v="1001-2000"/>
    <x v="1"/>
    <n v="5"/>
    <n v="2299"/>
    <n v="0.46"/>
    <n v="4.3"/>
    <n v="1"/>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
    <s v="https://m.media-amazon.com/images/I/31J3pwT7i4L._SY300_SX300_QL70_FMwebp_.jpg"/>
    <s v="https://www.amazon.in/TATASKY-Connection-Month-Basic-Installation/dp/B07YZG8PPY/ref=sr_1_245?qid=1672909136&amp;s=electronics&amp;sr=1-245"/>
  </r>
  <r>
    <s v="B099FDW2ZF"/>
    <s v="Maharaja Whiteline Nano Carbon Neo, 500 Watts Room Heater (Black, White), Standard (5200100986)"/>
    <x v="76"/>
    <x v="1"/>
    <s v="Heating,Cooling &amp; AirQuality"/>
    <s v="RoomHeaters"/>
    <s v="ElectricHeaters"/>
    <m/>
    <n v="1235"/>
    <s v="1001-2000"/>
    <x v="1"/>
    <n v="5"/>
    <n v="1499"/>
    <n v="0.18"/>
    <n v="4.0999999999999996"/>
    <n v="0"/>
    <n v="203"/>
    <s v="500 Watt Performance|Superior Carbon Rod Technology ensuring more heating efficiency than conventional Room Heaters|One Rods|Healthy heating due to carbon technology|Low Glare: No discomfort to eyes, creates ambience of warmth and care|Tip over safety swi"/>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
    <s v="The product arrived on time and in good condition.It is not only portable but also convenient as it uses a standard plug that can be plugged into normal 5Amp sockets.I mostly just use it to heat my bathrooms as its a low wattage heater and thus can only w"/>
    <s v="https://m.media-amazon.com/images/I/41XrOa1+-PL._SY300_SX300_.jpg"/>
    <s v="https://www.amazon.in/Maharaja-Whiteline-Carbon-Standard-5200100986/dp/B099FDW2ZF/ref=sr_1_292?qid=1672923607&amp;s=kitchen&amp;sr=1-292"/>
  </r>
  <r>
    <s v="B07TMCXRFV"/>
    <s v="ESR Screen Protector Compatible with iPad Pro 11 Inch (2022/2021/2020/2018) and iPad Air 5/4 (2022/2020, 10.9 Inch), Tempered-Glass Film with Alignment Frame, Scratch Resistant, HD Clarity, 2 Pack"/>
    <x v="138"/>
    <x v="2"/>
    <s v="Accessories &amp; Peripherals"/>
    <s v="TabletAccessories"/>
    <s v="ScreenProtectors"/>
    <m/>
    <n v="1234"/>
    <s v="1001-2000"/>
    <x v="1"/>
    <n v="5"/>
    <n v="1599"/>
    <n v="0.23"/>
    <n v="4.5"/>
    <n v="1"/>
    <n v="16680"/>
    <s v="Compatibility: compatible with iPad Pro 11 inch (2022/2021/2020/2018), iPad Air 5 (2022, 10.9 inch), and iPad Air 4 (2020, 10.9 inch)|Powerful Protection: premium glass, tempered to the highest hardness rating, defends your screen against cracks and scrat"/>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
    <s v="https://m.media-amazon.com/images/I/51VIQVc-6XL._SX300_SY300_QL70_FMwebp_.jpg"/>
    <s v="https://www.amazon.in/ESR-iPad-Screen-Protector-Scratch-Resistant/dp/B07TMCXRFV/ref=sr_1_372?qid=1672903013&amp;s=computers&amp;sr=1-372"/>
  </r>
  <r>
    <s v="B07PR1CL3S"/>
    <s v="boAt Rockerz 450 Bluetooth On Ear Headphones with Mic, Upto 15 Hours Playback, 40MM Drivers, Padded Ear Cushions, Integrated Controls and Dual Modes(Luscious Black)"/>
    <x v="84"/>
    <x v="0"/>
    <s v="Headphones,Earbuds &amp; Accessories"/>
    <s v="Headphones"/>
    <s v="On-Ear"/>
    <m/>
    <n v="1220"/>
    <s v="1001-2000"/>
    <x v="1"/>
    <n v="5"/>
    <n v="3990"/>
    <n v="0.69"/>
    <n v="4.0999999999999996"/>
    <n v="0"/>
    <s v="1,07,151"/>
    <s v="Playback- It provides a massive battery backup of upto 15 hours for a superior playback time. Charging Time : 3 Hours|Drivers- Its 40mm dynamic drivers help pump out immersive HD audio all day long.|Earcushions- It has been ergonomically designed and stru"/>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
    <s v="https://m.media-amazon.com/images/W/WEBP_402378-T2/images/I/315vj6oj-FL._SX300_SY300_QL70_FMwebp_.jpg"/>
    <s v="https://www.amazon.in/Rockerz-450-Wireless-Bluetooth-Headphone/dp/B07PR1CL3S/ref=sr_1_16?qid=1672902995&amp;s=computers&amp;sr=1-16"/>
  </r>
  <r>
    <s v="B08VFF6JQ8"/>
    <s v="Samsung 25W USB Travel Adapter for Cellular Phones - White"/>
    <x v="3"/>
    <x v="0"/>
    <s v="Mobiles &amp; Accessories"/>
    <s v="MobileAccessories"/>
    <s v="Chargers"/>
    <s v="WallChargers"/>
    <n v="1219"/>
    <s v="1001-2000"/>
    <x v="1"/>
    <n v="5"/>
    <n v="1699"/>
    <n v="0.28000000000000003"/>
    <n v="4.4000000000000004"/>
    <n v="1"/>
    <n v="8891"/>
    <s v="Charging Cable Not Included. Compatible With All Standard Usb Type-C Cables Such As Usb-C To Usb-C, Usb-C To Lightning And Etc. For Optimum Results, Please Use With Authentic Samsung Cables Which Can Be Purchased Separately|Enjoy The Flexibility Enabled B"/>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
    <s v="https://m.media-amazon.com/images/I/21uXmiH98wL._SX300_SY300_QL70_ML2_.jpg"/>
    <s v="https://www.amazon.in/Samsung-25W-Travel-Adapter/dp/B08VFF6JQ8/ref=sr_1_27_mod_primary_new?qid=1672895755&amp;s=electronics&amp;sbo=RZvfv%2F%2FHxDF%2BO5021pAnSA%3D%3D&amp;sr=1-27"/>
  </r>
  <r>
    <s v="B08FYB5HHK"/>
    <s v="TP-Link UE300C USB Type-C to RJ45 Gigabit Ethernet Network Adapter/RJ45 LAN Wired Adapter for Ultrabook, Chromebook, Laptop, Desktop, Plug &amp; Play, USB 3.0, Foldable and Portable Design"/>
    <x v="96"/>
    <x v="2"/>
    <s v="NetworkingDevices"/>
    <s v="NetworkAdapters"/>
    <s v="PowerLANAdapters"/>
    <m/>
    <n v="1199"/>
    <s v="1001-2000"/>
    <x v="1"/>
    <n v="5"/>
    <n v="1999"/>
    <n v="0.4"/>
    <n v="4.5"/>
    <n v="1"/>
    <n v="22420"/>
    <s v="Ideal for laptop, tablet, and most USB-C powered web devices to access wired network|The fastest USB 3.0 and Gigabit solutions ensure a high-speed transfer rate of up to 1000 Mbps|Plug and Play in Windows 11/10/8.1/8, macOS, iPadOS, Chrome OS, and Linux O"/>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
    <s v="Good looking amd working fine.,I brought this primarily because my Lenovo Laptop (Windows 11) has only one USB 3 port, no ethernet slot and one c-connector port.While in office immediately after purchase of this TP-Link UE330 3-Port USB Hub and Gigabit Et"/>
    <s v="https://m.media-amazon.com/images/I/21uJX5AqizL._SX300_SY300_QL70_FMwebp_.jpg"/>
    <s v="https://www.amazon.in/TP-Link-UE300C-Ethernet-Ultrabook-Chromebook/dp/B08FYB5HHK/ref=sr_1_395?qid=1672903014&amp;s=computers&amp;sr=1-395"/>
  </r>
  <r>
    <s v="B07P681N66"/>
    <s v="TP-Link AC600 600 Mbps WiFi Wireless Network USB Adapter for Desktop PC with 2.4GHz/5GHz High Gain Dual Band 5dBi Antenna Wi-Fi, Supports Windows 11/10/8.1/8/7/XP, Mac OS 10.15 and earlier (Archer T2U Plus)"/>
    <x v="96"/>
    <x v="2"/>
    <s v="NetworkingDevices"/>
    <s v="NetworkAdapters"/>
    <s v="WirelessUSBAdapters"/>
    <m/>
    <n v="1199"/>
    <s v="1001-2000"/>
    <x v="1"/>
    <n v="5"/>
    <n v="2199"/>
    <n v="0.45"/>
    <n v="4.4000000000000004"/>
    <n v="1"/>
    <n v="24780"/>
    <s v="High-Speed Wi-Fi —— 256QAM support increases the 2.4 GHz data rate from 150 Mbps to 200 Mbps, 200 Mbps on the 2.4 GHz band and 433 Mbps on the 5 GHz band, ensure you fully enjoy fast AC Wi-Fi.|Dual Band Wireless —— 2.4 GHz and 5 GHz band provide flexible "/>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
    <s v="https://m.media-amazon.com/images/I/216Q4FqmZVL._SX300_SY300_QL70_FMwebp_.jpg"/>
    <s v="https://www.amazon.in/TP-Link-Wireless-Adapter-Archer-T2U/dp/B07P681N66/ref=sr_1_54?qid=1672909126&amp;s=electronics&amp;sr=1-54"/>
  </r>
  <r>
    <s v="B08S7V8YTN"/>
    <s v="Lifelong 2-in1 Egg Boiler and Poacher 500-Watt (Transparent and Silver Grey), Boil 8 eggs, Poach 4 eggs, Easy to clean| 3 Boiling Modes, Stainless Steel Body and Heating Plate, Automatic Turn-Off"/>
    <x v="109"/>
    <x v="1"/>
    <s v="Kitchen &amp; HomeAppliances"/>
    <s v="SmallKitchenAppliances"/>
    <s v="EggBoilers"/>
    <m/>
    <n v="1199"/>
    <s v="1001-2000"/>
    <x v="1"/>
    <n v="5"/>
    <n v="3500"/>
    <n v="0.66"/>
    <n v="4.3"/>
    <n v="1"/>
    <n v="1802"/>
    <s v="It comes with stainless steel body and flat heating plate which helps in boiling up to 8 eggs at a time within minutes.|3 variety of eggs soft/middle/hard|Boils 8 eggs at one time|4 Food Grade PP material Poach egg cups/tray || Automatic off feature|Egg r"/>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
    <s v="https://m.media-amazon.com/images/W/WEBP_402378-T2/images/I/41LLX-A7eTL._SX300_SY300_QL70_FMwebp_.jpg"/>
    <s v="https://www.amazon.in/Lifelong-Boiler-Poacher-500-Watt-Transparent/dp/B08S7V8YTN/ref=sr_1_245?qid=1672923605&amp;s=kitchen&amp;sr=1-245"/>
  </r>
  <r>
    <s v="B00935MGHS"/>
    <s v="Prestige PSMFB 800 Watt Sandwich Toaster with Fixed Plates, Black"/>
    <x v="70"/>
    <x v="1"/>
    <s v="Kitchen &amp; HomeAppliances"/>
    <s v="SmallKitchenAppliances"/>
    <s v="SandwichMakers"/>
    <m/>
    <n v="1199"/>
    <s v="1001-2000"/>
    <x v="1"/>
    <n v="5"/>
    <n v="1795"/>
    <n v="0.33"/>
    <n v="4.2"/>
    <n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
    <s v="https://m.media-amazon.com/images/I/4108k4zDdOL._SY300_SX300_QL70_FMwebp_.jpg"/>
    <s v="https://www.amazon.in/Prestige-PSMFB-Sandwich-Toaster-Plates/dp/B00935MGHS/ref=sr_1_436?qid=1672923614&amp;s=kitchen&amp;sr=1-436"/>
  </r>
  <r>
    <s v="B07GLS2563"/>
    <s v="Cello Quick Boil Popular Electric Kettle 1 Litre 1200 Watts | Stainless Steel body | Boiler for Water, Silver"/>
    <x v="161"/>
    <x v="1"/>
    <s v="Kitchen &amp; HomeAppliances"/>
    <s v="SmallKitchenAppliances"/>
    <s v="Kettles&amp;HotWaterDispensers"/>
    <s v="Kettle&amp;ToasterSets"/>
    <n v="1199"/>
    <s v="1001-2000"/>
    <x v="1"/>
    <n v="5"/>
    <n v="1899"/>
    <n v="0.37"/>
    <n v="4.2"/>
    <n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s v="https://m.media-amazon.com/images/I/41XXDlWCBDL._SX300_SY300_QL70_FMwebp_.jpg"/>
    <s v="https://www.amazon.in/cello-Stainless-Electric-Kettle-Silver/dp/B07GLS2563/ref=sr_1_440?qid=1672923614&amp;s=kitchen&amp;sr=1-440"/>
  </r>
  <r>
    <s v="B0883LQJ6B"/>
    <s v="Usha Goliath GO1200WG Heavy Weight 1200-Watt Dry Iron, 1.8 Kg(Red)"/>
    <x v="29"/>
    <x v="1"/>
    <s v="Kitchen &amp; HomeAppliances"/>
    <s v="Vacuum,Cleaning &amp; Ironing"/>
    <s v="Irons,Steamers&amp;Accessories"/>
    <s v="Irons"/>
    <n v="1199"/>
    <s v="1001-2000"/>
    <x v="1"/>
    <n v="5"/>
    <n v="1690"/>
    <n v="0.28999999999999998"/>
    <n v="4.2"/>
    <n v="1"/>
    <n v="4580"/>
    <s v="Heavy 1.8 kg for effective ironing|power 1200 W for faster heating|Dual Coating Weilberger Gold soleplate for durability|1.8 m long cord length for better reach. Spray : No|360 deg swivel cord, Fully covered convenient plastic body|Overheat safety protect"/>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s v="https://m.media-amazon.com/images/I/31XPVmD8gUL._SX300_SY300_QL70_FMwebp_.jpg"/>
    <s v="https://www.amazon.in/Goliath-GO1200WG-Weight-1200-Watt-Maroon/dp/B0883LQJ6B/ref=sr_1_236?qid=1672923603&amp;s=kitchen&amp;sr=1-236"/>
  </r>
  <r>
    <s v="B08SMJT55F"/>
    <s v="boAt Stone 250 Portable Wireless Speaker with 5W RMS Immersive Audio, RGB LEDs, Up to 8HRS Playtime, IPX7 Water Resistance, Multi-Compatibility Modes(Black)"/>
    <x v="84"/>
    <x v="0"/>
    <s v="HomeAudio"/>
    <s v="Speakers"/>
    <s v="BluetoothSpeakers"/>
    <m/>
    <n v="1199"/>
    <s v="1001-2000"/>
    <x v="1"/>
    <n v="5"/>
    <n v="3990"/>
    <n v="0.7"/>
    <n v="4.2"/>
    <n v="1"/>
    <n v="2908"/>
    <s v="Power- Get ready to be enthralled by the 5W RMS sound on Stone 250 portable wireless speaker.|RGB- It dons RGB LEDs, meaning you can uplift the overall vibe during all your playback sessions.|IP Rating- The IPX7 marked water and splash resistant build let"/>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
    <s v="https://m.media-amazon.com/images/I/51J45DcgktL._SX300_SY300_QL70_FMwebp_.jpg"/>
    <s v="https://www.amazon.in/boAt-Stone-250-Playback-Hours/dp/B08SMJT55F/ref=sr_1_464?qid=1672903018&amp;s=computers&amp;sr=1-464"/>
  </r>
  <r>
    <s v="B08FGNPQ9X"/>
    <s v="Zinq UPS for Router, Mini UPS for 12V WiFi Router Broadband Modem with Upto 4 Hours Power Backup, Upto 2Amp, Works with Existing Adapter, Also Works with Set-top Box, Smart Camera, CCTV (Black)"/>
    <x v="162"/>
    <x v="2"/>
    <s v="NetworkingDevices"/>
    <s v="Routers"/>
    <m/>
    <m/>
    <n v="1199"/>
    <s v="1001-2000"/>
    <x v="1"/>
    <n v="5"/>
    <n v="2999"/>
    <n v="0.6"/>
    <n v="4.0999999999999996"/>
    <n v="0"/>
    <n v="10725"/>
    <s v="Smart Charging: The smart battery management system automatically charges the UPS battery when the power is switched on and during power cuts spontaneously switches to battery mode.|Up to 4 hours of backup: The UPS provides 4 hours of seamless power backu"/>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
    <s v="https://m.media-amazon.com/images/I/4148+QSBxXL._SY300_SX300_.jpg"/>
    <s v="https://www.amazon.in/Zinq-Technologies-ZQ-6600-Intercom-Set-top/dp/B08FGNPQ9X/ref=sr_1_383?qid=1672903013&amp;s=computers&amp;sr=1-383"/>
  </r>
  <r>
    <s v="B08HLZ28QC"/>
    <s v="Oakter Mini UPS for 12V WiFi Router Broadband Modem | Backup Upto 4 Hours | WiFi Router UPS Power Backup During Power Cuts | UPS for 12V Router Broadband Modem | Current Surge &amp; Deep Discharge Protection"/>
    <x v="163"/>
    <x v="2"/>
    <s v="NetworkingDevices"/>
    <m/>
    <m/>
    <m/>
    <n v="1199"/>
    <s v="1001-2000"/>
    <x v="1"/>
    <n v="5"/>
    <n v="3490"/>
    <n v="0.66"/>
    <n v="4.0999999999999996"/>
    <n v="0"/>
    <n v="11716"/>
    <s v="WiFi Router UPS: Oakter Mini UPS for wifi router provides upto 4 hours of power backup (depends on current consumption of wifi Router) to your 12V WiFi router, Broadband Modem. Mini UPS works as an inverter for WiFi router, Broadband modem which ensures u"/>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
    <s v="I used this product for about 4 months and really had no issues with it, until I noticed that my internet stopped working. After getting it checked I found out that the issue was in the UPS (maybe wiring cable) which stopped transmission.I contacted the c"/>
    <s v="https://m.media-amazon.com/images/W/WEBP_402378-T2/images/I/31PfpEPlg-L._SX300_SY300_QL70_FMwebp_.jpg"/>
    <s v="https://www.amazon.in/Mini-UPS-Router-WiFi-12V/dp/B08HLZ28QC/ref=sr_1_83?qid=1672902998&amp;s=computers&amp;sr=1-83"/>
  </r>
  <r>
    <s v="B07VX71FZP"/>
    <s v="Amazon Brand - Solimo 2000/1000 Watts Room Heater with Adjustable Thermostat (ISI certified, White colour, Ideal for small to medium room/area)"/>
    <x v="164"/>
    <x v="1"/>
    <s v="Heating,Cooling &amp; AirQuality"/>
    <s v="RoomHeaters"/>
    <s v="FanHeaters"/>
    <m/>
    <n v="1199"/>
    <s v="1001-2000"/>
    <x v="1"/>
    <n v="5"/>
    <n v="2000"/>
    <n v="0.4"/>
    <n v="4"/>
    <n v="0"/>
    <n v="18543"/>
    <s v="Powerful 2400 RPM copper winded motor for quick heating and can be used vertically or horizontally (kindly refer to images)|Do not worry if you experience some burning smell when you run your room heater for the 1st time. This is due to the motor varnish "/>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
    <s v="https://m.media-amazon.com/images/I/41ITfQhGHfL._SX300_SY300_QL70_FMwebp_.jpg"/>
    <s v="https://www.amazon.in/Amazon-Brand-Solimo-2000-Watt-certified/dp/B07VX71FZP/ref=sr_1_7?qid=1672923591&amp;s=kitchen&amp;sr=1-7"/>
  </r>
  <r>
    <s v="B07YR26BJ3"/>
    <s v="KENT 16052 Elegant Electric Glass Kettle 1.8L 2000 W | Blue LED Illumination | Borosilicate Glass Body | Boil Drying Protection | Used as Boiler | Milk | Tea | Water &amp; Soup | 1 Year Warranty"/>
    <x v="49"/>
    <x v="1"/>
    <s v="Kitchen &amp; HomeAppliances"/>
    <s v="SmallKitchenAppliances"/>
    <s v="Kettles&amp;HotWaterDispensers"/>
    <s v="Kettle&amp;ToasterSets"/>
    <n v="1199"/>
    <s v="1001-2000"/>
    <x v="1"/>
    <n v="5"/>
    <n v="2000"/>
    <n v="0.4"/>
    <n v="4"/>
    <n v="0"/>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
    <s v="https://m.media-amazon.com/images/I/4150hW2kHwL._SX300_SY300_QL70_FMwebp_.jpg"/>
    <s v="https://www.amazon.in/KENT-Elegant-Electric-Kettle-Silver/dp/B07YR26BJ3/ref=sr_1_29?qid=1672923592&amp;s=kitchen&amp;sr=1-29"/>
  </r>
  <r>
    <s v="B082KVTRW8"/>
    <s v="KENT 16055 Amaze Cool Touch Electric Kettle 1.8 L 1500 W | Plastic Outer &amp; Stainless Steel Inside body | Auto shut off Over heating protection | Multipurpose hot water Kettle | 1 Year Warranty"/>
    <x v="49"/>
    <x v="1"/>
    <s v="Kitchen &amp; HomeAppliances"/>
    <s v="SmallKitchenAppliances"/>
    <s v="Kettles&amp;HotWaterDispensers"/>
    <s v="Kettle&amp;ToasterSets"/>
    <n v="1199"/>
    <s v="1001-2000"/>
    <x v="1"/>
    <n v="5"/>
    <n v="1900"/>
    <n v="0.37"/>
    <n v="4"/>
    <n v="0"/>
    <n v="1765"/>
    <s v="KENT Amaze Electric Kettle amazes with its 1.8L capacity and 1500W power;Boils water for tea, coffee, or instant soup within minutes &amp; serve 5-6 people at a time|360° swivel technology makes pouring and serving easy;Its inner stainless steel body ensures "/>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
    <s v="https://m.media-amazon.com/images/W/WEBP_402378-T2/images/I/31lKVhGarbL._SX300_SY300_QL70_FMwebp_.jpg"/>
    <s v="https://www.amazon.in/Amaze-Litre-Electric-Kettle-Stainless/dp/B082KVTRW8/ref=sr_1_81?qid=1672923595&amp;s=kitchen&amp;sr=1-81"/>
  </r>
  <r>
    <s v="B0856HNMR7"/>
    <s v="boAt Rockerz 370 On Ear Bluetooth Headphones with Upto 12 Hours Playtime, Cozy Padded Earcups and Bluetooth v5.0, with Mic (Buoyant Black)"/>
    <x v="84"/>
    <x v="0"/>
    <s v="Headphones,Earbuds &amp; Accessories"/>
    <s v="Headphones"/>
    <s v="On-Ear"/>
    <m/>
    <n v="1199"/>
    <s v="1001-2000"/>
    <x v="1"/>
    <n v="5"/>
    <n v="2499"/>
    <n v="0.52"/>
    <n v="4"/>
    <n v="0"/>
    <n v="33584"/>
    <s v="Battery: Rockerz 370 offers a playback time of up to 12 hours.. Frequency Response 20Hz-20KHz,Sensitivity (dB) 79dB±3DB,Impedance 32Ω. Driver Type:Moving Coil Driver|Bluetooth: It has Bluetooth v5.0 with a range of 10m and is compatible with Android &amp; iOS"/>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
    <s v="https://m.media-amazon.com/images/W/WEBP_402378-T2/images/I/41Beq4WLggL._SX300_SY300_QL70_FMwebp_.jpg"/>
    <s v="https://www.amazon.in/Rockerz-370-Headphone-Bluetooth-Lightweight/dp/B0856HNMR7/ref=sr_1_92?qid=1672902998&amp;s=computers&amp;sr=1-92"/>
  </r>
  <r>
    <s v="B015GX9Y0W"/>
    <s v="Lifelong LLWM105 750-Watt Belgian Waffle Maker for Home| Makes 2 Square Shape Waffles| Non-stick Plates| Easy to Use with Indicator Lights (1 Year Warranty, Black)"/>
    <x v="109"/>
    <x v="1"/>
    <s v="Kitchen &amp; HomeAppliances"/>
    <s v="SmallKitchenAppliances"/>
    <s v="WaffleMakers&amp;Irons"/>
    <m/>
    <n v="1199"/>
    <s v="1001-2000"/>
    <x v="1"/>
    <n v="5"/>
    <n v="2400"/>
    <n v="0.5"/>
    <n v="3.9"/>
    <n v="0"/>
    <n v="1202"/>
    <s v="The waffle maker makes 2 waffles at a time, 750W stable heating provides enough heating to ensure even cooking on both sides, without the added step of flipping them.|Lifelong waffle machines come with a non-stick coating, making it harder for the waffle "/>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
    <s v="https://m.media-amazon.com/images/W/WEBP_402378-T1/images/I/414fV+i+rcL._SY300_SX300_.jpg"/>
    <s v="https://www.amazon.in/Lifelong-Waffled105-750-Watt-Waffle-Maker/dp/B015GX9Y0W/ref=sr_1_468?qid=1672923615&amp;s=kitchen&amp;sr=1-468"/>
  </r>
  <r>
    <s v="B07GLSKXS1"/>
    <s v="KENT 16026 Electric Kettle Stainless Steel 1.8 L | 1500W | Superfast Boiling | Auto Shut-Off | Boil Dry Protection | 360° Rotating Base | Water Level Indicator"/>
    <x v="49"/>
    <x v="1"/>
    <s v="Kitchen &amp; HomeAppliances"/>
    <s v="SmallKitchenAppliances"/>
    <s v="Kettles&amp;HotWaterDispensers"/>
    <s v="Kettle&amp;ToasterSets"/>
    <n v="1199"/>
    <s v="1001-2000"/>
    <x v="1"/>
    <n v="5"/>
    <n v="1950"/>
    <n v="0.39"/>
    <n v="3.9"/>
    <n v="0"/>
    <n v="2832"/>
    <s v="1.8L KENT Electric Kettle SS is an ideal pick to serve a family of 5-6 members at a time|You can easily prepare instant coffee, tea, soup, or other hot beverage within minutes|It has a concealed heating element with stainless steel cover that ensure water"/>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
    <s v="https://m.media-amazon.com/images/W/WEBP_402378-T1/images/I/41fyxXj8N5L._SX300_SY300_QL70_FMwebp_.jpg"/>
    <s v="https://www.amazon.in/Kent-16026-1-8-Liter-Electric-Kettle/dp/B07GLSKXS1/ref=sr_1_175?qid=1672923600&amp;s=kitchen&amp;sr=1-175"/>
  </r>
  <r>
    <s v="B086WMSCN3"/>
    <s v="boAt Airdopes 171 in Ear Bluetooth True Wireless Earbuds with Upto 13 Hours Battery, IPX4, Bluetooth v5.0, Dual Tone Finish with Mic (Mysterious Blue)"/>
    <x v="84"/>
    <x v="0"/>
    <s v="Headphones,Earbuds &amp; Accessories"/>
    <s v="Headphones"/>
    <s v="In-Ear"/>
    <m/>
    <n v="1199"/>
    <s v="1001-2000"/>
    <x v="1"/>
    <n v="5"/>
    <n v="5999"/>
    <n v="0.8"/>
    <n v="3.9"/>
    <n v="0"/>
    <n v="47521"/>
    <s v="Drivers- These true wireless earbuds have powerful 6mm drivers for an enthralling playback experience|Dual Tone Finish- Its dual tone colours offer an aesthetical edge and define a true listening time|Playback- Airdopes 171 offers a nonstop playback of up"/>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
    <s v="https://m.media-amazon.com/images/W/WEBP_402378-T2/images/I/41IAc+vLV7S._SY300_SX300_.jpg"/>
    <s v="https://www.amazon.in/Boat-Airdopes-171-Functionality-Resistance/dp/B086WMSCN3/ref=sr_1_147?qid=1672903002&amp;s=computers&amp;sr=1-147"/>
  </r>
  <r>
    <s v="B07NRTCDS5"/>
    <s v="Brayden Fito Atom Rechargeable Smoothie Blender with 2000 mAh Battery and 3.7V Motor with 400ml Tritan Jar (Blue)"/>
    <x v="129"/>
    <x v="1"/>
    <s v="Kitchen &amp; HomeAppliances"/>
    <s v="SmallKitchenAppliances"/>
    <s v="JuicerMixerGrinders"/>
    <m/>
    <n v="1199"/>
    <s v="1001-2000"/>
    <x v="1"/>
    <n v="5"/>
    <n v="1499"/>
    <n v="0.2"/>
    <n v="3.8"/>
    <n v="0"/>
    <n v="2206"/>
    <s v="ON-THE-GO-JUICER - Brayden atom Portable blender, Blends your favourite soft fruits or milkshakes with Dyna6 blades and 3.7V Opti-Power motor. Take your blender wherever you go.|RECHARGEABLE (NO MORE WIRES) - Fito atom portable juice blender Works without"/>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
    <s v="https://m.media-amazon.com/images/W/WEBP_402378-T2/images/I/31SFYZqCSeL._SX300_SY300_QL70_FMwebp_.jpg"/>
    <s v="https://www.amazon.in/Brayden-Portable-Smoothie-Blender-Rechargeable/dp/B07NRTCDS5/ref=sr_1_190?qid=1672923600&amp;s=kitchen&amp;sr=1-190"/>
  </r>
  <r>
    <s v="B09MDCZJXS"/>
    <s v="Wings Phantom Pro Earphones Gaming Earbuds with LED Battery Indicator, 50ms Low Latency, Bluetooth 5.3, 40 Hours Playtime, MEMs Mic, IPX4 Resist, 12mm Driver, 500mah case, Headphones, (Black TWS)"/>
    <x v="165"/>
    <x v="2"/>
    <s v="Accessories &amp; Peripherals"/>
    <s v="PCGamingPeripherals"/>
    <s v="Headsets"/>
    <m/>
    <n v="1199"/>
    <s v="1001-2000"/>
    <x v="1"/>
    <n v="5"/>
    <n v="5499"/>
    <n v="0.78"/>
    <n v="3.8"/>
    <n v="0"/>
    <n v="2043"/>
    <s v="50MS LOWER LATENCY : Designed to ensure lag-free immersive gaming audio throughout the match.|40 HR. MEGA PLAYTIME: For pure adrenalin pumping gaming with zero breaks.|LED GAMING LIGHT: For a gaming TWS case that bites hard in battle!|BLUETOOTH 5.3 CONNEC"/>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s v="1.build quality is very good2.sound quality is good3.comfortable to wear4.it is ok for calls but other person will hear your voice very heavy and sound like old radio or something5.in this price range its a very good earbuds,Can't find better than this un"/>
    <s v="https://m.media-amazon.com/images/I/41QsvdbthFL._SX300_SY300_QL70_FMwebp_.jpg"/>
    <s v="https://www.amazon.in/Wings-Phantom-Indicator-Bluetooth-Playtime/dp/B09MDCZJXS/ref=sr_1_389?qid=1672903014&amp;s=computers&amp;sr=1-389"/>
  </r>
  <r>
    <s v="B09NR6G588"/>
    <s v="Boult Audio ZCharge Bluetooth Wireless in Ear Earphones with Mic, 40H Playtime and Super Fast Charging, Environmental Noise Cancellation for Pro+ Calling and IPX5 Water Resistant (Black)"/>
    <x v="116"/>
    <x v="0"/>
    <s v="Headphones,Earbuds &amp; Accessories"/>
    <s v="Headphones"/>
    <s v="In-Ear"/>
    <m/>
    <n v="1199"/>
    <s v="1001-2000"/>
    <x v="1"/>
    <n v="5"/>
    <n v="4999"/>
    <n v="0.76"/>
    <n v="3.8"/>
    <n v="0"/>
    <n v="14961"/>
    <s v="Note : If the size of the earbud tips does not match the size of your ear canals or the headset is not worn properly in your ears, you may not obtain the correct sound qualities or call performance. Change the earbud tips to ones that fit more snugly in y"/>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
    <s v="Update: Now after this review they have told me to give them atleast a 4 star review just to even consider arranging for the replacement, not even  guaranteed. Now lets see if they actually do as promised.Original Review:  After 6 months it stopped workin"/>
    <s v="https://m.media-amazon.com/images/I/31-1GGUrjUL._SX300_SY300_QL70_FMwebp_.jpg"/>
    <s v="https://www.amazon.in/Boult-Audio-Bluetooth-Environmental-Cancellation/dp/B09NR6G588/ref=sr_1_67?qid=1672902997&amp;s=computers&amp;sr=1-67"/>
  </r>
  <r>
    <s v="B0BDZWMGZ1"/>
    <s v="Activa Easy Mix Nutri Mixer Grinder 500 Watt | Long Lasting Shock Proof ABS Body | Heavy Duty Motor With Nano - Grinding Technology"/>
    <x v="120"/>
    <x v="1"/>
    <s v="Kitchen &amp; HomeAppliances"/>
    <s v="SmallKitchenAppliances"/>
    <s v="MixerGrinders"/>
    <m/>
    <n v="1199"/>
    <s v="1001-2000"/>
    <x v="1"/>
    <n v="5"/>
    <n v="2990"/>
    <n v="0.6"/>
    <n v="3.8"/>
    <n v="0"/>
    <n v="133"/>
    <s v="POWERFUL 500W MOTOR WITH NANO GRINDING TECHNOLOGY; With a powerful 500 Watt motor from copper, this electric blender reaches 22000 rpm, crushes soft and hard ingredients with ease. Just press your hand on the blender and it will deliver smooth product in "/>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
    <s v="https://m.media-amazon.com/images/I/41Peadim8bL._SX300_SY300_QL70_FMwebp_.jpg"/>
    <s v="https://www.amazon.in/Activa-Nutri-Mixer-Grinder-Lasting/dp/B0BDZWMGZ1/ref=sr_1_461?qid=1672923615&amp;s=kitchen&amp;sr=1-461"/>
  </r>
  <r>
    <s v="B00H47GVGY"/>
    <s v="USHA Quartz Room Heater with Overheating Protection (3002, Ivory, 800 Watts)"/>
    <x v="29"/>
    <x v="1"/>
    <s v="Heating,Cooling &amp; AirQuality"/>
    <s v="RoomHeaters"/>
    <s v="ElectricHeaters"/>
    <m/>
    <n v="1199"/>
    <s v="1001-2000"/>
    <x v="1"/>
    <n v="5"/>
    <n v="1695"/>
    <n v="0.28999999999999998"/>
    <n v="3.6"/>
    <n v="0"/>
    <n v="13300"/>
    <s v="Meant for Spot Heating; Voltage/Frequency: 230V/50Hz/1 Phase|Room Size: Upto 150 sq ft; Ideal for a small room only, i.e., up to 120 sq. ft. Touch Sensor: No. :Tip-over Switch : Yes|Safety tip over switch cuts off the heater in case it tilts or falls; Pow"/>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
    <s v="https://m.media-amazon.com/images/I/514Zxz-eqKL._SX300_SY300_QL70_FMwebp_.jpg"/>
    <s v="https://www.amazon.in/Usha-Quartz-800-Watt-Overheating-Protection/dp/B00H47GVGY/ref=sr_1_6?qid=1672923591&amp;s=kitchen&amp;sr=1-6"/>
  </r>
  <r>
    <s v="B08CFCK6CW"/>
    <s v="Boult Audio Truebuds with 30H Playtime, IPX7 Waterproof, Lightning Boult™ Type C Fast Charging (10 Min=100Mins), BoomX™ Tech Rich Bass, Pro+ Calling HD Mic, Touch Controls in Ear Earbuds TWS (Grey)"/>
    <x v="116"/>
    <x v="0"/>
    <s v="Headphones,Earbuds &amp; Accessories"/>
    <s v="Headphones"/>
    <s v="In-Ear"/>
    <m/>
    <n v="1199"/>
    <s v="1001-2000"/>
    <x v="1"/>
    <n v="5"/>
    <n v="7999"/>
    <n v="0.85"/>
    <n v="3.6"/>
    <n v="0"/>
    <n v="25910"/>
    <s v="One Touch Control &amp; Voice Assistant: With one multifunction button, you can play/pause, previous/next track and answer/hang-up calls.Voice assistant function lets you access siri/Google Assistant. 20m Transmission Distance.Note : If the size of the earbud"/>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s v="https://m.media-amazon.com/images/W/WEBP_402378-T1/images/I/31bUanm+oRL._SY300_SX300_.jpg"/>
    <s v="https://www.amazon.in/Boult-Audio-TrueBuds-Wireless-Waterproof/dp/B08CFCK6CW/ref=sr_1_215?qid=1672903005&amp;s=computers&amp;sr=1-215"/>
  </r>
  <r>
    <s v="B07Y1RCCW5"/>
    <s v="ZIGMA WinoteK WinoteK Sun Instant Water Geyser, Water Heater, Portable Water Heater, Geysers Made of First Class ABS Plastic, automatic Reset Model, AE10-3 W (Yellow)"/>
    <x v="166"/>
    <x v="1"/>
    <s v="Heating,Cooling &amp; AirQuality"/>
    <s v="WaterHeaters &amp; Geysers"/>
    <s v="InstantWaterHeaters"/>
    <m/>
    <n v="1190"/>
    <s v="1001-2000"/>
    <x v="1"/>
    <n v="5"/>
    <n v="2550"/>
    <n v="0.53"/>
    <n v="3.8"/>
    <n v="0"/>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
    <s v="https://m.media-amazon.com/images/W/WEBP_402378-T2/images/I/31C71rcp+1L._SY300_SX300_.jpg"/>
    <s v="https://www.amazon.in/WinoteK-Instant-Portable-Geysers-automatic/dp/B07Y1RCCW5/ref=sr_1_409?qid=1672923612&amp;s=kitchen&amp;sr=1-409"/>
  </r>
  <r>
    <s v="B086GVRP63"/>
    <s v="Amazon Basics 650 Watt Drip Coffee Maker with Borosilicate Carafe"/>
    <x v="164"/>
    <x v="1"/>
    <s v="Kitchen &amp; HomeAppliances"/>
    <s v="Coffee,Tea &amp; Espresso"/>
    <s v="DripCoffeeMachines"/>
    <m/>
    <n v="1189"/>
    <s v="1001-2000"/>
    <x v="1"/>
    <n v="5"/>
    <n v="2400"/>
    <n v="0.5"/>
    <n v="4.0999999999999996"/>
    <n v="0"/>
    <n v="618"/>
    <s v="Compact &amp; powerful 650 watt drip coffee maker for home and office use;Brews up to 5 cups at a time (25 ounces or 740 ml)|Premium quality materials are food grade with a glass borosilicate carafe;Reusable filter and removable filter basket is convenient an"/>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
    <s v="The pricing is good, using is very easy but the product is not too much worth to buy.,I have been using a similar coffee percolator for over 20 years now - and my old workhorse, a Chinese (Nova) is still capable. Since it was white, and therefore a very u"/>
    <s v="https://m.media-amazon.com/images/I/41EuzetRjTL._SX300_SY300_QL70_FMwebp_.jpg"/>
    <s v="https://www.amazon.in/AmazonBasics-Drip-Coffee-Maker-Black/dp/B086GVRP63/ref=sr_1_309?qid=1672923607&amp;s=kitchen&amp;sr=1-309"/>
  </r>
  <r>
    <s v="B09163Q5CD"/>
    <s v="Verilux® USB C Hub Multiport Adapter- 6 in 1 Portable Aluminum Type C Hub with 4K HDMI Output, USB 2.0/3.0 Ports, SD/Micro SD Card Reader Compatible for MacBook Pro 2016-2020, MacBook Air 2018-2020, Type-C Devices"/>
    <x v="167"/>
    <x v="2"/>
    <s v="Accessories &amp; Peripherals"/>
    <s v="USBHubs"/>
    <m/>
    <m/>
    <n v="1187"/>
    <s v="1001-2000"/>
    <x v="1"/>
    <n v="5"/>
    <n v="1929"/>
    <n v="0.38"/>
    <n v="4.0999999999999996"/>
    <n v="0"/>
    <n v="1662"/>
    <s v="[ 6-in-1 USB C Hub ] -- Verilux USB C hub comes with all the basic features you'd expect, including 1 x 4K@30Hz HDMI port, 1 x USB 3.0 Ports, 2 x USB 2.0 Ports, 1 x TF card slot, 1 x SD card slot. No software and drivers are required, plug and play. This "/>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
    <s v="https://m.media-amazon.com/images/W/WEBP_402378-T2/images/I/41qTZXl3KaL._SX300_SY300_QL70_FMwebp_.jpg"/>
    <s v="https://www.amazon.in/Verilux%C2%AE-Multiport-Adapter-Portable-Compatible/dp/B09163Q5CD/ref=sr_1_284?qid=1672903008&amp;s=computers&amp;sr=1-284"/>
  </r>
  <r>
    <s v="B08HLC7Z3G"/>
    <s v="Inalsa Electric Kettle Prism Inox - 1350 W with LED Illumination &amp; Boro-Silicate Body, 1.8 L Capacity along with Cordless Base, 2 Year Warranty (Black)"/>
    <x v="51"/>
    <x v="1"/>
    <s v="Kitchen &amp; HomeAppliances"/>
    <s v="SmallKitchenAppliances"/>
    <s v="Kettles&amp;HotWaterDispensers"/>
    <s v="Kettle&amp;ToasterSets"/>
    <n v="1182"/>
    <s v="1001-2000"/>
    <x v="1"/>
    <n v="5"/>
    <n v="2995"/>
    <n v="0.61"/>
    <n v="4.2"/>
    <n v="1"/>
    <n v="5178"/>
    <s v="1. QUICK BOIL: Prism Inox comes with 1350W power that boils water in just 5-10 minutes &amp; prepares hot tea, delicious cocoa, or instant soup in short time. 2. SUPERIOR QUALITY: Made with the finest quality Borosilicate Glass which resists scratching and sc"/>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s v="I liked the design and the built of kettle.The price is also affordable.,Easy to use, very useful product for winter, 1.8 ltr qty is sufficient for 4_5 members.,This is an excellent product and user friendly. Have used it for 4 years and still continuing "/>
    <s v="https://m.media-amazon.com/images/I/41FTyQVamFL._SX300_SY300_QL70_FMwebp_.jpg"/>
    <s v="https://www.amazon.in/Inalsa-Electric-Kettle-Prism-Inox/dp/B08HLC7Z3G/ref=sr_1_229?qid=1672923603&amp;s=kitchen&amp;sr=1-229"/>
  </r>
  <r>
    <s v="B07VZYMQNZ"/>
    <s v="Borosil Rio 1.5 L Electric Kettle, Stainless Steel Inner Body, Boil Water For Tea, Coffee, Soup, Silver"/>
    <x v="31"/>
    <x v="1"/>
    <s v="Kitchen &amp; HomeAppliances"/>
    <s v="SmallKitchenAppliances"/>
    <s v="Kettles&amp;HotWaterDispensers"/>
    <s v="ElectricKettles"/>
    <n v="1180"/>
    <s v="1001-2000"/>
    <x v="1"/>
    <n v="5"/>
    <n v="1440"/>
    <n v="0.18"/>
    <n v="4.2"/>
    <n v="1"/>
    <n v="1527"/>
    <s v="Concealed heating element for easy cleaning|Double Protection Controller|Automatically turns off when water finishes boiling , Power cord :1.2m|High quality thermostat for quick and safe boiling|Overheat Safety protection|Dry Boil Protection - the kettle "/>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
    <s v="https://m.media-amazon.com/images/W/WEBP_402378-T2/images/I/414WPLTqm0L._SX300_SY300_QL70_FMwebp_.jpg"/>
    <s v="https://www.amazon.in/Borosil-Rio-1-5L-Electric-Kettle/dp/B07VZYMQNZ/ref=sr_1_479?qid=1672923615&amp;s=kitchen&amp;sr=1-479"/>
  </r>
  <r>
    <s v="B08498D67S"/>
    <s v="HP K500F Backlit Membrane Wired Gaming Keyboard with Mixed Color Lighting, Metal Panel with Logo Lighting, 26 Anti-Ghosting Keys, and Windows Lock Key / 3 Years Warranty(7ZZ97AA)"/>
    <x v="59"/>
    <x v="2"/>
    <s v="Accessories &amp; Peripherals"/>
    <s v="PCGamingPeripherals"/>
    <s v="GamingKeyboards"/>
    <m/>
    <n v="1149"/>
    <s v="1001-2000"/>
    <x v="1"/>
    <n v="5"/>
    <n v="1800"/>
    <n v="0.36"/>
    <n v="4.3"/>
    <n v="1"/>
    <n v="4723"/>
    <s v="Full-sized Membrane Keyboard. Compatibility:Windows 7 / Windows 8 / Windows 10|Metal panel with optional logo lighting (2 LEDs) and 3 LED indicators|Specially added LED backlight, with monochromatic or mixed color light options, showing its elegant temper"/>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s v="https://m.media-amazon.com/images/I/41LWT2NmHXL._SX300_SY300_QL70_FMwebp_.jpg"/>
    <s v="https://www.amazon.in/HP-K500F-Gaming-Keyboard-7ZZ97AA/dp/B08498D67S/ref=sr_1_459?qid=1672903018&amp;s=computers&amp;sr=1-459"/>
  </r>
  <r>
    <s v="B08HVJCW95"/>
    <s v="MI 10000mAh 3i Lithium Polymer Power Bank Dual Input(Micro-USB and Type C) and Output Ports 18W Fast Charging (Metallic Blue)"/>
    <x v="5"/>
    <x v="0"/>
    <s v="Mobiles &amp; Accessories"/>
    <s v="MobileAccessories"/>
    <s v="Chargers"/>
    <s v="PowerBanks"/>
    <n v="1149"/>
    <s v="1001-2000"/>
    <x v="1"/>
    <n v="5"/>
    <n v="2199"/>
    <n v="0.48"/>
    <n v="4.3"/>
    <n v="1"/>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
    <s v="https://m.media-amazon.com/images/I/31YFSh7g63L._SX300_SY300_QL70_ML2_.jpg"/>
    <s v="https://www.amazon.in/Power-10000mAh-Metallic-Output-Charging/dp/B08HVJCW95/ref=sr_1_116?qid=1672895777&amp;s=electronics&amp;sr=1-116"/>
  </r>
  <r>
    <s v="B08HVL8QN3"/>
    <s v="Mi 10000mAH Li-Polymer, Micro-USB and Type C Input Port, Power Bank 3i with 18W Fast Charging (Midnight Black)"/>
    <x v="5"/>
    <x v="0"/>
    <s v="Mobiles &amp; Accessories"/>
    <s v="MobileAccessories"/>
    <s v="Chargers"/>
    <s v="PowerBanks"/>
    <n v="1149"/>
    <s v="1001-2000"/>
    <x v="1"/>
    <n v="5"/>
    <n v="2199"/>
    <n v="0.48"/>
    <n v="4.3"/>
    <n v="1"/>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
    <s v="https://m.media-amazon.com/images/I/21luyw7JrrL._SX300_SY300_QL70_ML2_.jpg"/>
    <s v="https://www.amazon.in/10000mAH-Li-Polymer-Power-Charging-Midnight/dp/B08HVL8QN3/ref=sr_1_25?qid=1672895755&amp;s=electronics&amp;sr=1-25"/>
  </r>
  <r>
    <s v="B09MT84WV5"/>
    <s v="Samsung EVO Plus 128GB microSDXC UHS-I U3 130MB/s Full HD &amp; 4K UHD Memory Card with Adapter (MB-MC128KA), Blue"/>
    <x v="3"/>
    <x v="0"/>
    <s v="Accessories"/>
    <s v="MemoryCards"/>
    <s v="MicroSD"/>
    <m/>
    <n v="1149"/>
    <s v="1001-2000"/>
    <x v="1"/>
    <n v="5"/>
    <n v="3999"/>
    <n v="0.71"/>
    <n v="4.3"/>
    <n v="1"/>
    <s v="1,40,036"/>
    <s v="Up to 130MB/s read speed with UHS-I interface. Performance varies by capacity.|Works with cell phones, smartphones, Android tablets, tablet PCs, and more.|6-Proof protection: Waterproof, Temperature proof, X-ray proof, Magnet proof, Drop proof, Wearout pr"/>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s v="https://m.media-amazon.com/images/I/31R6RP26dzL._SY300_SX300_QL70_ML2_.jpg"/>
    <s v="https://www.amazon.in/Samsung-microSDXC-Memory-Adapter-MB-MC128KA/dp/B09MT84WV5/ref=sr_1_66?qid=1672895762&amp;s=electronics&amp;sr=1-66"/>
  </r>
  <r>
    <s v="B01HGCLUH6"/>
    <s v="TP-link N300 WiFi Wireless Router TL-WR845N | 300Mbps Wi-Fi Speed | Three 5dBi high gain Antennas | IPv6 Compatible | AP/RE/WISP Mode | Parental Control | Guest Network"/>
    <x v="96"/>
    <x v="2"/>
    <s v="NetworkingDevices"/>
    <s v="Routers"/>
    <m/>
    <m/>
    <n v="1149"/>
    <s v="1001-2000"/>
    <x v="1"/>
    <n v="5"/>
    <n v="1699"/>
    <n v="0.32"/>
    <n v="4.2"/>
    <n v="1"/>
    <s v="1,22,478"/>
    <s v="300Mbps Wireless Speed — 300Mbps wireless speed ideal for interruption sensitive applications like HD video streaming. Power: 9 V ⎓ 0.6 A;Antenna — Three antennas greatly increase the wireless robustness and stability|Encryption — Easy wireless security e"/>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
    <s v="https://m.media-amazon.com/images/W/WEBP_402378-T1/images/I/314QZXF1dHL._SY300_SX300_QL70_FMwebp_.jpg"/>
    <s v="https://www.amazon.in/TP-Link-TL-WR845N-300Mbps-Wireless-N-Router/dp/B01HGCLUH6/ref=sr_1_165?qid=1672903002&amp;s=computers&amp;sr=1-165"/>
  </r>
  <r>
    <s v="B0BHYJ8CVF"/>
    <s v="Portronics Key2 Combo Multimedia USB Wireless Keyboard and Mouse Set with 2.4 GHz Wireless Technology, Soft &amp; Silent Button, Compact Size (Grey)"/>
    <x v="121"/>
    <x v="2"/>
    <s v="Accessories &amp; Peripherals"/>
    <s v="Keyboards,Mice &amp; InputDevices"/>
    <s v="Keyboard&amp;MouseSets"/>
    <m/>
    <n v="1149"/>
    <s v="1001-2000"/>
    <x v="1"/>
    <n v="5"/>
    <n v="1499"/>
    <n v="0.23"/>
    <n v="4.0999999999999996"/>
    <n v="0"/>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
    <s v="https://m.media-amazon.com/images/I/41bX3o-ZHqL._SX300_SY300_QL70_FMwebp_.jpg"/>
    <s v="https://www.amazon.in/Portronics-Multimedia-Wireless-Keyboard-Technology/dp/B0BHYJ8CVF/ref=sr_1_336?qid=1672903011&amp;s=computers&amp;sr=1-336"/>
  </r>
  <r>
    <s v="B09GYBZPHF"/>
    <s v="Lifelong LLMG93 500 Watt Duos Mixer Grinder, 2 Stainless Steel Jar (Liquidizing and Chutney Jar)| ABS Body, Stainless Steel Blades, 3 Speed Options with Whip (1 Year Warranty, Black)"/>
    <x v="109"/>
    <x v="1"/>
    <s v="Kitchen &amp; HomeAppliances"/>
    <s v="SmallKitchenAppliances"/>
    <s v="MixerGrinders"/>
    <m/>
    <n v="1149"/>
    <s v="1001-2000"/>
    <x v="1"/>
    <n v="5"/>
    <n v="2499"/>
    <n v="0.54"/>
    <n v="3.8"/>
    <n v="0"/>
    <n v="4383"/>
    <s v="2 jars liquidizing jar (1.25 Litres) and chutney jar (0.4 litres)|Operating Voltage: 220 - 240 volts, Frequency: 50Hz 1Phase|1 Year Lifelong Online Retail Pvt. Ltd. Warranty|The mixer has three blades at the bottom that grinds all your ingredients to a sm"/>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s v="https://m.media-amazon.com/images/W/WEBP_402378-T1/images/I/31D9nttNSPL._SX300_SY300_QL70_FMwebp_.jpg"/>
    <s v="https://www.amazon.in/Lifelong-LLMG93-Stainless-Liquidizing-Warranty/dp/B09GYBZPHF/ref=sr_1_118?qid=1672923596&amp;s=kitchen&amp;sr=1-118"/>
  </r>
  <r>
    <s v="B09NFSHCWN"/>
    <s v="Hilton Quartz Heater 400/800-Watt ISI 2 Rods Multi Mode Heater Long Lasting Quick Heating Extremely Warm (Grey)"/>
    <x v="168"/>
    <x v="1"/>
    <s v="Heating,Cooling &amp; AirQuality"/>
    <s v="RoomHeaters"/>
    <s v="ElectricHeaters"/>
    <m/>
    <n v="1149"/>
    <s v="1001-2000"/>
    <x v="1"/>
    <n v="5"/>
    <n v="1899"/>
    <n v="0.39"/>
    <n v="3.5"/>
    <n v="0"/>
    <n v="24"/>
    <s v="Comes with 2 Quartz heating tubes providing more warmth|Front grill for safety|Safety tip over switch|Two heat setting - 400 Watt &amp; 800 Watt|Having carry handle for easy portability|Included Components: 1 N Main Unit &amp; 1 N Instruction Manual|1 Year Warran"/>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
    <s v="https://m.media-amazon.com/images/W/WEBP_402378-T1/images/I/51eq6GwXn-L._SX300_SY300_QL70_FMwebp_.jpg"/>
    <s v="https://www.amazon.in/Hilton-Quartz-Heater-Watt-Certified/dp/B09NFSHCWN/ref=sr_1_485?qid=1672923617&amp;s=kitchen&amp;sr=1-485"/>
  </r>
  <r>
    <s v="B00H3H03Q4"/>
    <s v="HUL Pureit Germkill kit for Classic 23 L water purifier - 3000 L Capacity"/>
    <x v="22"/>
    <x v="1"/>
    <s v="Kitchen &amp; HomeAppliances"/>
    <s v="WaterPurifiers &amp; Accessories"/>
    <s v="WaterCartridges"/>
    <m/>
    <n v="1130"/>
    <s v="1001-2000"/>
    <x v="1"/>
    <n v="5"/>
    <n v="1130"/>
    <n v="0"/>
    <n v="4.2"/>
    <n v="1"/>
    <n v="13250"/>
    <s v="Compatible only for Pureit Classic 23 Liter water purifier|Germkill Kit (GKK) Capacity - 3000 Liters|The Germkill Kit (GKK) contains 3 Parts - Activated Carbon, Germkill Processorᵀᴹ and Polisher|Activated Carbon Filter - Removes harmful parasites &amp; pestic"/>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8WB1VWJ"/>
    <s v="Usha EI 3710 Heavy Weight 1000-Watt Dry Iron with Golden American Heritage Soleplate, 1.75 Kg(White)"/>
    <x v="29"/>
    <x v="1"/>
    <s v="Kitchen &amp; HomeAppliances"/>
    <s v="Vacuum,Cleaning &amp; Ironing"/>
    <s v="Irons,Steamers&amp;Accessories"/>
    <s v="Irons"/>
    <n v="1110"/>
    <s v="1001-2000"/>
    <x v="1"/>
    <n v="5"/>
    <n v="1599"/>
    <n v="0.31"/>
    <n v="4.3"/>
    <n v="1"/>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
    <s v="https://m.media-amazon.com/images/W/WEBP_402378-T1/images/I/31gRT7Gvw7L._SY300_SX300_QL70_FMwebp_.jpg"/>
    <s v="https://www.amazon.in/Usha-Electric-EI3710-1000W-Golden/dp/B078WB1VWJ/ref=sr_1_418?qid=1672923613&amp;s=kitchen&amp;sr=1-418"/>
  </r>
  <r>
    <s v="B0819ZZK5K"/>
    <s v="SanDisk Ultra Dual Drive Go USB Type C Pendrive for Mobile (Black, 128 GB, 5Y - SDDDC3-128G-I35)"/>
    <x v="27"/>
    <x v="2"/>
    <s v="ExternalDevices &amp; DataStorage"/>
    <s v="PenDrives"/>
    <m/>
    <m/>
    <n v="1109"/>
    <s v="1001-2000"/>
    <x v="1"/>
    <n v="5"/>
    <n v="2800"/>
    <n v="0.6"/>
    <n v="4.3"/>
    <n v="1"/>
    <n v="53464"/>
    <s v="The 2-in-1 flash drive with a reversible USB Type-C and a traditional Type-A connector.|Seamlessly move content between your USB Type-C smartphone, tablets and Macs and USB Type-A computers.|Free up space on your USB Type-C smartphone so you can take more"/>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
    <s v="https://m.media-amazon.com/images/W/WEBP_402378-T1/images/I/410l0pKc2OL._SX300_SY300_QL70_FMwebp_.jpg"/>
    <s v="https://www.amazon.in/SanDisk-Ultra-Drive-Pendrive-Mobile/dp/B0819ZZK5K/ref=sr_1_99?qid=1672903000&amp;s=computers&amp;sr=1-99"/>
  </r>
  <r>
    <s v="B00V4BGDKU"/>
    <s v="TP-Link UE300 USB 3.0 to RJ45 Gigabit Ethernet Network Adapter - Plug and Play"/>
    <x v="96"/>
    <x v="2"/>
    <s v="NetworkingDevices"/>
    <s v="NetworkAdapters"/>
    <s v="WirelessUSBAdapters"/>
    <m/>
    <n v="1099"/>
    <s v="1001-2000"/>
    <x v="1"/>
    <n v="5"/>
    <n v="1899"/>
    <n v="0.42"/>
    <n v="4.5"/>
    <n v="1"/>
    <n v="22420"/>
    <s v="Fastest USB 3.0 and Gigabit solution ensure high-speed transfer rate|Plug and Play for Windows (11/10), Mac OS (10.9 &amp; later versions), Chrome OS, and Linux OS.|Foldable and Portable design ideally suits your Ultrabook|In an unlikely case of product quali"/>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
    <s v="Good looking amd working fine.,I brought this primarily because my Lenovo Laptop (Windows 11) has only one USB 3 port, no ethernet slot and one c-connector port.While in office immediately after purchase of this TP-Link UE330 3-Port USB Hub and Gigabit Et"/>
    <s v="https://m.media-amazon.com/images/W/WEBP_402378-T1/images/I/219039qa+PL._SY300_SX300_.jpg"/>
    <s v="https://www.amazon.in/TP-Link-TL-UE300-Gigabit-Ethernet-Network/dp/B00V4BGDKU/ref=sr_1_110?qid=1672909129&amp;s=electronics&amp;sr=1-110"/>
  </r>
  <r>
    <s v="B088WCFPQF"/>
    <s v="Cafe JEI French Press Coffee and Tea Maker 600ml with 4 Level Filtration System, Heat Resistant Borosilicate Glass (Black, 600ml)"/>
    <x v="169"/>
    <x v="1"/>
    <s v="Kitchen &amp; HomeAppliances"/>
    <s v="Coffee,Tea &amp; Espresso"/>
    <s v="CoffeePresses"/>
    <m/>
    <n v="1099"/>
    <s v="1001-2000"/>
    <x v="1"/>
    <n v="5"/>
    <n v="1500"/>
    <n v="0.27"/>
    <n v="4.5"/>
    <n v="1"/>
    <n v="1065"/>
    <s v="4 LEVEL FILTRATION SYSTEM - We use double stainless steel screen filters on a plunger supported by a spring loaded base plate to seal the edges, followed by a final top lid strainer to give you a pure brew with no grounds unlike other cheap presses. Perfe"/>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
    <s v="https://m.media-amazon.com/images/W/WEBP_402378-T2/images/I/31YEW0-SNcL._SX300_SY300_QL70_FMwebp_.jpg"/>
    <s v="https://www.amazon.in/Cafe-JEI-Filtration-Resistant-Borosilicate/dp/B088WCFPQF/ref=sr_1_436?qid=1672923613&amp;s=kitchen&amp;sr=1-436"/>
  </r>
  <r>
    <s v="B013B2WGT6"/>
    <s v="HealthSense Chef-Mate KS 33 Digital Kitchen Weighing Scale &amp; Food Weight Machine for Health, Fitness, Home Baking &amp; Cooking with Free Bowl, 1 Year Warranty &amp; Batteries Included"/>
    <x v="170"/>
    <x v="1"/>
    <s v="Kitchen &amp; HomeAppliances"/>
    <s v="SmallKitchenAppliances"/>
    <s v="DigitalKitchenScales"/>
    <m/>
    <n v="1099"/>
    <s v="1001-2000"/>
    <x v="1"/>
    <n v="5"/>
    <n v="1899"/>
    <n v="0.42"/>
    <n v="4.3"/>
    <n v="1"/>
    <n v="15276"/>
    <s v="Multiple Units: The Chef-Mate KS 33 Kitchen Scale efficiently weighs in g, ml, lb:oz and fl’oz. Simply touch the UNIT button for the desired conversion.|TARE Function: This function allows you to set the scale to zero with your bowl already placed on the "/>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
    <s v="It has a option of extended warranty for 6 months. Related to packaging I am little disappointed because I was not able to make out of its new or used product. I just made sure there are no scratches on the product. It didn't come in Amazon box though.,Th"/>
    <s v="https://m.media-amazon.com/images/W/WEBP_402378-T1/images/I/410d2Vda6QS._SY300_SX300_QL70_FMwebp_.jpg"/>
    <s v="https://www.amazon.in/Health-Sense-Chef-Mate-Digital-Scale-KS33/dp/B013B2WGT6/ref=sr_1_106?qid=1672923596&amp;s=kitchen&amp;sr=1-106"/>
  </r>
  <r>
    <s v="B08TTRVWKY"/>
    <s v="MILTON Smart Egg Boiler 360-Watts (Transparent and Silver Grey), Boil Up to 7 Eggs"/>
    <x v="157"/>
    <x v="1"/>
    <s v="Kitchen &amp; HomeAppliances"/>
    <s v="SmallKitchenAppliances"/>
    <s v="EggBoilers"/>
    <m/>
    <n v="1099"/>
    <s v="1001-2000"/>
    <x v="1"/>
    <n v="5"/>
    <n v="1899"/>
    <n v="0.42"/>
    <n v="4.3"/>
    <n v="1"/>
    <n v="1811"/>
    <s v="3 Boiling Modes - The advanced appliance from Milton, by Hydro Valves allows you to boil eggs in 3 different modes - Hard, Medium and Soft.|Automatic Shut Off - The machine will turn off automatically when the eggs are boiled|Before switching on the appli"/>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s v="https://m.media-amazon.com/images/I/41yrqUum9EL._SY300_SX300_QL70_FMwebp_.jpg"/>
    <s v="https://www.amazon.in/MILTON-Smart-Egg-Boiler-Transparent/dp/B08TTRVWKY/ref=sr_1_197?qid=1672923601&amp;s=kitchen&amp;sr=1-197"/>
  </r>
  <r>
    <s v="B009P2L7CO"/>
    <s v="Bajaj DHX-9 1000W Heavy Weight Dry Iron with Advance Soleplate and Anti-Bacterial German Coating Technology, Ivory"/>
    <x v="30"/>
    <x v="1"/>
    <s v="Kitchen &amp; HomeAppliances"/>
    <s v="Vacuum,Cleaning &amp; Ironing"/>
    <s v="Irons,Steamers&amp;Accessories"/>
    <s v="Irons"/>
    <n v="1099"/>
    <s v="1001-2000"/>
    <x v="1"/>
    <n v="5"/>
    <n v="1920"/>
    <n v="0.43"/>
    <n v="4.2"/>
    <n v="1"/>
    <n v="9772"/>
    <s v="Heavy weight iron for easy ironing. Safety Plus: Thermal Fuse|Deluxe metal cover. Super clean surface finish with pleasant aesthetics|Multiple temprature levels|Non-stick coated sole plate|Temprature setting dial|Thermostatic pilot lamp|Warranty: 2 years "/>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s v="B06XPYRWV5"/>
    <s v="Pigeon by Stovekraft 2 Slice Auto Pop up Toaster. A Smart Bread Toaster for Your Home (750 Watt) (black)"/>
    <x v="72"/>
    <x v="1"/>
    <s v="Kitchen &amp; HomeAppliances"/>
    <s v="SmallKitchenAppliances"/>
    <s v="Pop-upToasters"/>
    <m/>
    <n v="1099"/>
    <s v="1001-2000"/>
    <x v="1"/>
    <n v="5"/>
    <n v="1795"/>
    <n v="0.39"/>
    <n v="4.2"/>
    <n v="1"/>
    <n v="4244"/>
    <s v="2 slice capacity and auto pop up|Cool touch body and variable browning control|Bread slice centering device for even toasting|Easy slide out crumb tray and cord storage|Power: 750 watts|Warranty: 1 year warranty provided by the manufacturer from date of p"/>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
    <s v="https://m.media-amazon.com/images/W/WEBP_402378-T1/images/I/31Sgt4ZRNXL._SX300_SY300_QL70_FMwebp_.jpg"/>
    <s v="https://www.amazon.in/Pigeon-2-Slice-Pop-up-Toaster-Black/dp/B06XPYRWV5/ref=sr_1_124?qid=1672923597&amp;s=kitchen&amp;sr=1-124"/>
  </r>
  <r>
    <s v="B08Y7MXFMK"/>
    <s v="Offbeat® - DASH 2.4GHz Wireless + Bluetooth 5.1 Mouse, Multi-Device Dual Mode Slim Rechargeable Silent Click Buttons Wireless Bluetooth Mouse, 3 Adjustable DPI, Works on 2 devices at the same time with a switch button for Windows/Mac/Android/Ipad/Smart TV"/>
    <x v="171"/>
    <x v="2"/>
    <s v="Accessories &amp; Peripherals"/>
    <s v="Keyboards,Mice &amp; InputDevices"/>
    <s v="Mice"/>
    <m/>
    <n v="1099"/>
    <s v="1001-2000"/>
    <x v="1"/>
    <n v="5"/>
    <n v="1499"/>
    <n v="0.27"/>
    <n v="4.2"/>
    <n v="1"/>
    <n v="2375"/>
    <s v="► 【2.4G WIRELESS DUAL MODE AND BLUETOOTH 5.1】The upgraded version mouse with Dual Mode Connection and LED lights adds more fun to the boring office life. It can work on TWO DEVICES, connecting one device through Bluetooth and the other through 2.4GHz USB "/>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s v="https://m.media-amazon.com/images/I/31dnZ234ZOL._SY300_SX300_QL70_FMwebp_.jpg"/>
    <s v="https://www.amazon.in/Offbeat-Wireless-Bluetooth-Rechargeable-Adjustable/dp/B08Y7MXFMK/ref=sr_1_466?qid=1672903018&amp;s=computers&amp;sr=1-466"/>
  </r>
  <r>
    <s v="B0763K5HLQ"/>
    <s v="InstaCuppa Milk Frother for Coffee - Handheld Battery-Operated Electric Milk and Coffee Frother, Stainless Steel Whisk and Stand, Portable Foam Maker for Coffee, Cappuccino, Lattes, and Egg Beaters"/>
    <x v="86"/>
    <x v="1"/>
    <s v="Kitchen &amp; HomeAppliances"/>
    <s v="Coffee,Tea &amp; Espresso"/>
    <s v="MilkFrothers"/>
    <m/>
    <n v="1099"/>
    <s v="1001-2000"/>
    <x v="1"/>
    <n v="5"/>
    <n v="1499"/>
    <n v="0.27"/>
    <n v="4.0999999999999996"/>
    <n v="0"/>
    <n v="4401"/>
    <s v="BATTERY OPERATED FOR PERFECT FROTH IN NO TIMEÃ‚ - the mixer is battery powered so you don't have to worry about cords and finding sockets.|BECOME A BARISTA OVERNIGHT -Ã‚ with our froth wand you can make cafe style coffee at home instantly. Impress your fr"/>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
    <s v="https://m.media-amazon.com/images/I/41Lfns2oFNL._SX300_SY300_QL70_FMwebp_.jpg"/>
    <s v="https://www.amazon.in/InstaCuppa-Handheld-Operated-Electric-Stainless/dp/B0763K5HLQ/ref=sr_1_350?qid=1672923610&amp;s=kitchen&amp;sr=1-350"/>
  </r>
  <r>
    <s v="B09NL7LBWT"/>
    <s v="Bulfyss USB Rechargeable Lint Remover Fabric Shaver Pet Hair Remover, Effectively and Quickly Remove Fuzz for Clothes, Sweater, Couch, Sofa, Blanket, Curtain, Wool, Cashmere (Grey, 1 Year Warranty)"/>
    <x v="172"/>
    <x v="1"/>
    <s v="Kitchen &amp; HomeAppliances"/>
    <s v="Vacuum,Cleaning &amp; Ironing"/>
    <s v="Irons,Steamers&amp;Accessories"/>
    <s v="LintShavers"/>
    <n v="1099"/>
    <s v="1001-2000"/>
    <x v="1"/>
    <n v="5"/>
    <n v="1999"/>
    <n v="0.45"/>
    <n v="4"/>
    <n v="0"/>
    <n v="604"/>
    <s v="INNOVATIVE DESIGN, BUILT TO LAST LONGER: Created with quality in mind! Using the premium materials, (heavy-duty abs plastic shell + SS mesh cover and razor-sharp 3- blades). Combined with durable and advance technology, rest assured that it will never bre"/>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
    <s v="https://m.media-amazon.com/images/I/41KeuNgJDiL._SX300_SY300_QL70_FMwebp_.jpg"/>
    <s v="https://www.amazon.in/Bulfyss-Rechargeable-Effectively-Cashmere-Warranty/dp/B09NL7LBWT/ref=sr_1_74?qid=1672923593&amp;s=kitchen&amp;sr=1-74"/>
  </r>
  <r>
    <s v="B07ZJND9B9"/>
    <s v="ACTIVA 1200 MM HIGH SPEED 390 RPM BEE APPROVED 5 STAR RATED APSRA CEILING FAN BROWN 2 Years Warranty"/>
    <x v="120"/>
    <x v="1"/>
    <s v="Heating,Cooling &amp; AirQuality"/>
    <s v="Fans"/>
    <s v="CeilingFans"/>
    <m/>
    <n v="1099"/>
    <s v="1001-2000"/>
    <x v="1"/>
    <n v="5"/>
    <n v="1990"/>
    <n v="0.45"/>
    <n v="3.9"/>
    <n v="0"/>
    <n v="5911"/>
    <s v="Box Contains: Fan Motor, Blade Set, Canopy Set, Downroad and Shackle, Manufactured Under The Guidance Of Highly Qualified Engineers To Ensure The Life Of Product, For Help Or Guidance Call On Our CC, Note: Self Installation and product will be repaired in"/>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
    <s v="https://m.media-amazon.com/images/I/31hXo964hqL._SY300_SX300_QL70_FMwebp_.jpg"/>
    <s v="https://www.amazon.in/ACTIVA-APSRA-Approved-Ceiling-Warranty/dp/B07ZJND9B9/ref=sr_1_315?qid=1672923607&amp;s=kitchen&amp;sr=1-315"/>
  </r>
  <r>
    <s v="B0BGPN4GGH"/>
    <s v="Lifelong LLQH925 Dyno Quartz Heater 2 Power settings Tip Over Cut-off Switch 800 Watt Silent operation Power Indicator 2 Rod Room Heater (1 Year Warranty, Grey)"/>
    <x v="109"/>
    <x v="1"/>
    <s v="Heating,Cooling &amp; AirQuality"/>
    <s v="RoomHeaters"/>
    <s v="ElectricHeaters"/>
    <m/>
    <n v="1099"/>
    <s v="1001-2000"/>
    <x v="1"/>
    <n v="5"/>
    <n v="2400"/>
    <n v="0.54"/>
    <n v="3.8"/>
    <n v="0"/>
    <n v="4"/>
    <s v="Meant for Spot Heating; Voltage/Frequency: 230V/50Hz/1 Phase|Powerful and Stylish Room Heater for Room Size: Upto 150 sq ft|Safety tip over switch cuts off the heater in case it tilts or falls|Designed for low power consumption and silent noiseless operat"/>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9ND94ZRG"/>
    <s v="Boult Audio Airbass Propods X TWS Bluetooth Truly Wireless in Ear Earbuds with Mic, 32H Playtime, Fast Charging Type-C, Ipx5 Water Resistant, Touch Controls and Voice Assistant (Red)"/>
    <x v="116"/>
    <x v="0"/>
    <s v="Headphones,Earbuds &amp; Accessories"/>
    <s v="Headphones"/>
    <s v="In-Ear"/>
    <m/>
    <n v="1099"/>
    <s v="1001-2000"/>
    <x v="1"/>
    <n v="5"/>
    <n v="5999"/>
    <n v="0.82"/>
    <n v="3.5"/>
    <n v="0"/>
    <n v="12966"/>
    <s v="Note : If the size of the earbud tips does not match the size of your ear canals or the headset is not worn properly in your ears, you may not obtain the correct sound qualities or call performance. Change the earbud tips to ones that fit more snugly in y"/>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
    <s v="https://m.media-amazon.com/images/W/WEBP_402378-T1/images/I/31nIcqmP0zL._SX300_SY300_QL70_FMwebp_.jpg"/>
    <s v="https://www.amazon.in/Boult-Audio-Bluetooth-Resistant-Assistant/dp/B09ND94ZRG/ref=sr_1_310?qid=1672903010&amp;s=computers&amp;sr=1-310"/>
  </r>
  <r>
    <s v="B09R1YFL6S"/>
    <s v="Candes BlowHot All in One Silent Blower Fan Room Heater (ABS Body, White, Brown) 2000 Watts"/>
    <x v="82"/>
    <x v="1"/>
    <s v="Heating,Cooling &amp; AirQuality"/>
    <s v="RoomHeaters"/>
    <s v="FanHeaters"/>
    <m/>
    <n v="1090"/>
    <s v="1001-2000"/>
    <x v="1"/>
    <n v="5"/>
    <n v="2999"/>
    <n v="0.64"/>
    <n v="3.5"/>
    <n v="0"/>
    <n v="57"/>
    <s v="Efficient Warmth: Ideal for use in small and medium rooms, this noiseless 1000/2000 Watts heater provides instant heating during winters. Effective Cord Length (in meters) 1.5|Personalized Comfort: Customize to your heating needs with two heat settings (1"/>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
    <s v="https://m.media-amazon.com/images/W/WEBP_402378-T1/images/I/41C90o+3GOL._SX300_SY300_.jpg"/>
    <s v="https://www.amazon.in/Candes-BlowHot-Silent-Blower-Heater/dp/B09R1YFL6S/ref=sr_1_388?qid=1672923612&amp;s=kitchen&amp;sr=1-388"/>
  </r>
  <r>
    <s v="B07KSB1MLX"/>
    <s v="AmazonBasics Digital Optical Coax to Analog RCA Audio Converter Adapter with Fiber Cable"/>
    <x v="16"/>
    <x v="0"/>
    <s v="HomeTheater,TV &amp; Video"/>
    <s v="Accessories"/>
    <s v="Cables"/>
    <s v="OpticalCables"/>
    <n v="1089"/>
    <s v="1001-2000"/>
    <x v="1"/>
    <n v="5"/>
    <n v="1600"/>
    <n v="0.32"/>
    <n v="4"/>
    <n v="0"/>
    <n v="3565"/>
    <s v="Audio converter box that connects coaxial or toslink digital devices to analog RCA sources|Compatible with CD/DVD/Blu-ray players, computers, A/V receivers, digital TVs, and gaming devices, and more|Supports sampling rate at 32, 44.1, 48 and 96KHz; 24-bit"/>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s v="https://m.media-amazon.com/images/W/WEBP_402378-T1/images/I/41OrFRgZhYL._SX300_SY300_QL70_FMwebp_.jpg"/>
    <s v="https://www.amazon.in/AmazonBasics-Digital-Optical-Converter-Adapter/dp/B07KSB1MLX/ref=sr_1_179?qid=1672909133&amp;s=electronics&amp;sr=1-179"/>
  </r>
  <r>
    <s v="B08VF8V79P"/>
    <s v="Samsung Original 25W USB Travel Lightning Adapter for Cellular Phones, Black"/>
    <x v="3"/>
    <x v="0"/>
    <s v="Mobiles &amp; Accessories"/>
    <s v="MobileAccessories"/>
    <s v="Chargers"/>
    <s v="WallChargers"/>
    <n v="1075"/>
    <s v="1001-2000"/>
    <x v="1"/>
    <n v="5"/>
    <n v="1699"/>
    <n v="0.37"/>
    <n v="4.4000000000000004"/>
    <n v="1"/>
    <n v="7462"/>
    <s v="Charging Cable Not Included. Compatible With All Standard Usb Type-C Cables Such As Usb-C To Usb-C, Usb-C To Lightning And Etc. For Optimum Results, Please Use With Authentic Samsung Cables Which Can Be Purchased Separately;Enjoy The Flexibility Enabled B"/>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
    <s v="https://m.media-amazon.com/images/I/21x1gw1geuL._SY300_SX300_QL70_ML2_.jpg"/>
    <s v="https://www.amazon.in/Samsung-EP-TA800NBEGIN-25W-Travel-Adapter/dp/B08VF8V79P/ref=sr_1_57?qid=1672895762&amp;s=electronics&amp;sr=1-57"/>
  </r>
  <r>
    <s v="B09KRHXTLN"/>
    <s v="Candes Gloster All in One Silent Blower Fan Room Heater Ideal for Small and Medium Area, 2000 Watts (White)"/>
    <x v="82"/>
    <x v="1"/>
    <s v="Heating,Cooling &amp; AirQuality"/>
    <s v="RoomHeaters"/>
    <s v="FanHeaters"/>
    <m/>
    <n v="1069"/>
    <s v="1001-2000"/>
    <x v="1"/>
    <n v="5"/>
    <n v="1699"/>
    <n v="0.37"/>
    <n v="3.9"/>
    <n v="0"/>
    <n v="313"/>
    <s v="Motor : Powerful Motor for Quick Heating|Heat Setting : 2 Heat Setting 1000/2000 W|Warranty: 1 year limited warranty. For warranty claim|Over Heat Protection|Handle for Easy Portability|Heat Resistant Body and Stand for Stability|Hot Air Outlet and Safety"/>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s v="https://m.media-amazon.com/images/I/41IJvfYMaZL._SY300_SX300_QL70_FMwebp_.jpg"/>
    <s v="https://www.amazon.in/Candes-Gloster-Silent-Blower-Heater/dp/B09KRHXTLN/ref=sr_1_297?qid=1672923607&amp;s=kitchen&amp;sr=1-297"/>
  </r>
  <r>
    <s v="B09BF8JBWX"/>
    <s v="Lava A1 Josh 21(Blue Silver) -Dual Sim,Call Blink Notification,Military Grade Certified with 4 Day Battery Backup, Keypad Mobile"/>
    <x v="173"/>
    <x v="0"/>
    <s v="Mobiles &amp; Accessories"/>
    <s v="Smartphones &amp; BasicMobiles"/>
    <s v="BasicMobiles"/>
    <m/>
    <n v="1055"/>
    <s v="1001-2000"/>
    <x v="1"/>
    <n v="5"/>
    <n v="1249"/>
    <n v="0.16"/>
    <n v="3.8"/>
    <n v="0"/>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99Z83VRC"/>
    <s v="Wipro Vesta Electric Egg Boiler, 360 Watts, 3 Boiling Modes, Stainless Steel Body and Heating Plate, Boils up to 7 Eggs at a time, Automatic Shut Down, White, Standard (VB021070)"/>
    <x v="110"/>
    <x v="1"/>
    <s v="Kitchen &amp; HomeAppliances"/>
    <s v="SmallKitchenAppliances"/>
    <s v="EggBoilers"/>
    <m/>
    <n v="1052"/>
    <s v="1001-2000"/>
    <x v="1"/>
    <n v="5"/>
    <n v="1790"/>
    <n v="0.41"/>
    <n v="4.3"/>
    <n v="1"/>
    <n v="1404"/>
    <s v="Wipro Vesta Electric Egg Boiler Machine boils 7 eggs at a time with easy and quick one-touch operation for a healthy and convenient breakfast in minutes|Wipro Vesta Egg Boiler comes with a stainless -steel heating plate, which evenly distributes heat to h"/>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
    <s v="https://m.media-amazon.com/images/W/WEBP_402378-T1/images/I/31qZm3DyDhL._SX300_SY300_QL70_FMwebp_.jpg"/>
    <s v="https://www.amazon.in/Wipro-Electric-Stainless-Automatic-VB021070/dp/B099Z83VRC/ref=sr_1_237?qid=1672923603&amp;s=kitchen&amp;sr=1-237"/>
  </r>
  <r>
    <s v="B0B12K5BPM"/>
    <s v="ZEBRONICS Zeb-Astra 20 Wireless BT v5.0 Portable Speaker with 10W RMS Output, TWS, 10H Backup Approx, Built in Rechargeable Battery FM Radio, AUX, mSD, USB, Call Function and Dual 52mm Drivers Multi"/>
    <x v="65"/>
    <x v="0"/>
    <s v="HomeAudio"/>
    <s v="Speakers"/>
    <s v="BluetoothSpeakers"/>
    <m/>
    <n v="1049"/>
    <s v="1001-2000"/>
    <x v="1"/>
    <n v="5"/>
    <n v="2299"/>
    <n v="0.54"/>
    <n v="3.9"/>
    <n v="0"/>
    <n v="1779"/>
    <s v="TWS connection|BT v5.0 / AUX / mSD / USB / Built in FM radio|Call function support with BT connection|Built in rechargeable battery supporting up to 10H* playback|Dual passive radiators for deep bass|10W RMS (5+5) with dual 52mm drivers|Media &amp; volume con"/>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
    <s v="https://m.media-amazon.com/images/W/WEBP_402378-T2/images/I/31ZMMGdh5nL._SX300_SY300_QL70_FMwebp_.jpg"/>
    <s v="https://www.amazon.in/ZEBRONICS-Zeb-Astra-20-Wireless-Rechargeable/dp/B0B12K5BPM/ref=sr_1_93?qid=1672902998&amp;s=computers&amp;sr=1-93"/>
  </r>
  <r>
    <s v="B0B84KSH3X"/>
    <s v="Wipro Vesta 1200 Watt GD203 Heavyweight Automatic Dry Iron| Quick Heat Up| Anti bacterial German Weilburger Double Coated Black Soleplate |2 Years Warranty"/>
    <x v="110"/>
    <x v="1"/>
    <s v="Kitchen &amp; HomeAppliances"/>
    <s v="Vacuum,Cleaning &amp; Ironing"/>
    <s v="Irons,Steamers&amp;Accessories"/>
    <s v="Irons"/>
    <n v="1049"/>
    <s v="1001-2000"/>
    <x v="1"/>
    <n v="5"/>
    <n v="1950"/>
    <n v="0.46"/>
    <n v="3.8"/>
    <n v="0"/>
    <n v="250"/>
    <s v="Heavy performance dry iron - 1200 Watt to back up heavy weight performance with power|Soleplate with the double coating of Anti Bacterial Weiberger German Soleplate for wrinkle free smooth and crisp ironing|Stylish &amp; Ergonomic design with a heavy soleplat"/>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
    <s v="https://m.media-amazon.com/images/I/41+HYuF5ToL._SY300_SX300_.jpg"/>
    <s v="https://www.amazon.in/Heavyweight-Automatic-bacterial-Weilburger-Soleplate/dp/B0B84KSH3X/ref=sr_1_227?qid=1672923603&amp;s=kitchen&amp;sr=1-227"/>
  </r>
  <r>
    <s v="B081B1JL35"/>
    <s v="CSI INTERNATIONAL® Instant Water Geyser, Water Heater, Portable Water Heater, Geyser Made of First Class ABS Plastic 3KW (Red)"/>
    <x v="174"/>
    <x v="1"/>
    <s v="Heating,Cooling &amp; AirQuality"/>
    <s v="WaterHeaters &amp; Geysers"/>
    <s v="InstantWaterHeaters"/>
    <m/>
    <n v="1049"/>
    <s v="1001-2000"/>
    <x v="1"/>
    <n v="5"/>
    <n v="2499"/>
    <n v="0.57999999999999996"/>
    <n v="3.7"/>
    <n v="0"/>
    <n v="638"/>
    <s v="Instant water heater: Now comes with unbreakable First Class ABS (Acrylonitrile butadiene styrene) body and comes with water inlet and outlet Thread type. It is more convenient for usage and it will avoid water leakages. Our geyser is portable, instant, a"/>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
    <s v="https://m.media-amazon.com/images/I/41NJizePolL._SX300_SY300_QL70_FMwebp_.jpg"/>
    <s v="https://www.amazon.in/CSI-INTERNATIONAL%C2%AE-Instant-portable-Plastic/dp/B081B1JL35/ref=sr_1_332?qid=1672923609&amp;s=kitchen&amp;sr=1-332"/>
  </r>
  <r>
    <s v="B0836JGZ74"/>
    <s v="CSI INTERNATIONAL® Instant Water Geyser, Water Heater, Portable Water Heater, Geyser Made of First Class ABS Plastic 3KW (White)"/>
    <x v="174"/>
    <x v="1"/>
    <s v="Heating,Cooling &amp; AirQuality"/>
    <s v="WaterHeaters &amp; Geysers"/>
    <s v="InstantWaterHeaters"/>
    <m/>
    <n v="1049"/>
    <s v="1001-2000"/>
    <x v="1"/>
    <n v="5"/>
    <n v="2499"/>
    <n v="0.57999999999999996"/>
    <n v="3.6"/>
    <n v="0"/>
    <n v="328"/>
    <s v="Instant water heater: Now comes with unbreakable First Class ABS (Acrylonitrile butadiene styrene) body and comes with water inlet and outlet Thread type. It is more convenient for usage and it will avoid water leakages. Our geyser is portable, instant, a"/>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
    <s v="https://m.media-amazon.com/images/W/WEBP_402378-T2/images/I/41AQNOLe6GL._SX300_SY300_QL70_FMwebp_.jpg"/>
    <s v="https://www.amazon.in/CSI-INTERNATIONAL%C2%AE-Instant-portable-Plastic/dp/B0836JGZ74/ref=sr_1_274?qid=1672923606&amp;s=kitchen&amp;sr=1-274"/>
  </r>
  <r>
    <s v="B09ZTZ9N3Q"/>
    <s v="Amazon Basics 2000/1000 Watt Room Heater with Adjustable Thermostat (ISI certified, White color, Ideal for small to medium room/area)"/>
    <x v="164"/>
    <x v="1"/>
    <s v="Heating,Cooling &amp; AirQuality"/>
    <s v="RoomHeaters"/>
    <s v="FanHeaters"/>
    <m/>
    <n v="1049"/>
    <s v="1001-2000"/>
    <x v="1"/>
    <n v="5"/>
    <n v="1699"/>
    <n v="0.38"/>
    <n v="3.1"/>
    <n v="0"/>
    <n v="111"/>
    <s v="Say goodbye to the worries about dealing with the cold weather with the Amazon Basics Electric Room Heater|Ideal for small to medium-size rooms|Two Knobs - one for Heat mode (1000W or 2000W) another for thermostat for temperature control.|Equipped with 2 "/>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
    <s v="https://m.media-amazon.com/images/I/31b0ZuxuesL._SY300_SX300_QL70_FMwebp_.jpg"/>
    <s v="https://www.amazon.in/Amazon-Basics-Adjustable-Thermostat-certified/dp/B09ZTZ9N3Q/ref=sr_1_86?qid=1672923595&amp;s=kitchen&amp;sr=1-86"/>
  </r>
  <r>
    <s v="B00NW4UWN6"/>
    <s v="Prestige PKGSS 1.7L 1500W Electric Kettle (Stainless Steel)"/>
    <x v="70"/>
    <x v="1"/>
    <s v="Kitchen &amp; HomeAppliances"/>
    <s v="SmallKitchenAppliances"/>
    <s v="Kettles&amp;HotWaterDispensers"/>
    <s v="ElectricKettles"/>
    <n v="1043"/>
    <s v="1001-2000"/>
    <x v="1"/>
    <n v="5"/>
    <n v="1345"/>
    <n v="0.22"/>
    <n v="3.8"/>
    <n v="0"/>
    <n v="15592"/>
    <s v="Content: Prestige Electric Kettle 1.7L with concealed element and detachable power base|Net Quantity: 1 unit : Warranty: 1 year.Water Level Indicator:Yes|Specifications - power - 1500 watts , Voltage: 230V, Material- stainless steel, concealed element|Tro"/>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
    <s v="This review is after 6 month use of the kettel. Product is good if you need to heat water not milk.Initially there were no issue in Auto cut but last week it stopped working.Overall in this price range i will say Yes for this.,Very useful. My needs are fu"/>
    <s v="https://m.media-amazon.com/images/W/WEBP_402378-T1/images/I/41J3yWKhnxL._SX300_SY300_QL70_FMwebp_.jpg"/>
    <s v="https://www.amazon.in/Prestige-PKGSS-Electric-Kettle-Stainless/dp/B00NW4UWN6/ref=sr_1_22?qid=1672923591&amp;s=kitchen&amp;sr=1-22"/>
  </r>
  <r>
    <s v="B0B23LW7NV"/>
    <s v="Spigen EZ Fit Tempered Glass Screen Protector for iPhone 14 Pro Max - 2 Pack (Sensor Protection)"/>
    <x v="131"/>
    <x v="0"/>
    <s v="Mobiles &amp; Accessories"/>
    <s v="MobileAccessories"/>
    <s v="Maintenance,Upkeep&amp;Repairs"/>
    <s v="ScreenProtectors"/>
    <n v="999"/>
    <s v="501-1000"/>
    <x v="2"/>
    <n v="4"/>
    <n v="2899"/>
    <n v="0.66"/>
    <n v="4.7"/>
    <n v="1"/>
    <n v="7779"/>
    <s v="Compatibility ; Glass Screen Protector Compatible with iPhone 14 Pro Max|9H Hardness ; Tempered glass durability rated at 9H hardness to protect from everyday scratches|Note ; NOT compatible with Spigen Geo Armor 360 Cases due to full coverage|Oil-free ; "/>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
    <s v="https://m.media-amazon.com/images/I/51EiPNlJDgL._SX300_SY300_QL70_ML2_.jpg"/>
    <s v="https://www.amazon.in/Spigen-Tempered-Screen-Protector-iPhone/dp/B0B23LW7NV/ref=sr_1_130?qid=1672895784&amp;s=electronics&amp;sr=1-130"/>
  </r>
  <r>
    <s v="B08TGG316Z"/>
    <s v="10k 8k 4k HDMI Cable, Certified 48Gbps 1ms Ultra High Speed HDMI 2.1 Cable 4k 120Hz 144Hz 2k 165Hz 8k 60Hz Dynamic HDR ARC eARC DTS:X Compatible for Mac Gaming PC Soundbar TV Monitor Laptop PS5 4 Xbox"/>
    <x v="175"/>
    <x v="0"/>
    <s v="HomeTheater,TV &amp; Video"/>
    <s v="Accessories"/>
    <s v="Cables"/>
    <s v="HDMICables"/>
    <n v="999"/>
    <s v="501-1000"/>
    <x v="2"/>
    <n v="4"/>
    <n v="2399"/>
    <n v="0.57999999999999996"/>
    <n v="4.5999999999999996"/>
    <n v="1"/>
    <n v="3664"/>
    <s v="Certified HDMI Cable: The package has an official HDMI certification label. HDMI Officially Certified Fully compliant with the HDMI Forum’s strict requirements as specified in HDMI.|It supports the latest features: 1ms, low EMI, SBTM, 48Gbps Bandwidth, AL"/>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
    <s v="https://m.media-amazon.com/images/W/WEBP_402378-T1/images/I/41+AJMzMo7L._SX342_SY445_.jpg"/>
    <s v="https://www.amazon.in/Cable-Certified-48Gbps-Ultra-Dynamic/dp/B08TGG316Z/ref=sr_1_156?qid=1672909131&amp;s=electronics&amp;sr=1-156"/>
  </r>
  <r>
    <s v="B095RTJH1M"/>
    <s v="Spigen EZ Fit Tempered Glass Screen Protector Guard for iPhone 14/13/13 Pro - 2 Pack"/>
    <x v="131"/>
    <x v="0"/>
    <s v="Mobiles &amp; Accessories"/>
    <s v="MobileAccessories"/>
    <s v="Maintenance,Upkeep&amp;Repairs"/>
    <s v="ScreenProtectors"/>
    <n v="999"/>
    <s v="501-1000"/>
    <x v="2"/>
    <n v="4"/>
    <n v="2899"/>
    <n v="0.66"/>
    <n v="4.5999999999999996"/>
    <n v="1"/>
    <n v="26603"/>
    <s v="Compatibility ; Glass Screen Protector Compatible with iPhone 14 / 13 / 13 Pro|9H Hardness ; Tempered glass durability rated at 9H hardness to protect from everyday scratches|Case friendly ; Made case compatible with Spigen case|Oil-free ; Oleophobic coat"/>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
    <s v="https://m.media-amazon.com/images/I/41Usew0lrWL._SX300_SY300_QL70_ML2_.jpg"/>
    <s v="https://www.amazon.in/Spigen-Tempered-Screen-Protector-iPhone/dp/B095RTJH1M/ref=sr_1_123?qid=1672895777&amp;s=electronics&amp;sr=1-123"/>
  </r>
  <r>
    <s v="B0B244R4KB"/>
    <s v="Spigen EZ Fit Tempered Glass Screen Protector for iPhone 14 Pro - 2 Pack (Sensor Protection)"/>
    <x v="131"/>
    <x v="0"/>
    <s v="Mobiles &amp; Accessories"/>
    <s v="MobileAccessories"/>
    <s v="Maintenance,Upkeep&amp;Repairs"/>
    <s v="ScreenProtectors"/>
    <n v="999"/>
    <s v="501-1000"/>
    <x v="2"/>
    <n v="4"/>
    <n v="2899"/>
    <n v="0.66"/>
    <n v="4.5999999999999996"/>
    <n v="1"/>
    <n v="6129"/>
    <s v="Compatibility ; Glass Screen Protector Compatible with iPhone 14 Pro|9H Hardness ; Tempered glass durability rated at 9H hardness to protect from everyday scratches|Case friendly ; Made case compatible with Spigen case (Not Compatible with Geo Armor 360)|"/>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
    <s v="https://m.media-amazon.com/images/I/51R2kfyMW5L._SX300_SY300_QL70_ML2_.jpg"/>
    <s v="https://www.amazon.in/Spigen-Tempered-Screen-Protector-iPhone/dp/B0B244R4KB/ref=sr_1_139?qid=1672895784&amp;s=electronics&amp;sr=1-139"/>
  </r>
  <r>
    <s v="B082T6GXS5"/>
    <s v="AmazonBasics New Release Nylon USB-A to Lightning Cable Cord, MFi Certified Charger for Apple iPhone, iPad, Silver, 6-Ft"/>
    <x v="16"/>
    <x v="2"/>
    <s v="Accessories &amp; Peripherals"/>
    <s v="Cables &amp; Accessories"/>
    <s v="Cables"/>
    <s v="USBCables"/>
    <n v="999"/>
    <s v="501-1000"/>
    <x v="2"/>
    <n v="4"/>
    <n v="2100"/>
    <n v="0.52"/>
    <n v="4.5"/>
    <n v="1"/>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
    <s v="https://m.media-amazon.com/images/W/WEBP_402378-T1/images/I/31OIv762uSL._SX300_SY300_QL70_FMwebp_.jpg"/>
    <s v="https://www.amazon.in/AmazonBasics-Nylon-Braided-Lightning-Cable/dp/B082T6GXS5/ref=sr_1_165?qid=1672909131&amp;s=electronics&amp;sr=1-165"/>
  </r>
  <r>
    <s v="B08461VC1Z"/>
    <s v="Scarters Mouse Pad, Desk Mat Extended for Work from Home/Office/Gaming | Vegan PU Leather | Anti-Skid, Anti-Slip, Reversible Splash-Proof – Deskspread ~ Navy Blue &amp; Yellow"/>
    <x v="176"/>
    <x v="2"/>
    <s v="Accessories &amp; Peripherals"/>
    <s v="Keyboards,Mice &amp; InputDevices"/>
    <s v="Keyboard&amp;MiceAccessories"/>
    <s v="MousePads"/>
    <n v="999"/>
    <s v="501-1000"/>
    <x v="2"/>
    <n v="4"/>
    <n v="1995"/>
    <n v="0.5"/>
    <n v="4.5"/>
    <n v="1"/>
    <n v="7317"/>
    <s v="Dimensions: 90 cm X 45 cm | Reversible Use - Navy Blue &amp; Yellow Ochre | Material – Premium Vegan PU Leather|Deskspread by Scarters is a tough-built, anti-skid, anti-slip smart mouse pad/desk mat for use at your work station at the office or at home. It ca"/>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
    <s v="https://m.media-amazon.com/images/I/31rWKVEYZOL._SX300_SY300_QL70_FMwebp_.jpg"/>
    <s v="https://www.amazon.in/Scarters-Office-Keyboard-Splash-Proof-Leather/dp/B08461VC1Z/ref=sr_1_410?qid=1672903016&amp;s=computers&amp;sr=1-410"/>
  </r>
  <r>
    <s v="B084MZXJN6"/>
    <s v="Belkin Apple Certified Lightning to USB Charge and Sync Cable for iPhone, iPad, Air Pods, 39.6 inch (100cm) – Black"/>
    <x v="130"/>
    <x v="2"/>
    <s v="Accessories &amp; Peripherals"/>
    <s v="Cables &amp; Accessories"/>
    <s v="Cables"/>
    <s v="USBCables"/>
    <n v="999"/>
    <s v="501-1000"/>
    <x v="2"/>
    <n v="4"/>
    <n v="1699"/>
    <n v="0.41"/>
    <n v="4.4000000000000004"/>
    <n v="1"/>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
    <s v="https://m.media-amazon.com/images/I/21rGO6HtUxL._SY445_SX342_QL70_FMwebp_.jpg"/>
    <s v="https://www.amazon.in/Belkin-Lightning-AirPods-MFi-Certified-Charging/dp/B084MZXJN6/ref=sr_1_218?qid=1672909135&amp;s=electronics&amp;sr=1-218"/>
  </r>
  <r>
    <s v="B07KRCW6LZ"/>
    <s v="TP-Link Nano AC600 USB Wi-Fi Adapter(Archer T2U Nano)- 2.4G/5G Dual Band Wireless Network Adapter for PC Desktop Laptop, Mini Travel Size, Supports Windows 11,10, 8.1, 8, 7, XP/Mac OS 10.9-10.15"/>
    <x v="96"/>
    <x v="2"/>
    <s v="NetworkingDevices"/>
    <s v="NetworkAdapters"/>
    <s v="WirelessUSBAdapters"/>
    <m/>
    <n v="999"/>
    <s v="501-1000"/>
    <x v="2"/>
    <n v="4"/>
    <n v="1599"/>
    <n v="0.38"/>
    <n v="4.3"/>
    <n v="1"/>
    <n v="12093"/>
    <s v="High Speed WiFi —— Up to 600Mbps speeds with 200Mbps on 2.4GHz and 433 Mbps on 5GHz, upgrades your devices to higher AC WiFi speeds|Dual Band Wireless —— 2.4GHz and 5GHz band for flexible connectivity, upgrades your devices to work with the latest dual-ba"/>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
    <s v="https://m.media-amazon.com/images/W/WEBP_402378-T2/images/I/31EHCPHbSlL._SX300_SY300_QL70_FMwebp_.jpg"/>
    <s v="https://www.amazon.in/TP-Link-Archer-T2U-Nano-Wireless/dp/B07KRCW6LZ/ref=sr_1_47?qid=1672909125&amp;s=electronics&amp;sr=1-47"/>
  </r>
  <r>
    <s v="B08RZ5K9YH"/>
    <s v="MI 33W SonicCharge 2.0 USB Charger for Cellular Phones - White"/>
    <x v="5"/>
    <x v="0"/>
    <s v="Mobiles &amp; Accessories"/>
    <s v="MobileAccessories"/>
    <s v="Chargers"/>
    <s v="WallChargers"/>
    <n v="999"/>
    <s v="501-1000"/>
    <x v="2"/>
    <n v="4"/>
    <n v="1999"/>
    <n v="0.5"/>
    <n v="4.3"/>
    <n v="1"/>
    <n v="1777"/>
    <s v="100cm Fast Charging Type C Cable Included|Overheat Protection|BIS Certified|Made in Ind|Universal Support. Customer care: 1800 103 6286 Available from 9 AM - 9 PM Supported Languages : English, Hindi, Tamil, Telugu, Kannada, Malayalam, Marathi, Gujarati, "/>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
    <s v="https://m.media-amazon.com/images/I/21Z1HsPvyTL._SX300_SY300_QL70_ML2_.jpg"/>
    <s v="https://www.amazon.in/33W-SonicCharge-2-0-Charger-Combo/dp/B08RZ5K9YH/ref=sr_1_121?qid=1672895784&amp;s=electronics&amp;sr=1-121"/>
  </r>
  <r>
    <s v="B08YD264ZS"/>
    <s v="Tarkan Portable Folding Laptop Desk for Bed, Lapdesk with Handle, Drawer, Cup &amp; Mobile/Tablet Holder for Study, Eating, Work (Black)"/>
    <x v="177"/>
    <x v="2"/>
    <s v="Accessories &amp; Peripherals"/>
    <s v="LaptopAccessories"/>
    <s v="Lapdesks"/>
    <m/>
    <n v="999"/>
    <s v="501-1000"/>
    <x v="2"/>
    <n v="4"/>
    <n v="2499"/>
    <n v="0.6"/>
    <n v="4.3"/>
    <n v="1"/>
    <n v="1690"/>
    <s v="✅【Smart Design - 2021 Model】This new Gen. laptop bed table is well thought &amp; crafted keeping work from home in mind, learning from the older models &amp; its challenges. Size (cm): 60(L)x 40(W)x 28(H), which can fit 11-17&quot; laptop computer and the desk has eno"/>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
    <s v=",Package arrived in a big box, inside the table was packaged inside another box, the drawer was stuck or locked a little bit, but then came out. Quite good product, just a little costly,I use this on my bed only . These type of support to the table bottom"/>
    <s v="https://m.media-amazon.com/images/W/WEBP_402378-T2/images/I/512Lrv2A-pL._SX300_SY300_QL70_FMwebp_.jpg"/>
    <s v="https://www.amazon.in/Tarkan-Portable-Folding-Laptop-Lapdesk/dp/B08YD264ZS/ref=sr_1_200?qid=1672903005&amp;s=computers&amp;sr=1-200"/>
  </r>
  <r>
    <s v="B082FTPRSK"/>
    <s v="Zinq Five Fan Cooling Pad and Laptop Stand with Dual Height Adjustment and Dual USB Port Extension (Black)"/>
    <x v="162"/>
    <x v="2"/>
    <s v="Accessories &amp; Peripherals"/>
    <s v="LaptopAccessories"/>
    <s v="CoolingPads"/>
    <m/>
    <n v="999"/>
    <s v="501-1000"/>
    <x v="2"/>
    <n v="4"/>
    <n v="1999"/>
    <n v="0.5"/>
    <n v="4.2"/>
    <n v="1"/>
    <n v="27441"/>
    <s v="The notebook cooler has a unique design and adjustable tilting, so it can truly suit your needs.|There is a hinged flap that you can flip up to keep the laptop from sliding down towards you.|Zinq Cool Slate has 5 fans, the four outer large fans and then t"/>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s v="https://m.media-amazon.com/images/W/WEBP_402378-T1/images/I/516xGB5Bt+L._SY300_SX300_.jpg"/>
    <s v="https://www.amazon.in/Zinq-Technologies-Cool-Slate-Five/dp/B082FTPRSK/ref=sr_1_233?qid=1672903006&amp;s=computers&amp;sr=1-233"/>
  </r>
  <r>
    <s v="B09474JWN6"/>
    <s v="HealthSense Rechargeable Lint Remover for Clothes | Fuzz and Fur Remover | Electric Fabric Shaver, Trimmer for Clothes, Carpet, Sofa, Sweaters, Curtains | One-Year Warranty Included - New-Feel LR350"/>
    <x v="170"/>
    <x v="1"/>
    <s v="Kitchen &amp; HomeAppliances"/>
    <s v="Vacuum,Cleaning &amp; Ironing"/>
    <s v="Irons,Steamers&amp;Accessories"/>
    <s v="LintShavers"/>
    <n v="999"/>
    <s v="501-1000"/>
    <x v="2"/>
    <n v="4"/>
    <n v="1500"/>
    <n v="0.33"/>
    <n v="4.2"/>
    <n v="1"/>
    <n v="386"/>
    <s v="RECHARGEABLE CORDLESS: Long lasting multiple USB rechargeable battery gives usage of 60 min with 6-hour charging. Being small handy makes it perfect handheld for at-home daily usage &amp; while on travel|SWIFT &amp; ERGONOMIC: Built with premium ABS material, SS "/>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
    <s v="https://m.media-amazon.com/images/W/WEBP_402378-T1/images/I/41lGZWRZqOS._SX300_SY300_QL70_FMwebp_.jpg"/>
    <s v="https://www.amazon.in/HealthSense-New-Feel-Rechargeable-Electric-Sweaters/dp/B09474JWN6/ref=sr_1_361?qid=1672923610&amp;s=kitchen&amp;sr=1-361"/>
  </r>
  <r>
    <s v="B00O2R38C4"/>
    <s v="Luminous Vento Deluxe 150 mm Exhaust Fan for Kitchen, Bathroom with Strong Air Suction, Rust Proof Body and Dust Protection Shutters (2-Year Warranty, White)"/>
    <x v="178"/>
    <x v="1"/>
    <s v="Heating,Cooling &amp; AirQuality"/>
    <s v="Fans"/>
    <s v="ExhaustFans"/>
    <m/>
    <n v="999"/>
    <s v="501-1000"/>
    <x v="2"/>
    <n v="4"/>
    <n v="1490"/>
    <n v="0.33"/>
    <n v="4.0999999999999996"/>
    <n v="0"/>
    <n v="12999"/>
    <s v="Performance: Sweep Size: 150 mm, Cut Out Size: Sq. 192 x 192 mm Power: 30 Watt, Air Delivery Rate: 250 CMH, RPM: 1350, Suitable Room Size: 6 x 6 x 9 feet|Strong Air Suction: The motor produces an RPM of 1350 that enables this ventilation fan to draw out s"/>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
    <s v="https://m.media-amazon.com/images/W/WEBP_402378-T2/images/I/21c-ZYPFJ5L._SX300_SY300_QL70_FMwebp_.jpg"/>
    <s v="https://www.amazon.in/Luminous-Vento-Deluxe-30-Watt-Ventilator/dp/B00O2R38C4/ref=sr_1_126?qid=1672923597&amp;s=kitchen&amp;sr=1-126"/>
  </r>
  <r>
    <s v="B0123P3PWE"/>
    <s v="Rico IRPRO 1500 Watt Japanese Technology Electric Water Heater Immersion Rod Shockproof Protection &amp; Stainless Steel Heating Element for Instant Heating| ISI Certified 1 Year Replacement Warranty"/>
    <x v="179"/>
    <x v="1"/>
    <s v="Heating,Cooling &amp; AirQuality"/>
    <s v="WaterHeaters &amp; Geysers"/>
    <s v="ImmersionRods"/>
    <m/>
    <n v="999"/>
    <s v="501-1000"/>
    <x v="2"/>
    <n v="4"/>
    <n v="1075"/>
    <n v="7.0000000000000007E-2"/>
    <n v="4.0999999999999996"/>
    <n v="0"/>
    <n v="9275"/>
    <s v="High Class Premium No 1 Quality compare to any brand|Free Replacement with in warranty period no company gives except Rico|1500 watts Immersion rod with Super fast heating Copper Element with Nickel plating for efficient performance and long life|Convenie"/>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
    <s v="1) Cord Length could be increased little more (~5cm-10cm) because Medium Bucket size is adequate for Covering of Cord length for water up to 60% of water in bucket2) Excellently Easy to Use for old people (above age of 75) also3) Hope, Durability is Good "/>
    <s v="https://m.media-amazon.com/images/W/WEBP_402378-T1/images/I/51mvimcd7EL._SY445_SX342_QL70_FMwebp_.jpg"/>
    <s v="https://www.amazon.in/Rico-1500-W-immersion-water-heater/dp/B0123P3PWE/ref=sr_1_272?qid=1672923606&amp;s=kitchen&amp;sr=1-272"/>
  </r>
  <r>
    <s v="B08JMC1988"/>
    <s v="boAt Stone 180 5W Bluetooth Speaker with Upto 10 Hours Playback, 1.75&quot; Driver, IPX7 &amp; TWS Feature(Black)"/>
    <x v="84"/>
    <x v="0"/>
    <s v="HomeAudio"/>
    <s v="Speakers"/>
    <s v="OutdoorSpeakers"/>
    <m/>
    <n v="999"/>
    <s v="501-1000"/>
    <x v="2"/>
    <n v="4"/>
    <n v="2490"/>
    <n v="0.6"/>
    <n v="4.0999999999999996"/>
    <n v="0"/>
    <n v="18331"/>
    <s v="Stone 180 comes equipped with 1.75&quot; Dynamic Drivers for powerful immersive sound|Its power packed 800mAh battery ensures extended indulgence in musical bliss with up to 10 hours of play time, Charging Time : 1.5 Hours|The speaker offers 5W of premium High"/>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s v="https://m.media-amazon.com/images/W/WEBP_402378-T2/images/I/41aZf9i-QzL._SX300_SY300_QL70_FMwebp_.jpg"/>
    <s v="https://www.amazon.in/boAt-Stone-Bluetooth-Speaker-Black/dp/B08JMC1988/ref=sr_1_243?qid=1672903007&amp;s=computers&amp;sr=1-243"/>
  </r>
  <r>
    <s v="B09CKSYBLR"/>
    <s v="InstaCuppa Rechargeable Mini Electric Chopper - Stainless Steel Blades, One Touch Operation, for Mincing Garlic, Ginger, Onion, Vegetable, Meat, Nuts, (White, 250 ML, Pack of 1, 45 Watts)"/>
    <x v="86"/>
    <x v="1"/>
    <s v="Kitchen &amp; HomeAppliances"/>
    <s v="SmallKitchenAppliances"/>
    <s v="MiniFoodProcessors&amp;Choppers"/>
    <m/>
    <n v="999"/>
    <s v="501-1000"/>
    <x v="2"/>
    <n v="4"/>
    <n v="1499"/>
    <n v="0.33"/>
    <n v="4.0999999999999996"/>
    <n v="0"/>
    <n v="1646"/>
    <s v="InstaCuppa USB rechargeable electric food chopper has a long-lasting 1300 mAh lithium-ion battery and takes 3-4 hours to charge it fully. With one full charge, you can use this device up to 30 times|This mini USB chopper comes with a high-performance 45W "/>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
    <s v="https://m.media-amazon.com/images/I/411ipFfM1vL._SX300_SY300_QL70_FMwebp_.jpg"/>
    <s v="https://www.amazon.in/InstaCuppa-Rechargeable-Mini-Electric-Chopper/dp/B09CKSYBLR/ref=sr_1_145?qid=1672923597&amp;s=kitchen&amp;sr=1-145"/>
  </r>
  <r>
    <s v="B0993BB11X"/>
    <s v="Ambrane 10000mAh Slim Power Bank, 20W Fast Charging, Dual Output, Type C PD (Input &amp; Output), Quick Charge, Li-Polymer, Multi-Layer Protection for iPhone, Anrdoid &amp; Other Devices (Stylo 10K, Black)"/>
    <x v="97"/>
    <x v="0"/>
    <s v="Mobiles &amp; Accessories"/>
    <s v="MobileAccessories"/>
    <s v="Chargers"/>
    <s v="PowerBanks"/>
    <n v="999"/>
    <s v="501-1000"/>
    <x v="2"/>
    <n v="4"/>
    <n v="1599"/>
    <n v="0.38"/>
    <n v="4"/>
    <n v="0"/>
    <n v="7222"/>
    <s v="Power-packed 10000mAh- Lithium Polymer 10000mAh capacity allows you to efficiently charge your devices multiple times. It can charge iPhone 12 – 2 times, OnePlus Nord - 1.5 times.|20W Fast Charging Output– Powerful 20 Watts PD and QC output for boosted ch"/>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
    <s v="https://m.media-amazon.com/images/I/21e5ZrIutKS._SX300_SY300_QL70_ML2_.jpg"/>
    <s v="https://www.amazon.in/Ambrane-Multi-Layer-Protection-Li-Polymer-Stylo-10k/dp/B0993BB11X/ref=sr_1_82?qid=1672895770&amp;s=electronics&amp;sr=1-82"/>
  </r>
  <r>
    <s v="B09MZCQYHZ"/>
    <s v="Ambrane 10000mAh Slim Power Bank, 20W Fast Charging, Dual Output, Type C PD (Input &amp; Output), Quick Charge, Li-Polymer, Multi-Layer Protection for iPhone, Anrdoid &amp; Other Devices (Stylo 10K, Green)"/>
    <x v="97"/>
    <x v="0"/>
    <s v="Mobiles &amp; Accessories"/>
    <s v="MobileAccessories"/>
    <s v="Chargers"/>
    <s v="PowerBanks"/>
    <n v="999"/>
    <s v="501-1000"/>
    <x v="2"/>
    <n v="4"/>
    <n v="1599"/>
    <n v="0.38"/>
    <n v="4"/>
    <n v="0"/>
    <n v="7222"/>
    <s v="Power-packed 10000mAh- Lithium Polymer 10000mAh capacity allows you to efficiently charge your devices multiple times. It can charge iPhone 12 – 2 times, OnePlus Nord - 1.5 times.|20W Fast Charging Output– Powerful 20 Watts PD and QC output for boosted ch"/>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
    <s v="https://m.media-amazon.com/images/I/31oA0-q5UzL._SX300_SY300_QL70_ML2_.jpg"/>
    <s v="https://www.amazon.in/Ambrane-Multi-Layer-Protection-Li-Polymer-Stylo-10k/dp/B09MZCQYHZ/ref=sr_1_120?qid=1672895777&amp;s=electronics&amp;sr=1-120"/>
  </r>
  <r>
    <s v="B094G9L9LT"/>
    <s v="KENT 16088 Vogue Electric Kettle 1.8 Litre 1500 W | Stainless Steel body | Auto shut off over heating protection | 1 Year Warranty"/>
    <x v="49"/>
    <x v="1"/>
    <s v="Kitchen &amp; HomeAppliances"/>
    <s v="SmallKitchenAppliances"/>
    <s v="Kettles&amp;HotWaterDispensers"/>
    <s v="ElectricKettles"/>
    <n v="999"/>
    <s v="501-1000"/>
    <x v="2"/>
    <n v="4"/>
    <n v="1950"/>
    <n v="0.49"/>
    <n v="3.8"/>
    <n v="0"/>
    <n v="305"/>
    <s v="1500W KENT Vogue Kettle helps you prepare hot beverages like coffee, tea, or instant soup within minutes|Its 1.8L capacity lets you serve around 5-6 people at a time with ease|With the 360° cordless rotation, pouring and serving becomes very easy. Just de"/>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
    <s v="https://m.media-amazon.com/images/W/WEBP_402378-T2/images/I/313V6v-Fj3S._SX300_SY300_QL70_FMwebp_.jpg"/>
    <s v="https://www.amazon.in/1-8Litre-Electric-Kettle-Stainless-16088/dp/B094G9L9LT/ref=sr_1_179?qid=1672923600&amp;s=kitchen&amp;sr=1-179"/>
  </r>
  <r>
    <s v="B09LQH3SD9"/>
    <s v="Lifelong LLQH922 Regalia 800 W (ISI Certified) Quartz Room Heater with 2 Power settings, Overheating Protection, 2 Rod Heater (1 Year Warranty, White)"/>
    <x v="109"/>
    <x v="1"/>
    <s v="Heating,Cooling &amp; AirQuality"/>
    <s v="RoomHeaters"/>
    <s v="ElectricHeaters"/>
    <m/>
    <n v="999"/>
    <s v="501-1000"/>
    <x v="2"/>
    <n v="4"/>
    <n v="2000"/>
    <n v="0.5"/>
    <n v="3.8"/>
    <n v="0"/>
    <n v="1163"/>
    <s v="Power : 800 Watts (with 2 Power settings – 400 Watts and 800 Watts)|Meant for Spot Heating; Voltage/Frequency: 230V/50Hz/1 Phase|Powerful and Stylish Room Heater for Room Size: Upto 150 sq ft|Safety tip over switch cuts off the heater in case it tilts or "/>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
    <s v="https://m.media-amazon.com/images/I/51DxyRgcEdL._SX300_SY300_QL70_FMwebp_.jpg"/>
    <s v="https://www.amazon.in/Lifelong-LLQH922-Certified-Overheating-Protection/dp/B09LQH3SD9/ref=sr_1_36?qid=1672923592&amp;s=kitchen&amp;sr=1-36"/>
  </r>
  <r>
    <s v="B0B1F6GQPS"/>
    <s v="Boult Audio FXCharge with ENC, 32H Playtime, 5min=7H Type C Fast Charging, Zen ENC, 14.2 mm BoomX Rich Bass, IPX5, Bluetooth Wireless in Ear Earphones Neckband with mic (Black)"/>
    <x v="116"/>
    <x v="0"/>
    <s v="Headphones,Earbuds &amp; Accessories"/>
    <s v="Headphones"/>
    <s v="In-Ear"/>
    <m/>
    <n v="999"/>
    <s v="501-1000"/>
    <x v="2"/>
    <n v="4"/>
    <n v="4499"/>
    <n v="0.78"/>
    <n v="3.8"/>
    <n v="0"/>
    <n v="3390"/>
    <s v="Environmental Noise Cancellation: Equipped with Dual Mics, experience a crystal clear calling experience, as ambient noises get filtered out.|Long Battery Life &amp; Fast Charging: 32 hour Playback time &amp; 5 Mins charge = 7 Hours Playback.|Soft Silicon Band wi"/>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
    <s v="https://m.media-amazon.com/images/W/WEBP_402378-T1/images/I/31bX1-ypLSL._SX300_SY300_QL70_FMwebp_.jpg"/>
    <s v="https://www.amazon.in/Boult-Audio-Environmental-Cancellation-Bluetooth/dp/B0B1F6GQPS/ref=sr_1_75?qid=1672902998&amp;s=computers&amp;sr=1-75"/>
  </r>
  <r>
    <s v="B07989VV5K"/>
    <s v="Usha Steam Pro SI 3713, 1300 W Steam Iron, Powerful steam Output up to 18 g/min, Non-Stick Soleplate (White &amp; Blue)"/>
    <x v="29"/>
    <x v="1"/>
    <s v="Kitchen &amp; HomeAppliances"/>
    <s v="Vacuum,Cleaning &amp; Ironing"/>
    <s v="Irons,Steamers&amp;Accessories"/>
    <s v="Irons"/>
    <n v="999"/>
    <s v="501-1000"/>
    <x v="2"/>
    <n v="4"/>
    <n v="1560"/>
    <n v="0.36"/>
    <n v="3.6"/>
    <n v="0"/>
    <n v="4881"/>
    <s v="To Prevent Water Leakage, keep the iron horizontal when not in use, do not fill water completely, leave some gap and wait for some time for the iron to heat up before using the iron|1300 Watts for powerful performance, 180ml tank capacity ; Frequency: 50 "/>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
    <s v="https://m.media-amazon.com/images/W/WEBP_402378-T1/images/I/41TMMpVWKqL._SY300_SX300_QL70_FMwebp_.jpg"/>
    <s v="https://www.amazon.in/Usha-Steam-3713-1300-Watt-White/dp/B07989VV5K/ref=sr_1_203?qid=1672923601&amp;s=kitchen&amp;sr=1-203"/>
  </r>
  <r>
    <s v="B0B2931FCV"/>
    <s v="ZEBRONICS Zeb-Sound Bomb N1 True Wireless in Ear Earbuds with Mic ENC, Gaming Mode (up to 50ms), up to 18H Playback, BT V5.2, Fidget Case, Voice Assistant, Splash Proof, Type C (Midnight Black)"/>
    <x v="65"/>
    <x v="0"/>
    <s v="Headphones,Earbuds &amp; Accessories"/>
    <s v="Headphones"/>
    <s v="In-Ear"/>
    <m/>
    <n v="999"/>
    <s v="501-1000"/>
    <x v="2"/>
    <n v="4"/>
    <n v="4199"/>
    <n v="0.76"/>
    <n v="3.5"/>
    <n v="0"/>
    <n v="1913"/>
    <s v="Wireless BT v5.2 TWS earbuds with easy to use touch controls. The unique design with a sliding charging case lid, gives you a premium experience|Experience flawless gaming with the 50ms low latency feature in ZEB-SOUND BOMB N1 TWS earbuds|Environmental no"/>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
    <s v="https://m.media-amazon.com/images/W/WEBP_402378-T2/images/I/31i5nmWFmhL._SX300_SY300_QL70_FMwebp_.jpg"/>
    <s v="https://www.amazon.in/Zebronics-Zeb-Sound-N1-Bluetooth-Assistant/dp/B0B2931FCV/ref=sr_1_338?qid=1672903012&amp;s=computers&amp;sr=1-338"/>
  </r>
  <r>
    <s v="B07H5PBN54"/>
    <s v="INDIAS®™ Electro-Instant Water Geyser A.B.S. Body Shock Proof Can be Used in Bathroom, Kitchen, wash Area, Hotels, Hospital etc."/>
    <x v="180"/>
    <x v="1"/>
    <s v="Heating,Cooling &amp; AirQuality"/>
    <s v="WaterHeaters &amp; Geysers"/>
    <s v="InstantWaterHeaters"/>
    <m/>
    <n v="999"/>
    <s v="501-1000"/>
    <x v="2"/>
    <n v="4"/>
    <n v="2600"/>
    <n v="0.62"/>
    <n v="3.4"/>
    <n v="0"/>
    <n v="252"/>
    <s v="Just put it in the water tap and enjoy continuous flow of hot water. Get running hot water within 4 seconds of operation with it's 3 KV ISI marked heating element. Fills 20 Ltr of bucket within 5-10 minutes|This is portable, eazy to install, fit and compa"/>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s v="Current problem in water,I would say not a bad purchase. As the size is small it can hot hold lot of hot water but still very handy for kitchen. If used with very moderate tap speed, it can give you moderate warm water continually which is a plus. Should "/>
    <s v="https://m.media-amazon.com/images/I/41OXzplcjtL._SX300_SY300_QL70_FMwebp_.jpg"/>
    <s v="https://www.amazon.in/Indias-Instant-Bathroom-Kitchen-Hospital/dp/B07H5PBN54/ref=sr_1_246?qid=1672923605&amp;s=kitchen&amp;sr=1-246"/>
  </r>
  <r>
    <s v="B01LY9W8AF"/>
    <s v="Cello Eliza Plastic Laundry Bag/Basket, 50 litres, Light Grey"/>
    <x v="161"/>
    <x v="1"/>
    <s v="HomeStorage &amp; Organization"/>
    <s v="LaundryOrganization"/>
    <s v="LaundryBaskets"/>
    <m/>
    <n v="998.06"/>
    <s v="501-1000"/>
    <x v="2"/>
    <n v="4"/>
    <n v="1282"/>
    <n v="0.22"/>
    <n v="4.2"/>
    <n v="1"/>
    <n v="7274"/>
    <s v="Material: Plastic, Color: Light Grey100% food grade|Package Contents: 1 Laundry Basket|Size: 425 cm x 355 cm x 605 cm|Luxury laundry basket|Specially designed air vent to keep clothes, odour free|Space saver and ideal to use anywhere|Comfortable, reach-th"/>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
    <s v="https://m.media-amazon.com/images/I/51CyJ9dUiWL._SX300_SY300_QL70_FMwebp_.jpg"/>
    <s v="https://www.amazon.in/Plastic-Laundry-Basket-Light-Grey/dp/B01LY9W8AF/ref=sr_1_314?qid=1672923607&amp;s=kitchen&amp;sr=1-314"/>
  </r>
  <r>
    <s v="B09P1MFKG1"/>
    <s v="Melbon VM-905 2000-Watt Room Heater (ISI Certified, White Color) Ideal Electric Fan Heater for Small to Medium Room/Area (Plastic Body)"/>
    <x v="181"/>
    <x v="1"/>
    <s v="Heating,Cooling &amp; AirQuality"/>
    <s v="RoomHeaters"/>
    <s v="FanHeaters"/>
    <m/>
    <n v="998"/>
    <s v="501-1000"/>
    <x v="2"/>
    <n v="4"/>
    <n v="2999"/>
    <n v="0.67"/>
    <n v="4.5999999999999996"/>
    <n v="1"/>
    <n v="9"/>
    <s v="Lightweight (1.2 kg) for easy portability between rooms; Plastic body with rust-free metal grill front|Air throw range of 10 feet which is ideal for small to medium sized room; Product can be placed both vertically and horizontally (kindly refer to images"/>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s v="https://m.media-amazon.com/images/I/41xLjSyJtYL._SX300_SY300_QL70_FMwebp_.jpg"/>
    <s v="https://www.amazon.in/Melbon-Blower-Heater-2000-Watt-White/dp/B09P1MFKG1/ref=sr_1_313?qid=1672923607&amp;s=kitchen&amp;sr=1-313"/>
  </r>
  <r>
    <s v="B00B3VFJY2"/>
    <s v="HUL Pureit Germkill kit for Advanced 23 L water purifier - 3000 L Capacity, Sand, Multicolour"/>
    <x v="22"/>
    <x v="1"/>
    <s v="Kitchen &amp; HomeAppliances"/>
    <s v="WaterPurifiers &amp; Accessories"/>
    <s v="WaterPurifierAccessories"/>
    <m/>
    <n v="980"/>
    <s v="501-1000"/>
    <x v="2"/>
    <n v="4"/>
    <n v="980"/>
    <n v="0"/>
    <n v="4.2"/>
    <n v="1"/>
    <n v="4740"/>
    <s v="Compatible only for Pureit Advanced 23L water purifier|Germkill Kit (GKK) Capacity - 3000 Liters|The Germkill Kit (GKK) contains 3 Parts - Microfiber Filter, Germkill Processorᵀᴹ and Carbon Polisherᵀᴹ|Microfiber Filter - Removes visible impurities like du"/>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75K76YW1"/>
    <s v="Inalsa Hand Blender| Hand Mixer|Beater - Easy Mix, Powerful 250 Watt Motor | Variable 7 Speed Control | 1 Year Warranty | (White/Red)"/>
    <x v="51"/>
    <x v="1"/>
    <s v="Kitchen &amp; HomeAppliances"/>
    <s v="SmallKitchenAppliances"/>
    <s v="HandMixers"/>
    <m/>
    <n v="979"/>
    <s v="501-1000"/>
    <x v="2"/>
    <n v="4"/>
    <n v="1395"/>
    <n v="0.3"/>
    <n v="4.2"/>
    <n v="1"/>
    <n v="15252"/>
    <s v="Half the mixing effort: Easy Mix has a powerful motor that provides powerful processing &amp; at the same time is energy saving. Save time &amp; money with this appliance. It performs all your blending, whisking &amp; kneading tasks fast &amp; efficiently. Body Material "/>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s v="https://m.media-amazon.com/images/W/WEBP_402378-T1/images/I/413XAuyrxWL._SX300_SY300_QL70_FMwebp_.jpg"/>
    <s v="https://www.amazon.in/Inalsa-Easy-Mix-200-Watt-Mixer/dp/B075K76YW1/ref=sr_1_367?qid=1672923611&amp;s=kitchen&amp;sr=1-367"/>
  </r>
  <r>
    <s v="B09MQ9PDHR"/>
    <s v="SaiEllin Room Heater For Home 2000 Watts Room Heater For Bedroom | ISI Approved With 1 Year Warranty | For 250 Sq. Feet Blower Heater &amp; Room Heaters Home For Winters"/>
    <x v="182"/>
    <x v="1"/>
    <s v="Heating,Cooling &amp; AirQuality"/>
    <s v="RoomHeaters"/>
    <s v="FanHeaters"/>
    <m/>
    <n v="979"/>
    <s v="501-1000"/>
    <x v="2"/>
    <n v="4"/>
    <n v="1999"/>
    <n v="0.51"/>
    <n v="3.9"/>
    <n v="0"/>
    <n v="157"/>
    <s v="Room Heater For Home is Meant for Spot Heating, Room Size: Upto 250 sq ft. 100% Pure Copper Wire Motor for long life|Heater for Home Ideal to be used a s Room Heater for Bedroom small / medium room only, i.e., up to 250 sq. ft. when operated at 2000 watt "/>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
    <s v="Overall heater is good but it's size is small but it can make small area heat within few seconds,,Power Cord length ..very very short, and Function Knobs have no Written Marking of the Functions.,Material used is not of a good quality. No after sell servi"/>
    <s v="https://m.media-amazon.com/images/I/41VYlxCZqLL._SX300_SY300_QL70_FMwebp_.jpg"/>
    <s v="https://www.amazon.in/SaiEllin-Heater-Portable-Bedroom-Compact/dp/B09MQ9PDHR/ref=sr_1_364?qid=1672923611&amp;s=kitchen&amp;sr=1-364"/>
  </r>
  <r>
    <s v="B09C6HXFC1"/>
    <s v="Duracell USB Lightning Apple Certified (Mfi) Braided Sync &amp; Charge Cable For Iphone, Ipad And Ipod. Fast Charging Lightning Cable, 3.9 Feet (1.2M) - Black"/>
    <x v="183"/>
    <x v="2"/>
    <s v="Accessories &amp; Peripherals"/>
    <s v="Cables &amp; Accessories"/>
    <s v="Cables"/>
    <s v="USBCables"/>
    <n v="970"/>
    <s v="501-1000"/>
    <x v="2"/>
    <n v="4"/>
    <n v="1799"/>
    <n v="0.46"/>
    <n v="4.5"/>
    <n v="1"/>
    <n v="815"/>
    <s v="Supports Ios Devices With Max Output Up To 2.4A|Up To 10, 000+ Bend And 10, 000+ Plugging And Unplugging Test Ensure This Cable A Longer Lifespan|Ensure Fast And Stable Data Transmission Up To 480 Mbps|2 Years Warranty|Compatible Designed To Work Flawless"/>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
    <s v="https://m.media-amazon.com/images/W/WEBP_402378-T1/images/I/41TZJiPRRwL._SX300_SY300_QL70_FMwebp_.jpg"/>
    <s v="https://www.amazon.in/DURACELL-Lightning-Certified-braided-Devices/dp/B09C6HXFC1/ref=sr_1_22?qid=1672909124&amp;s=electronics&amp;sr=1-22"/>
  </r>
  <r>
    <s v="B09W5XR9RT"/>
    <s v="Duracell USB C To Lightning Apple Certified (Mfi) Braided Sync &amp; Charge Cable For Iphone, Ipad And Ipod. Fast Charging Lightning Cable, 3.9 Feet (1.2M) - Black"/>
    <x v="183"/>
    <x v="2"/>
    <s v="Accessories &amp; Peripherals"/>
    <s v="Cables &amp; Accessories"/>
    <s v="Cables"/>
    <s v="USBCables"/>
    <n v="970"/>
    <s v="501-1000"/>
    <x v="2"/>
    <n v="4"/>
    <n v="1999"/>
    <n v="0.51"/>
    <n v="4.4000000000000004"/>
    <n v="1"/>
    <n v="184"/>
    <s v="1.2M Tangle Free durable tough braiding sync &amp; charge cable|Supports iOS devices with max output up to 2.4A|Ensure fast and stable data transmission up to 480 Mbps|Up to 10,000+ bend and 10,000+ plugging and unplugging test ensure this cable a longer life"/>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
    <s v="https://m.media-amazon.com/images/W/WEBP_402378-T2/images/I/4177nw8okbL._SX300_SY300_QL70_FMwebp_.jpg"/>
    <s v="https://www.amazon.in/Duracell-Lightning-Certified-Braided-Charging/dp/B09W5XR9RT/ref=sr_1_32?qid=1672909125&amp;s=electronics&amp;sr=1-32"/>
  </r>
  <r>
    <s v="B09C6HWG18"/>
    <s v="Duracell Type C To Type C 5A (100W) Braided Sync &amp; Fast Charging Cable, 3.9 Feet (1.2M). USB C to C Cable, Supports PD &amp; QC 3.0 Charging, 5 GBPS Data Transmission – Black"/>
    <x v="183"/>
    <x v="2"/>
    <s v="Accessories &amp; Peripherals"/>
    <s v="Cables &amp; Accessories"/>
    <s v="Cables"/>
    <s v="USBCables"/>
    <n v="970"/>
    <s v="501-1000"/>
    <x v="2"/>
    <n v="4"/>
    <n v="1999"/>
    <n v="0.51"/>
    <n v="4.2"/>
    <n v="1"/>
    <n v="462"/>
    <s v="Up To 10,000+ Bend And 10,000+ Plugging And Unplugging Test Ensure This Cable A Longer Lifespan|Ensure Fast And Stable Data Transmission Up To 5 Gbps|Compatible Designed To Work Flawlessly With All Usb-C Devices|2 Years Warranty|1.2M Tangle Free Durable T"/>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
    <s v="Same type is available in half prize other make on Amazon,Cable is good and well built. it supports all sort of charging protocols. But Samsung galaxy s8 ultra seems to have some issues. It falls back to slower charging after a second or two of ultra fast"/>
    <s v="https://m.media-amazon.com/images/W/WEBP_402378-T1/images/I/41v5BQZzfAL._SX300_SY300_QL70_FMwebp_.jpg"/>
    <s v="https://www.amazon.in/DURACELL-Type-C-braided-Charge-Cable/dp/B09C6HWG18/ref=sr_1_43?qid=1672909125&amp;s=electronics&amp;sr=1-43"/>
  </r>
  <r>
    <s v="B0BDYVC5TD"/>
    <s v="SanDisk Ultra® microSDXC™ UHS-I Card, 128GB, 140MB/s R, 10 Y Warranty, for Smartphones"/>
    <x v="27"/>
    <x v="0"/>
    <s v="Accessories"/>
    <s v="MemoryCards"/>
    <s v="MicroSD"/>
    <m/>
    <n v="959"/>
    <s v="501-1000"/>
    <x v="2"/>
    <n v="4"/>
    <n v="1800"/>
    <n v="0.47"/>
    <n v="4.4000000000000004"/>
    <n v="1"/>
    <n v="67259"/>
    <s v="Ideal storage for Android smartphones and tablets|Up to 140MB/s transfer speeds to move up to 1000 photos per minute|Load apps faster with A1-rated performance|Class 10 for Full HD video recording and playback|Compatible with SanDisk MobileMate USB 3.0 mi"/>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
    <s v="https://m.media-amazon.com/images/I/413qMt0RdpL._SY300_SX300_QL70_ML2_.jpg"/>
    <s v="https://www.amazon.in/SanDisk-Ultra%C2%AE-microSDXCTM-Warranty-Smartphones/dp/B0BDYVC5TD/ref=sr_1_22?qid=1672895748&amp;s=electronics&amp;sr=1-22"/>
  </r>
  <r>
    <s v="B095XCRDQW"/>
    <s v="Esquire Laundry Basket Brown, 50 Ltr Capacity(Plastic)"/>
    <x v="184"/>
    <x v="1"/>
    <s v="HomeStorage &amp; Organization"/>
    <s v="LaundryOrganization"/>
    <s v="LaundryBaskets"/>
    <m/>
    <n v="950"/>
    <s v="501-1000"/>
    <x v="2"/>
    <n v="4"/>
    <n v="1599"/>
    <n v="0.41"/>
    <n v="4.3"/>
    <n v="1"/>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 v="https://m.media-amazon.com/images/W/WEBP_402378-T2/images/I/41svI04SS1L._SX300_SY300_QL70_FMwebp_.jpg"/>
    <s v="https://www.amazon.in/Esquire-Elite-Laundry-Basket-Colour/dp/B095XCRDQW/ref=sr_1_250?qid=1672923605&amp;s=kitchen&amp;sr=1-250"/>
  </r>
  <r>
    <s v="B0B8SRZ5SV"/>
    <s v="AmazonBasics USB C to Lightning Aluminum with Nylon Braided MFi Certified Charging Cable (Grey, 1.2 meter)"/>
    <x v="16"/>
    <x v="2"/>
    <s v="Accessories &amp; Peripherals"/>
    <s v="Cables &amp; Accessories"/>
    <s v="Cables"/>
    <s v="USBCables"/>
    <n v="949"/>
    <s v="501-1000"/>
    <x v="2"/>
    <n v="4"/>
    <n v="1999"/>
    <n v="0.53"/>
    <n v="4.4000000000000004"/>
    <n v="1"/>
    <n v="13552"/>
    <s v="Nylon-braided charging cable with a USB-C power adapter to fast charge your iPhone, iPad, and iPods|Supports fast and stable charging and superior data transfer in iPhone 13, 13 Pro, 13 mini; 12, 12 Pro Max, 12 Pro; 11, 11 Pro; X, XS, XR, XS Max; 8, 8 Plu"/>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x v="16"/>
    <x v="2"/>
    <s v="Accessories &amp; Peripherals"/>
    <s v="Cables &amp; Accessories"/>
    <s v="Cables"/>
    <s v="USBCables"/>
    <n v="949"/>
    <s v="501-1000"/>
    <x v="2"/>
    <n v="4"/>
    <n v="1999"/>
    <n v="0.53"/>
    <n v="4.4000000000000004"/>
    <n v="1"/>
    <n v="13552"/>
    <s v="Nylon-braided charging cable with a USB-C power adapter to fast charge your iPhone, iPad, and iPods|Supports fast and stable charging and superior data transfer in iPhone 13, 13 Pro, 13 mini; 12, 12 Pro Max, 12 Pro; 11, 11 Pro; X, XS, XR, XS Max; 8, 8 Plu"/>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s v="https://m.media-amazon.com/images/W/WEBP_402378-T1/images/I/514S7MylddL._SX300_SY300_QL70_FMwebp_.jpg"/>
    <s v="https://www.amazon.in/AmazonBasics-Lightning-Aluminum-Certified-Charging/dp/B0B8SSC5D9/ref=sr_1_206?qid=1672909134&amp;s=electronics&amp;sr=1-206"/>
  </r>
  <r>
    <s v="B009UORDX4"/>
    <s v="Philips Hi113 1000-Watt Plastic Body Ptfe Coating Dry Iron, Pack of 1"/>
    <x v="20"/>
    <x v="1"/>
    <s v="Kitchen &amp; HomeAppliances"/>
    <s v="Vacuum,Cleaning &amp; Ironing"/>
    <s v="Irons,Steamers&amp;Accessories"/>
    <s v="Irons"/>
    <n v="949"/>
    <s v="501-1000"/>
    <x v="2"/>
    <n v="4"/>
    <n v="975"/>
    <n v="0.03"/>
    <n v="4.3"/>
    <n v="1"/>
    <n v="7223"/>
    <s v="Black american heritage coating for easy gliding|Button groove speeds up ironing along buttons and seams|Iron temperature-ready light; Warranty: 2 years on product|Power: 1000 watts; operating voltage: 240 volts|Color Name: White; Size Name: Multi; Materi"/>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
    <s v="https://images-na.ssl-images-amazon.com/images/W/WEBP_402378-T1/images/I/41EK0QNFSUL._SX300_SY300_QL70_FMwebp_.jpg"/>
    <s v="https://www.amazon.in/Philips-HI113-1000-Watt-Plastic-Coating/dp/B009UORDX4/ref=sr_1_319?qid=1672923609&amp;s=kitchen&amp;sr=1-319"/>
  </r>
  <r>
    <s v="B01F262EUU"/>
    <s v="Samsung Original EHS64 Wired in Ear Earphones with Mic, Black"/>
    <x v="3"/>
    <x v="0"/>
    <s v="Headphones,Earbuds &amp; Accessories"/>
    <s v="Headphones"/>
    <s v="In-Ear"/>
    <m/>
    <n v="949"/>
    <s v="501-1000"/>
    <x v="2"/>
    <n v="4"/>
    <n v="999"/>
    <n v="0.05"/>
    <n v="4.2"/>
    <n v="1"/>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
    <s v="https://m.media-amazon.com/images/I/31+GLbqRPtL._SY300_SX300_.jpg"/>
    <s v="https://www.amazon.in/Samsung-Original-EHS64AVFBECINU-Hands-Free-Remote/dp/B01F262EUU/ref=sr_1_256?qid=1672895821&amp;s=electronics&amp;sr=1-256"/>
  </r>
  <r>
    <s v="B07F366Z51"/>
    <s v="Singer Aroma 1.8 Liter Electric Kettle High Grade Stainless Steel with Cool and Touch Body and Cordless Base, 1500 watts, Auto Shut Off with Dry Boiling (Silver/Black)"/>
    <x v="185"/>
    <x v="1"/>
    <s v="Kitchen &amp; HomeAppliances"/>
    <s v="SmallKitchenAppliances"/>
    <s v="Kettles&amp;HotWaterDispensers"/>
    <s v="ElectricKettles"/>
    <n v="949"/>
    <s v="501-1000"/>
    <x v="2"/>
    <n v="4"/>
    <n v="2385"/>
    <n v="0.6"/>
    <n v="4.0999999999999996"/>
    <n v="0"/>
    <n v="2311"/>
    <s v="Specifications: Power: 1500 watts, Capacity: 1.8 liter, Auto Shut Off with Dry Boiling, Cordless Base: Yes, Overheat Protection for Safety.|Durable and Hygienic: Made of food-grade stainless steel, this is a durable and hygienic kettle to boil water in.|3"/>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
    <s v="https://m.media-amazon.com/images/W/WEBP_402378-T2/images/I/41RI-hzCnvL._SY300_SX300_QL70_FMwebp_.jpg"/>
    <s v="https://www.amazon.in/Singer-Aroma-1-8-Litre-Electric-Kettle/dp/B07F366Z51/ref=sr_1_373?qid=1672923611&amp;s=kitchen&amp;sr=1-373"/>
  </r>
  <r>
    <s v="B09KPXTZXN"/>
    <s v="Rico Japanese Technology Rechargeable Wireless Electric Chopper with Replacement Warranty - Stainless Steel Blades, One Touch Operation, 10 Seconds Chopping, Mincing Vegetable, Meat - 250 ML, 30 Watts"/>
    <x v="179"/>
    <x v="1"/>
    <s v="Kitchen &amp; HomeAppliances"/>
    <s v="SmallKitchenAppliances"/>
    <s v="MiniFoodProcessors&amp;Choppers"/>
    <m/>
    <n v="949"/>
    <s v="501-1000"/>
    <x v="2"/>
    <n v="4"/>
    <n v="1999"/>
    <n v="0.53"/>
    <n v="4"/>
    <n v="0"/>
    <n v="1679"/>
    <s v="1 YEAR WARRANTY &amp; AFTER SALES SERVICE: Reliable Rico Warranty with the best after sales service in over 12,000 pin codes across India.|HIGH PERFORMANCE - this mini USB chopper comes with a powerful 30 Watt motor, very sharp 304 stainless steel blades ( 3 "/>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
    <s v="https://m.media-amazon.com/images/W/WEBP_402378-T1/images/I/41JnGOKI2dL._SX300_SY300_QL70_FMwebp_.jpg"/>
    <s v="https://www.amazon.in/Rico-Japanese-Technology-Rechargeable-Replacement/dp/B09KPXTZXN/ref=sr_1_220?qid=1672923601&amp;s=kitchen&amp;sr=1-220"/>
  </r>
  <r>
    <s v="B08SCCG9D4"/>
    <s v="JBL Commercial CSLM20B Auxiliary Omnidirectional Lavalier Microphone with Battery for Content Creation, Voiceover/Dubbing, Recording (Black,Small)"/>
    <x v="113"/>
    <x v="2"/>
    <s v="Accessories &amp; Peripherals"/>
    <s v="Audio &amp; VideoAccessories"/>
    <s v="PCMicrophones"/>
    <m/>
    <n v="949"/>
    <s v="501-1000"/>
    <x v="2"/>
    <n v="4"/>
    <n v="2000"/>
    <n v="0.53"/>
    <n v="3.9"/>
    <n v="0"/>
    <n v="14969"/>
    <s v="Omnidirectional pickup pattern|3.5mm TRRS jack compatible with smartphones &amp; most DSLR cameras|Can be used with mixer amplifiers with 1/4&quot; (6.3mm) adapter|Powered by LR44 type battery to connect to DSLR cameras, Ideal for : Content Creation, Conference Ca"/>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s v="https://m.media-amazon.com/images/I/41U9-x0JGPL._SX300_SY300_QL70_FMwebp_.jpg"/>
    <s v="https://www.amazon.in/JBL-Commercial-Omnidirectional-Microphone-Recording/dp/B08SCCG9D4/ref=sr_1_179?qid=1672903004&amp;s=computers&amp;sr=1-179"/>
  </r>
  <r>
    <s v="B07J9KXQCC"/>
    <s v="Libra Room Heater for Home, Room Heaters Home for Winter, Electric Heater with 2000 Watts Power as per IS Specification for Small to Medium Rooms - FH12 (Grey)"/>
    <x v="112"/>
    <x v="1"/>
    <s v="Heating,Cooling &amp; AirQuality"/>
    <s v="RoomHeaters"/>
    <s v="ElectricHeaters"/>
    <m/>
    <n v="949"/>
    <s v="501-1000"/>
    <x v="2"/>
    <n v="4"/>
    <n v="2299"/>
    <n v="0.59"/>
    <n v="3.6"/>
    <n v="0"/>
    <n v="550"/>
    <s v="Libra room heater for home has cool, warm or hot wind selection knob for heat setting; Please note that regulator changes heating power &amp; not actual fan speed. This model Fan Speed is fixed, not regulated by knob.|Libra room heaters home for winter is lig"/>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
    <s v="https://m.media-amazon.com/images/I/51GEjZAmNRL._SX300_SY300_QL70_FMwebp_.jpg"/>
    <s v="https://www.amazon.in/LIBRA-Portable-Heater-Adjustable-Thermostat/dp/B07J9KXQCC/ref=sr_1_500?qid=1672923617&amp;s=kitchen&amp;sr=1-500"/>
  </r>
  <r>
    <s v="B08VJFYH6N"/>
    <s v="BAJAJ PYGMY MINI 110 MM 10 W HIGH SPEED OPERATION, USB CHARGING, MULTI-CLIP FUNCTION PERSONAL FAN"/>
    <x v="30"/>
    <x v="1"/>
    <s v="Heating,Cooling &amp; AirQuality"/>
    <s v="Fans"/>
    <s v="TableFans"/>
    <m/>
    <n v="948"/>
    <s v="501-1000"/>
    <x v="2"/>
    <n v="4"/>
    <n v="1620"/>
    <n v="0.41"/>
    <n v="4.0999999999999996"/>
    <n v="0"/>
    <n v="4370"/>
    <s v="It is designed with Multi-Utility Clamp Mechanism; Enables table as well as wall operation|Easy charging compatibility with existing power cables|Li-Ion Battery with 4 hours’ battery backup provides continual operation during power cut and uninterrupted a"/>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
    <s v="https://m.media-amazon.com/images/I/51OQUmSwngL._SX300_SY300_QL70_FMwebp_.jpg"/>
    <s v="https://www.amazon.in/OPERATION-CHARGING-MULTI-CLIP-FUNCTION-PERSONAL/dp/B08VJFYH6N/ref=sr_1_279?qid=1672923606&amp;s=kitchen&amp;sr=1-279"/>
  </r>
  <r>
    <s v="B09X7DY7Q4"/>
    <s v="SanDisk Extreme SD UHS I 64GB Card for 4K Video for DSLR and Mirrorless Cameras 170MB/s Read &amp; 80MB/s Write"/>
    <x v="27"/>
    <x v="0"/>
    <s v="Accessories"/>
    <s v="MemoryCards"/>
    <s v="MicroSD"/>
    <m/>
    <n v="939"/>
    <s v="501-1000"/>
    <x v="2"/>
    <n v="4"/>
    <n v="1800"/>
    <n v="0.48"/>
    <n v="4.5"/>
    <n v="1"/>
    <s v="2,05,052"/>
    <s v="Save time with card offload speeds upto 170mb/s powered by SanDisk quickflow technology|Perfect for shooting 4K UHD video and sequential burst mode photography|Capture uninterrupted video with UHS Class 3 (U3) and video speed class 30 (V30)|Built for and "/>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
    <s v="https://m.media-amazon.com/images/W/WEBP_402378-T1/images/I/41x8yDAjWJL._SX300_SY300_QL70_FMwebp_.jpg"/>
    <s v="https://www.amazon.in/SanDisk-Extreme-Video-Mirrorless-Cameras/dp/B09X7DY7Q4/ref=sr_1_307?qid=1672903010&amp;s=computers&amp;sr=1-307"/>
  </r>
  <r>
    <s v="B08LVVTGZK"/>
    <s v="Lifelong LLSM120G Sandwich Griller , Classic Pro 750 W Sandwich Maker with 4 Slice Non-Stick Fixed Plates for Sandwiches at Home with 1 Year Warranty (Black)"/>
    <x v="109"/>
    <x v="1"/>
    <s v="Kitchen &amp; HomeAppliances"/>
    <s v="SmallKitchenAppliances"/>
    <s v="SandwichMakers"/>
    <m/>
    <n v="929"/>
    <s v="501-1000"/>
    <x v="2"/>
    <n v="4"/>
    <n v="1300"/>
    <n v="0.28999999999999998"/>
    <n v="3.9"/>
    <n v="0"/>
    <n v="1672"/>
    <s v="Elegant black finish body; Non-stick plates provide a healthy low fat sandwich|Safety: Cool touch outer body and heat resistant housing;|Plate Size : 20 cm x 7 cm; it comes with 1 year warranty|Grill Sandwich: Hinged lock for well grilled sandwiches|Inclu"/>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
    <s v="https://m.media-amazon.com/images/W/WEBP_402378-T2/images/I/41mcGL9ei0L._SX300_SY300_QL70_FMwebp_.jpg"/>
    <s v="https://www.amazon.in/Lifelong-Sandwich-Griller-Non-Stick-Plates/dp/B08LVVTGZK/ref=sr_1_422?qid=1672923613&amp;s=kitchen&amp;sr=1-422"/>
  </r>
  <r>
    <s v="B0BNLFQDG2"/>
    <s v="Longway Blaze 2 Rod Quartz Room Heater (White, Gray, 800 watts)"/>
    <x v="186"/>
    <x v="1"/>
    <s v="Heating,Cooling &amp; AirQuality"/>
    <s v="RoomHeaters"/>
    <s v="ElectricHeaters"/>
    <m/>
    <n v="929"/>
    <s v="501-1000"/>
    <x v="2"/>
    <n v="4"/>
    <n v="2199"/>
    <n v="0.57999999999999996"/>
    <n v="3.7"/>
    <n v="0"/>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75TJHWVC"/>
    <s v="Airtel Digital TV HD Set Top Box with 1 Month Basic Pack with Recording + Free Standard Installation"/>
    <x v="107"/>
    <x v="0"/>
    <s v="HomeTheater,TV &amp; Video"/>
    <s v="SatelliteEquipment"/>
    <s v="SatelliteReceivers"/>
    <m/>
    <n v="917"/>
    <s v="501-1000"/>
    <x v="2"/>
    <n v="4"/>
    <n v="2299"/>
    <n v="0.6"/>
    <n v="4.2"/>
    <n v="1"/>
    <n v="3300"/>
    <s v="One Month Pack Subscription Included|Airtel HD Set Top Box brings a theatre-like experience to your home with HD Premium Quality Video (1080i resolution)|Dolby digital plus 5.1 surround sound|Record and Play Live TV so that you never miss your favourite s"/>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
    <s v="https://m.media-amazon.com/images/I/31x1oQ78mDL._SY300_SX300_QL70_FMwebp_.jpg"/>
    <s v="https://www.amazon.in/Airtel-Digital-TV-Month-Recording/dp/B075TJHWVC/ref=sr_1_407_mod_primary_new?qid=1672909144&amp;s=electronics&amp;sbo=RZvfv%2F%2FHxDF%2BO5021pAnSA%3D%3D&amp;sr=1-407"/>
  </r>
  <r>
    <s v="B07X963JNS"/>
    <s v="URBN 10000 mAh Lithium Power Bank UPR10K with 12 Watt Fast Charging, Blue"/>
    <x v="106"/>
    <x v="0"/>
    <s v="Mobiles &amp; Accessories"/>
    <s v="MobileAccessories"/>
    <s v="Chargers"/>
    <s v="PowerBanks"/>
    <n v="900"/>
    <s v="501-1000"/>
    <x v="2"/>
    <n v="4"/>
    <n v="2499"/>
    <n v="0.64"/>
    <n v="4"/>
    <n v="0"/>
    <n v="36384"/>
    <s v="Proudly Made In India|It will charge a 3000mAh phone battery up to 2.4 times &amp; It will charge a 4000mAh phone battery up to 1.8 times|Dual USB Output 2.4 Amp 5V Fast Charge|Ultra Compact body along with smooth touch finish gives the Power Bank its premium"/>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
    <s v="https://m.media-amazon.com/images/I/31Oj5BsHwdL._SX300_SY300_QL70_FMwebp_.jpg"/>
    <s v="https://www.amazon.in/URBN-Li-Polymer-Charge-Compact-Certification/dp/B07X963JNS/ref=sr_1_356?qid=1672903012&amp;s=computers&amp;sr=1-356"/>
  </r>
  <r>
    <s v="B07XLCFSSN"/>
    <s v="Amazonbasics Nylon Braided Usb-C To Lightning Cable, Fast Charging Mfi Certified Smartphone, Iphone Charger (6-Foot, Dark Grey)"/>
    <x v="16"/>
    <x v="2"/>
    <s v="Accessories &amp; Peripherals"/>
    <s v="Cables &amp; Accessories"/>
    <s v="Cables"/>
    <s v="USBCables"/>
    <n v="899"/>
    <s v="501-1000"/>
    <x v="2"/>
    <n v="4"/>
    <n v="1900"/>
    <n v="0.53"/>
    <n v="4.4000000000000004"/>
    <n v="1"/>
    <n v="13552"/>
    <s v="Fast Charge: When Used With An 18W Or Higher Usb-C Wall Charger With Power Delivery You Can Charge Your Iphone To 50% Battery In Just 30 Minutes - Supported Models Include Iphone 8, 8 Plus, X, Xs, Xr, Xs Max, 11, 11 Pro, 11 Pro Max, Ipads, And More. High-"/>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s v="https://m.media-amazon.com/images/I/3183iGEWksL._SX300_SY300_QL70_FMwebp_.jpg"/>
    <s v="https://www.amazon.in/AmazonBasics-Apple-Certified-Lightning-Charging/dp/B07XLCFSSN/ref=sr_1_40?qid=1672909125&amp;s=electronics&amp;sr=1-40"/>
  </r>
  <r>
    <s v="B08WKCTFF3"/>
    <s v="ZEBRONICS Aluminium Alloy Laptop Stand, Compatible with 9-15.6 inch Laptops, 7 Angles Adjustable, Anti Slip Silicon Rubber Pads, Foldable, Velvet Pouch Inside, Zeb-NS2000 (Dark Grey)"/>
    <x v="65"/>
    <x v="2"/>
    <s v="Accessories &amp; Peripherals"/>
    <s v="LaptopAccessories"/>
    <s v="Lapdesks"/>
    <m/>
    <n v="899"/>
    <s v="501-1000"/>
    <x v="2"/>
    <n v="4"/>
    <n v="1999"/>
    <n v="0.55000000000000004"/>
    <n v="4.4000000000000004"/>
    <n v="1"/>
    <n v="1667"/>
    <s v="Made of Aluminum Alloy with Anti Slip Silicon Rubber pads to keep laptop in place|Seven Adjustable Levels|It Supports Upto 5kg Weight|Premium and Stylish Design|Foldable Stand for Laptops up to 17 inches (Including Dell, HP, Lenovo, Macbook, Mi, Surface, "/>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
    <s v="https://m.media-amazon.com/images/I/41n3-joTUHL._SX300_SY300_QL70_FMwebp_.jpg"/>
    <s v="https://www.amazon.in/ZEBRONICS-Zeb-NS2000-Supports-Aluminium-Adjustable/dp/B08WKCTFF3/ref=sr_1_458?qid=1672903018&amp;s=computers&amp;sr=1-458"/>
  </r>
  <r>
    <s v="B01KK0HU3Y"/>
    <s v="HP Z3700 Wireless Optical Mouse with USB Receiver and 2.4GHz Wireless Connection/ 1200DPI / 16 Months Long Battery Life /Ambidextrous and Slim Design (Modern Gold)"/>
    <x v="59"/>
    <x v="2"/>
    <s v="Accessories &amp; Peripherals"/>
    <s v="Keyboards,Mice &amp; InputDevices"/>
    <s v="Mice"/>
    <m/>
    <n v="899"/>
    <s v="501-1000"/>
    <x v="2"/>
    <n v="4"/>
    <n v="1499"/>
    <n v="0.4"/>
    <n v="4.2"/>
    <n v="1"/>
    <n v="23174"/>
    <s v="Designed with flair, the sleek design complements your favorite HP devices and fits comfortably anywhere|The 2.4GHz wireless connection reliably keeps you hooked up|With up to 16 months of life on a single AA battery, this mouse was designed to push the l"/>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
    <s v="https://m.media-amazon.com/images/W/WEBP_402378-T1/images/I/31R5FtHMDiL._SY300_SX300_QL70_FMwebp_.jpg"/>
    <s v="https://www.amazon.in/HP-Z3700-Wireless-Mouse-Modern/dp/B01KK0HU3Y/ref=sr_1_236?qid=1672903006&amp;s=computers&amp;sr=1-236"/>
  </r>
  <r>
    <s v="B0BJYSCWFQ"/>
    <s v="Kitchengenix's Mini Waffle Maker 4 Inch- 350 Watts: Stainless Steel Non-Stick Electric Iron Machine for Individual Belgian Waffles, Pan Cakes, Paninis or Other Snacks (Red)"/>
    <x v="187"/>
    <x v="1"/>
    <s v="Kitchen &amp; HomeAppliances"/>
    <s v="SmallKitchenAppliances"/>
    <s v="WaffleMakers&amp;Irons"/>
    <m/>
    <n v="899"/>
    <s v="501-1000"/>
    <x v="2"/>
    <n v="4"/>
    <n v="1999"/>
    <n v="0.55000000000000004"/>
    <n v="4.2"/>
    <n v="1"/>
    <n v="39"/>
    <s v="MORE THAN WAFFLES: Make your favorite breakfast classics, or get creative with waffled hash browns, cookies and even biscuit pizzas. Any batter will “waffle” into single serving portions. Great for families or on the go.|MINI IS MIGHTY: With a 4” nonstick"/>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s v="https://m.media-amazon.com/images/I/41wOaCtfCZL._SY300_SX300_QL70_FMwebp_.jpg"/>
    <s v="https://www.amazon.in/Kitchengenixs-Waffle-Maker-Inch-Watts/dp/B0BJYSCWFQ/ref=sr_1_489?qid=1672923617&amp;s=kitchen&amp;sr=1-489"/>
  </r>
  <r>
    <s v="B0085IATT6"/>
    <s v="D-Link DIR-615 Wi-fi Ethernet-N300 Single_band 300Mbps Router, Mobile App Support, Router | AP | Repeater | Client Modes(Black)"/>
    <x v="188"/>
    <x v="2"/>
    <s v="NetworkingDevices"/>
    <s v="Routers"/>
    <m/>
    <m/>
    <n v="899"/>
    <s v="501-1000"/>
    <x v="2"/>
    <n v="4"/>
    <n v="1800"/>
    <n v="0.5"/>
    <n v="4.0999999999999996"/>
    <n v="0"/>
    <n v="22375"/>
    <s v="N 300 Mbps wireless Router with high gain Omni Antenna. Dynamic IP (DHCP) : Yes;Support Multiple operating modes: Router | AP | Repeater | Client;Easy Setup: Super simple set-up with the D-Link Assistant Mobile APP Or with intuitive WEB GUI setup wizard.;"/>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
    <s v="https://m.media-amazon.com/images/W/WEBP_402378-T1/images/I/31c6zDmtEnL._SY300_SX300_QL70_FMwebp_.jpg"/>
    <s v="https://www.amazon.in/D-Link-DIR-615-Wireless-N300-Router-Black/dp/B0085IATT6/ref=sr_1_320?qid=1672903011&amp;s=computers&amp;sr=1-320"/>
  </r>
  <r>
    <s v="B07W6VWZ8C"/>
    <s v="Infinity (JBL Fuze Pint, Wireless Ultra Portable Mini Speaker with Mic, Deep Bass, Dual Equalizer, Bluetooth 5.0 with Voice Assistant Support for Mobiles (Black)"/>
    <x v="141"/>
    <x v="0"/>
    <s v="HomeAudio"/>
    <s v="Speakers"/>
    <s v="OutdoorSpeakers"/>
    <m/>
    <n v="899"/>
    <s v="501-1000"/>
    <x v="2"/>
    <n v="4"/>
    <n v="1999"/>
    <n v="0.55000000000000004"/>
    <n v="4.0999999999999996"/>
    <n v="0"/>
    <n v="30469"/>
    <s v="Pocket Size Portable Bluetooth Speakers|5 hours Music Playtime Under Optimum Audio Settings and please ensure speaker is 100% charged before usage|Dual Equalizer Modes for Normal &amp; Deep Bass Output|Wireless Bluetooth Streaming|Speakerphone. Frequency Resp"/>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
    <s v="https://m.media-amazon.com/images/I/41Qf-pUQr9L._SX300_SY300_QL70_FMwebp_.jpg"/>
    <s v="https://www.amazon.in/Infinity-Fuze-Pint-Portable-Wireless/dp/B07W6VWZ8C/ref=sr_1_184?qid=1672903004&amp;s=computers&amp;sr=1-184"/>
  </r>
  <r>
    <s v="B0BDG6QDYD"/>
    <s v="Activa Heat-Max 2000 Watts Room Heater (White color ) with ABS body"/>
    <x v="120"/>
    <x v="1"/>
    <s v="Heating,Cooling &amp; AirQuality"/>
    <s v="RoomHeaters"/>
    <s v="FanHeaters"/>
    <m/>
    <n v="899"/>
    <s v="501-1000"/>
    <x v="2"/>
    <n v="4"/>
    <n v="1990"/>
    <n v="0.55000000000000004"/>
    <n v="4.0999999999999996"/>
    <n v="0"/>
    <n v="185"/>
    <s v="You will not have to worry about any overheating issue with this room heater presented by Activa. It comes with over heat safety protection that prevents it from damages caused by overheating.|This Activa room heater features two heat settings with 1000 w"/>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
    <s v="https://m.media-amazon.com/images/W/WEBP_402378-T1/images/I/41s6tfIVmeL._SX300_SY300_QL70_FMwebp_.jpg"/>
    <s v="https://www.amazon.in/Activa-Heat-Max-Watts-Heater-White/dp/B0BDG6QDYD/ref=sr_1_167?qid=1672923598&amp;s=kitchen&amp;sr=1-167"/>
  </r>
  <r>
    <s v="B07BKSSDR2"/>
    <s v="Dr Trust Electronic Kitchen Digital Scale Weighing Machine (Blue)"/>
    <x v="189"/>
    <x v="5"/>
    <s v="HomeMedicalSupplies &amp; Equipment"/>
    <s v="HealthMonitors"/>
    <s v="WeighingScales"/>
    <s v="DigitalBathroomScales"/>
    <n v="899"/>
    <s v="501-1000"/>
    <x v="2"/>
    <n v="4"/>
    <n v="1900"/>
    <n v="0.53"/>
    <n v="4"/>
    <n v="0"/>
    <n v="3663"/>
    <s v="Tare function: It comes with tare function which allows you to measure the weight of all ingredients separately after adding one after another without having to remove the previous ingredients. It also allows user to cancel out the weight of the contain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
    <s v="This is aesthetically the most appealing Digital Kitchen scale out of the available choices. Though it is also by far the most expensive, it is value for money considering the followig pros:1. Functionality: It has only two touch buttons which integrate a"/>
    <s v="https://m.media-amazon.com/images/I/41csvHnDvES._SX300_SY300_QL70_FMwebp_.jpg"/>
    <s v="https://www.amazon.in/Dr-Trust-Electronic-Kitchen-Weighing/dp/B07BKSSDR2/ref=sr_1_265?qid=1672923605&amp;s=kitchen&amp;sr=1-265"/>
  </r>
  <r>
    <s v="B09LH32678"/>
    <s v="JIALTO Mini Waffle Maker 4 Inch- 350 Watts: Stainless Steel Non-Stick Electric Iron Machine for Individual Belgian Waffles, Pan Cakes, Paninis or Other Snacks - Aqua blue"/>
    <x v="190"/>
    <x v="1"/>
    <s v="Kitchen &amp; HomeAppliances"/>
    <s v="SmallKitchenAppliances"/>
    <s v="WaffleMakers&amp;Irons"/>
    <m/>
    <n v="899"/>
    <s v="501-1000"/>
    <x v="2"/>
    <n v="4"/>
    <n v="1999"/>
    <n v="0.55000000000000004"/>
    <n v="4"/>
    <n v="0"/>
    <n v="832"/>
    <s v="Why To Buy : To enjoy thick restaurant like quality waffles you must buy this waffle iron maker, this is very energy efficient waffle irons only uses 350 watt energy.|Easy To Use : This waffles machine can we used by anyone, no special learning needed to "/>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
    <s v="https://m.media-amazon.com/images/W/WEBP_402378-T2/images/I/41Ps3i9b4HL._SY300_SX300_QL70_FMwebp_.jpg"/>
    <s v="https://www.amazon.in/BONIRY-Waffle-Maker-Inch-Watts/dp/B09LH32678/ref=sr_1_390?qid=1672923611&amp;s=kitchen&amp;sr=1-390"/>
  </r>
  <r>
    <s v="B07WGPBXY9"/>
    <s v="Pigeon by Stovekraft Quartz Electric Kettle (14299) 1.7 Litre with Stainless Steel Body, used for boiling Water, making tea and coffee, instant noodles, soup etc. 1500 Watt (Silver)"/>
    <x v="72"/>
    <x v="1"/>
    <s v="Kitchen &amp; HomeAppliances"/>
    <s v="SmallKitchenAppliances"/>
    <s v="Kettles&amp;HotWaterDispensers"/>
    <s v="ElectricKettles"/>
    <n v="899"/>
    <s v="501-1000"/>
    <x v="2"/>
    <n v="4"/>
    <n v="1249"/>
    <n v="0.28000000000000003"/>
    <n v="3.9"/>
    <n v="0"/>
    <n v="17424"/>
    <s v="Hygienic Stainless Steel Body: Now you can make hot water, green tea, lemon water, soups with Pigeon Quartz Stainless Steel electric kettle 1.7 Litre with less efforts in minutes|Single Push flip Glass lid: The single touch locking Glass lid mechanism in "/>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_xd83d_"/>
    <s v="https://m.media-amazon.com/images/W/WEBP_402378-T1/images/I/31TLru4LT8L._SX300_SY300_QL70_FMwebp_.jpg"/>
    <s v="https://www.amazon.in/Pigeon-Stovekraft-Quartz-Electric-Kettle/dp/B07WGPBXY9/ref=sr_1_100?qid=1672923595&amp;s=kitchen&amp;sr=1-100"/>
  </r>
  <r>
    <s v="B07LG59NPV"/>
    <s v="Boult Audio Probass Curve Bluetooth Wireless in Ear Earphones with Mic with Ipx5 Water Resistant, 12H Battery Life &amp; Extra Bass (Black)"/>
    <x v="116"/>
    <x v="0"/>
    <s v="Headphones,Earbuds &amp; Accessories"/>
    <s v="Headphones"/>
    <s v="In-Ear"/>
    <m/>
    <n v="899"/>
    <s v="501-1000"/>
    <x v="2"/>
    <n v="4"/>
    <n v="4499"/>
    <n v="0.8"/>
    <n v="3.8"/>
    <n v="0"/>
    <s v="1,03,052"/>
    <s v="Long Battery Life - Curve is a powerhouse,Offers playback time of up to 12-15 hours for every charge. Takes 1-1.5 to get fully charged and it has 1-2 days of standby. 20m Transmission Distance. Wireless range: 10 m|Off-Axis magnetic technology - Oval-shap"/>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
    <s v="https://m.media-amazon.com/images/I/31nI3BzOXwL._SX300_SY300_QL70_FMwebp_.jpg"/>
    <s v="https://www.amazon.in/Boult-Audio-Curve-Sweatproof-Headphones/dp/B07LG59NPV/ref=sr_1_76?qid=1672902998&amp;s=computers&amp;sr=1-76"/>
  </r>
  <r>
    <s v="B0814ZY6FP"/>
    <s v="Zebronics ZEB-VITA Wireless Bluetooth 10W Portable Bar Speaker With Supporting USB, SD Card, AUX, FM, TWS &amp; Call Function"/>
    <x v="65"/>
    <x v="0"/>
    <s v="HomeAudio"/>
    <s v="Speakers"/>
    <s v="BluetoothSpeakers"/>
    <m/>
    <n v="899"/>
    <s v="501-1000"/>
    <x v="2"/>
    <n v="4"/>
    <n v="1199"/>
    <n v="0.25"/>
    <n v="3.8"/>
    <n v="0"/>
    <n v="10751"/>
    <s v="Zebronics Zeb-Vita Portable Bar speaker with Bluetooth Support. 100Hz-18kHz|It supports USB Aux input and Micro Sd card. It has Built in Fm radio for convenience, Built-in rechargeable battery|It has feature of Call function. It comes with media control f"/>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
    <s v="Onedra full prodact,Good but sometime sound doesn't clear,Best Quality Bluetooth Speaker, With Great Bass and Sound Enhancement..Problems :1.Charging Cable is So Poor in Quality2.Charging Port Could Not Be Connected Easily Due to Loose Connection Of Ports"/>
    <s v="https://m.media-amazon.com/images/I/31c2Mxy32-L._SX300_SY300_QL70_FMwebp_.jpg"/>
    <s v="https://www.amazon.in/Zebronics-Zeb-Vita-Portable-Speaker-Bluetooth/dp/B0814ZY6FP/ref=sr_1_352?qid=1672903012&amp;s=computers&amp;sr=1-352"/>
  </r>
  <r>
    <s v="B09LV1CMGH"/>
    <s v="Lifelong LLFH921 Regalia 2000 W Fan Heater, 3 Air Settings, Room Heater with Overheating Protection, 1 Year Warranty ( White, (ISI Certified, Ideal for small to medium room/area)"/>
    <x v="109"/>
    <x v="1"/>
    <s v="Heating,Cooling &amp; AirQuality"/>
    <s v="RoomHeaters"/>
    <s v="FanHeaters"/>
    <m/>
    <n v="899"/>
    <s v="501-1000"/>
    <x v="2"/>
    <n v="4"/>
    <n v="2000"/>
    <n v="0.55000000000000004"/>
    <n v="3.6"/>
    <n v="0"/>
    <n v="291"/>
    <s v="Meant for Spot Heating|Ideal for a small room only, i.e., up to 150 sq. ft|Robust Design for fast &amp; efficient + heating|Country of Origin: India|Do not worry if you experience some burning smell when you run your room heater for the 1st time. This is due "/>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
    <s v="https://images-na.ssl-images-amazon.com/images/W/WEBP_402378-T1/images/I/41d17oVYVeL._SX300_SY300_QL70_FMwebp_.jpg"/>
    <s v="https://www.amazon.in/Lifelong-LLFH921-Overheating-Protection-Certified/dp/B09LV1CMGH/ref=sr_1_70?qid=1672923593&amp;s=kitchen&amp;sr=1-70"/>
  </r>
  <r>
    <s v="B0BMZ6SY89"/>
    <s v="!!HANEUL!!1000 Watt/2000-Watt Room Heater!! Fan Heater!!Pure White!!HN-2500!!Made in India!!Thermoset!!"/>
    <x v="191"/>
    <x v="1"/>
    <s v="Heating,Cooling &amp; AirQuality"/>
    <s v="RoomHeaters"/>
    <s v="FanHeaters"/>
    <m/>
    <n v="899"/>
    <s v="501-1000"/>
    <x v="2"/>
    <n v="4"/>
    <n v="1599"/>
    <n v="0.44"/>
    <n v="3.4"/>
    <n v="0"/>
    <n v="15"/>
    <s v="2 heat settings providing more convenience in usage. Customer can set it at either 1000 Watt or 2000 Watt depending upon the requirement|Thermal cut out protection and Power indicator light.|Handle grip got portablity|It can be placed vertically as well a"/>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
    <s v="https://m.media-amazon.com/images/I/41OZjIUftuL._SX300_SY300_QL70_FMwebp_.jpg"/>
    <s v="https://www.amazon.in/HANEUL-2000-Watt-Heater-HN-2500-Thermoset/dp/B0BMZ6SY89/ref=sr_1_312?qid=1672923607&amp;s=kitchen&amp;sr=1-312"/>
  </r>
  <r>
    <s v="B0B82YGCF6"/>
    <s v="Tokdis MX-1 Pro Bluetooth Calling Smartwatch - 1.69” LCD Display, Multiple Watch Faces, Sleep Monitor, Heart &amp; SpO2 Monitoring, Multiple Sports Modes, Water Resistant"/>
    <x v="192"/>
    <x v="0"/>
    <s v="WearableTechnology"/>
    <s v="SmartWatches"/>
    <m/>
    <m/>
    <n v="899"/>
    <s v="501-1000"/>
    <x v="2"/>
    <n v="4"/>
    <n v="3499"/>
    <n v="0.74"/>
    <n v="3"/>
    <n v="0"/>
    <n v="681"/>
    <s v="【Bluetooth Calling Watch】- Tokdis MX-1 Pro enables you to make and receive calls directly from your watch via the built-in speaker and microphone. This smartwatch features a dial pad, option to access recent calls &amp; manually sync your phone’s contacts.|【H"/>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s v="Its is value for money,,Good product,Good, liked,,charging lasts short time. charging with straps impossible. very poor working. not worth the money paid.,It's tiny specially can be look great on tiny wrist, look is also nice but internal feature is some "/>
    <s v="https://m.media-amazon.com/images/I/31M4nb0+JKL._SY300_SX300_.jpg"/>
    <s v="https://www.amazon.in/Tokdis-MX-1-Bluetooth-Calling-Smartwatch/dp/B0B82YGCF6/ref=sr_1_370?qid=1672895857&amp;s=electronics&amp;sr=1-370"/>
  </r>
  <r>
    <s v="B0B8ZKWGKD"/>
    <s v="ZORBES® Wall Adapter Holder for Alexa Echo Dot 4th Generation,A Space-Saving Solution with Cord Management for Your Smart Home Speakers -White (Holder Only)"/>
    <x v="193"/>
    <x v="0"/>
    <s v="HomeTheater,TV &amp; Video"/>
    <s v="Accessories"/>
    <s v="TVMounts,Stands&amp;Turntables"/>
    <s v="TVWall&amp;CeilingMounts"/>
    <n v="893"/>
    <s v="501-1000"/>
    <x v="2"/>
    <n v="4"/>
    <n v="1052"/>
    <n v="0.15"/>
    <n v="4.3"/>
    <n v="1"/>
    <n v="106"/>
    <s v="[Make Your Wired Alexa Echo Dot Looks Wireless]-- Still figuring out how to the extra long cord of your Alexa Echo Dot?This adapter cord holder will be your saver.The adapter holder will keep the wall adapter and cord both well organized, and directly mak"/>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
    <s v="https://m.media-amazon.com/images/W/WEBP_402378-T1/images/I/41J0RvJFffL._SX300_SY300_QL70_FMwebp_.jpg"/>
    <s v="https://www.amazon.in/Generation-Space-Saving-Solution-Management-Speakers/dp/B0B8ZKWGKD/ref=sr_1_474?qid=1672909147&amp;s=electronics&amp;sr=1-474"/>
  </r>
  <r>
    <s v="B07JJFSG2B"/>
    <s v="SanDisk Ultra 128 GB USB 3.0 Pen Drive (Black)"/>
    <x v="27"/>
    <x v="2"/>
    <s v="ExternalDevices &amp; DataStorage"/>
    <s v="PenDrives"/>
    <m/>
    <m/>
    <n v="889"/>
    <s v="501-1000"/>
    <x v="2"/>
    <n v="4"/>
    <n v="2500"/>
    <n v="0.64"/>
    <n v="4.3"/>
    <n v="1"/>
    <n v="55747"/>
    <s v="USB 3.0 enabled (USB 2.0 compatible)|Transfer up to 10 times faster than standard USB 2.0 drives; up to 100MB/s read speed|Secure file encryption and password protection|Stylish and portable design|SanDisk secure access software keeps files private|Countr"/>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https://m.media-amazon.com/images/I/31YFd-LQ8rL._SY300_SX300_QL70_FMwebp_.jpg"/>
    <s v="https://www.amazon.in/SanDisk-Ultra-128-Drive-Black/dp/B07JJFSG2B/ref=sr_1_66?qid=1672902997&amp;s=computers&amp;sr=1-66"/>
  </r>
  <r>
    <s v="B07LDN9Q2P"/>
    <s v="Havells D'zire 1000 watt Dry Iron With American Heritage Sole Plate, Aerodynamic Design, Easy Grip Temperature Knob &amp; 2 years Warranty. (Mint)"/>
    <x v="26"/>
    <x v="1"/>
    <s v="Kitchen &amp; HomeAppliances"/>
    <s v="Vacuum,Cleaning &amp; Ironing"/>
    <s v="Irons,Steamers&amp;Accessories"/>
    <s v="Irons"/>
    <n v="889"/>
    <s v="501-1000"/>
    <x v="2"/>
    <n v="4"/>
    <n v="1295"/>
    <n v="0.31"/>
    <n v="4.3"/>
    <n v="1"/>
    <n v="6400"/>
    <s v="American heritage original imported golden nonstick coating on sole plate|Easy to see pilot light|Easy grip fabric selector knob|360 degree cord swivel|Warranty: 2 year on product|Includes: 1 Dry iron and Instruction Manual|Cotton and silk braided; Temper"/>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B5GJRTHB"/>
    <s v="Wecool Moonwalk M1 ENC True Wireless in Ear Earbuds with Mic, Titanium Drivers for Rich Bass Experience, 40+ Hours Play Time, Type C Fast Charging, Low Latency, BT 5.3, IPX5, Deep Bass (Black)"/>
    <x v="123"/>
    <x v="0"/>
    <s v="Headphones,Earbuds &amp; Accessories"/>
    <s v="Headphones"/>
    <s v="In-Ear"/>
    <m/>
    <n v="889"/>
    <s v="501-1000"/>
    <x v="2"/>
    <n v="4"/>
    <n v="1999"/>
    <n v="0.56000000000000005"/>
    <n v="4.2"/>
    <n v="1"/>
    <n v="2284"/>
    <s v="We have designed the ENC earbuds to provide Excellent Music Experience avoiding any external disturbance. Enjoy your music to the core with this Earbuds|&quot;Quad-Mic Environmental Noise Cancellation(ENC): Bluetooth Earbuds are equipped with ENC technology an"/>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s v="https://m.media-amazon.com/images/W/WEBP_402378-T1/images/I/41Wq-obB2VL._SX300_SY300_QL70_FMwebp_.jpg"/>
    <s v="https://www.amazon.in/Moonwalk-Wireless-Titanium-Experience-Charging/dp/B0B5GJRTHB/ref=sr_1_397?qid=1672903014&amp;s=computers&amp;sr=1-397"/>
  </r>
  <r>
    <s v="B00E3DVQFS"/>
    <s v="Duracell Rechargeable AA 2500mAh Batteries, 4 Pcs"/>
    <x v="183"/>
    <x v="0"/>
    <s v="GeneralPurposeBatteries &amp; BatteryChargers"/>
    <s v="DisposableBatteries"/>
    <m/>
    <m/>
    <n v="879"/>
    <s v="501-1000"/>
    <x v="2"/>
    <n v="4"/>
    <n v="1109"/>
    <n v="0.21"/>
    <n v="4.4000000000000004"/>
    <n v="1"/>
    <n v="31599"/>
    <s v="Duracell Rechargeable AA 2500 mAh batteries are our #1 longest-lasting per charge (for rechargeable AA size, per charge in same device)|Duracell Rechargeable AA 2500 mAh batteries stay charged for up to 12 months, when not in use|Unused Duracell Rechargea"/>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
    <s v="https://m.media-amazon.com/images/I/41PBiq0KGUL._SX300_SY300_QL70_FMwebp_.jpg"/>
    <s v="https://www.amazon.in/Duracell-Ultra-5000688-Rechargeable-Batteries/dp/B00E3DVQFS/ref=sr_1_274?qid=1672903008&amp;s=computers&amp;sr=1-274"/>
  </r>
  <r>
    <s v="B09FFK1PQG"/>
    <s v="Duracell 38W Fast Car Charger Adapter with Dual Output. Quick Charge, Type C PD 20W &amp; Qualcomm Certified 3.0 Compatible for iPhone, All Smartphones, Tablets &amp; More (Copper &amp; Black)"/>
    <x v="183"/>
    <x v="0"/>
    <s v="Mobiles &amp; Accessories"/>
    <s v="MobileAccessories"/>
    <s v="Chargers"/>
    <s v="AutomobileChargers"/>
    <n v="873"/>
    <s v="501-1000"/>
    <x v="2"/>
    <n v="4"/>
    <n v="1699"/>
    <n v="0.49"/>
    <n v="4.4000000000000004"/>
    <n v="1"/>
    <n v="1680"/>
    <s v="Ultra Charging Protection Protects From Short Circuit, Over-Temperature Over-Voltage, Over-Current|Input-Dc12-24V Pd Output Dc 5V/3A, 9V/2.2A,12V/1.66A Qc 3.0 Output-3.6-6.5V/3A, 6.5-9V/2A, 9-12V/1.5A|Pd &amp; Qc3.0 Port Can Charge Two Devices Parallely|Unive"/>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s v="https://m.media-amazon.com/images/I/31dYcDtt38L._SX300_SY300_QL70_ML2_.jpg"/>
    <s v="https://www.amazon.in/DURACELL-Charger-Qualcomm-Certified-Charge/dp/B09FFK1PQG/ref=sr_1_51?qid=1672895762&amp;s=electronics&amp;sr=1-51"/>
  </r>
  <r>
    <s v="B08235JZFB"/>
    <s v="Crompton InstaGlide 1000-Watts Dry Iron with American Heritage Coating, Pack of 1 Iron"/>
    <x v="44"/>
    <x v="1"/>
    <s v="Kitchen &amp; HomeAppliances"/>
    <s v="Vacuum,Cleaning &amp; Ironing"/>
    <s v="Irons,Steamers&amp;Accessories"/>
    <s v="Irons"/>
    <n v="850"/>
    <s v="501-1000"/>
    <x v="2"/>
    <n v="4"/>
    <n v="1000"/>
    <n v="0.15"/>
    <n v="4.0999999999999996"/>
    <n v="0"/>
    <n v="7619"/>
    <s v="PRODUCT: Crompton's dry iron with American Heritage Soleplate Coating for higher durability and longer life|TECHNICAL SPECIFICATIONS: Wattage 1000 W; Voltage 220-240V ; Dimensions 250 X 115 X 170 (L X W X H) mm|SAFETY: ISI Certified with power heating ele"/>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
    <s v="https://m.media-amazon.com/images/I/31TSknJ2JbL._SY300_SX300_QL70_FMwebp_.jpg"/>
    <s v="https://www.amazon.in/Crompton-InstaGlide-Certified-Dry-Iron/dp/B08235JZFB/ref=sr_1_283?qid=1672923606&amp;s=kitchen&amp;sr=1-283"/>
  </r>
  <r>
    <s v="B082T6GVLJ"/>
    <s v="Amazon Basics New Release Nylon USB-A to Lightning Cable Cord, Fast Charging MFi Certified Charger for Apple iPhone, iPad (3-Ft, Rose Gold)"/>
    <x v="164"/>
    <x v="2"/>
    <s v="Accessories &amp; Peripherals"/>
    <s v="Cables &amp; Accessories"/>
    <s v="Cables"/>
    <s v="USBCables"/>
    <n v="849"/>
    <s v="501-1000"/>
    <x v="2"/>
    <n v="4"/>
    <n v="1809"/>
    <n v="0.53"/>
    <n v="4.3"/>
    <n v="1"/>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
    <s v="https://m.media-amazon.com/images/I/31kw1RgU5yL._SX300_SY300_QL70_FMwebp_.jpg"/>
    <s v="https://www.amazon.in/AmazonBasics-Nylon-Braided-Lightning-Cable/dp/B082T6GVLJ/ref=sr_1_113?qid=1672909129&amp;s=electronics&amp;sr=1-113"/>
  </r>
  <r>
    <s v="B078W65FJ7"/>
    <s v="boAt BassHeads 900 On-Ear Wired Headphones with Mic (White)"/>
    <x v="84"/>
    <x v="0"/>
    <s v="Headphones,Earbuds &amp; Accessories"/>
    <s v="Headphones"/>
    <s v="On-Ear"/>
    <m/>
    <n v="849"/>
    <s v="501-1000"/>
    <x v="2"/>
    <n v="4"/>
    <n v="2490"/>
    <n v="0.66"/>
    <n v="4.2"/>
    <n v="1"/>
    <n v="91188"/>
    <s v="Enjoy powerful, dynamic sound with punchy bass and clear, natural vocals with the responsive 40mm Neodymium drivers, balanced sound for a complete listening experience|Its sleek, lightweight and compact design makes portability extremely convenient|The on"/>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
    <s v="Product is good. It's definitely a peace for ears because the padding is also very good. One thing that I don't like is the wire is too short.,Never expected an easy on pocket brand like BoAt winning heart the way apple does! Good product In 800rs,Good pr"/>
    <s v="https://m.media-amazon.com/images/W/WEBP_402378-T1/images/I/41ZeJ53ij3L._SX300_SY300_QL70_FMwebp_.jpg"/>
    <s v="https://www.amazon.in/Heads-900-Wired-Headphones-White/dp/B078W65FJ7/ref=sr_1_493?qid=1672903019&amp;s=computers&amp;sr=1-493"/>
  </r>
  <r>
    <s v="B07LDPLSZC"/>
    <s v="Havells Glydo 1000 watt Dry Iron With American Heritage Non Stick Sole Plate, Aerodynamic Design, Easy Grip Temperature Knob &amp; 2 years Warranty. (Charcoal Blue)"/>
    <x v="26"/>
    <x v="1"/>
    <s v="Kitchen &amp; HomeAppliances"/>
    <s v="Vacuum,Cleaning &amp; Ironing"/>
    <s v="Irons,Steamers&amp;Accessories"/>
    <s v="Irons"/>
    <n v="849"/>
    <s v="501-1000"/>
    <x v="2"/>
    <n v="4"/>
    <n v="1190"/>
    <n v="0.28999999999999998"/>
    <n v="4.2"/>
    <n v="1"/>
    <n v="4184"/>
    <s v="360 degree swivel cord for effortless manoeuvring|Registered American heritage golden ptfe coated side plate|Dual color led indicator on handle|Full length button groove for maximum reech|Easy grip temperature control dial for selection of different fabri"/>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
    <s v="https://m.media-amazon.com/images/W/WEBP_402378-T1/images/I/41JWKjRa+PL._SX300_SY300_.jpg"/>
    <s v="https://www.amazon.in/Havells-Glydo-1000-Watt-Iron-Charcoal/dp/B07LDPLSZC/ref=sr_1_396?qid=1672923612&amp;s=kitchen&amp;sr=1-396"/>
  </r>
  <r>
    <s v="B0162K34H2"/>
    <s v="boAt LTG 500 Apple MFI Certified for iPhone, iPad and iPod 2Mtr Data Cable(Space Grey)"/>
    <x v="84"/>
    <x v="2"/>
    <s v="Accessories &amp; Peripherals"/>
    <s v="Cables &amp; Accessories"/>
    <s v="Cables"/>
    <s v="USBCables"/>
    <n v="849"/>
    <s v="501-1000"/>
    <x v="2"/>
    <n v="4"/>
    <n v="999"/>
    <n v="0.15"/>
    <n v="4.0999999999999996"/>
    <n v="0"/>
    <n v="6736"/>
    <s v="Compatible with Apple iPhone 6/ 6 Plus, 5S/5C/5, iPad Air 1/2, iPad2/3/4, iPad Mini 1/2/3, iPad Retina and iPod Touch|Spaceship grade aluminium cable casing ensures long-lasting durability and reliable charging|Metal braided heavy-duty cable skin, is stre"/>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
    <s v="https://m.media-amazon.com/images/I/41vVXPCqnML._SX300_SY300_QL70_FMwebp_.jpg"/>
    <s v="https://www.amazon.in/LTG500-Indestructible-Certified-Lightning-2Meter/dp/B0162K34H2/ref=sr_1_202?qid=1672909134&amp;s=electronics&amp;sr=1-202"/>
  </r>
  <r>
    <s v="B08K9PX15C"/>
    <s v="Zebronics Zeb Wonderbar 10 USB Powered 2.0 Computer Speaker with RGB Lights"/>
    <x v="65"/>
    <x v="2"/>
    <s v="Accessories &amp; Peripherals"/>
    <s v="Audio &amp; VideoAccessories"/>
    <s v="PCSpeakers"/>
    <m/>
    <n v="849"/>
    <s v="501-1000"/>
    <x v="2"/>
    <n v="4"/>
    <n v="1499"/>
    <n v="0.43"/>
    <n v="4"/>
    <n v="0"/>
    <n v="7352"/>
    <s v="The 2.0 speaker has a versatile design that can be used in 2 ways either it can be set as one horizontal soundbar unit or as a vertical 2.0 speaker setup that not only makes the design very efficient but also hasslefree.|USB Powered. Frequency response: 1"/>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
    <s v="https://m.media-amazon.com/images/W/WEBP_402378-T1/images/I/31ikDjsSOML._SX300_SY300_QL70_FMwebp_.jpg"/>
    <s v="https://www.amazon.in/Zebronics-Wonderbar-Powered-Computer-Speaker/dp/B08K9PX15C/ref=sr_1_285?qid=1672903008&amp;s=computers&amp;sr=1-285"/>
  </r>
  <r>
    <s v="B08MZQBFLN"/>
    <s v="Callas Multipurpose Foldable Laptop Table with Cup Holder | Drawer | Mac Holder | Table Holder Study Table, Breakfast Table, Foldable and Portable/Ergonomic &amp; Rounded Edges/Non-Slip Legs (WA-27-Black)"/>
    <x v="194"/>
    <x v="2"/>
    <s v="Accessories &amp; Peripherals"/>
    <s v="LaptopAccessories"/>
    <s v="Lapdesks"/>
    <m/>
    <n v="849"/>
    <s v="501-1000"/>
    <x v="2"/>
    <n v="4"/>
    <n v="4999"/>
    <n v="0.83"/>
    <n v="4"/>
    <n v="0"/>
    <n v="20457"/>
    <s v="【WATCH, PLAY, STUDY - WITHOUT LEAVING THE BED! 】- Are you an avid lover of comfy bed? or now you're recovering from a past surgery,what you need most is here! It perfectly fits a small size laptop,or tablet &amp; phone, also read or do arts and crafts while s"/>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s v="https://m.media-amazon.com/images/W/WEBP_402378-T1/images/I/41YjSD1XPoS._SY300_SX300_QL70_FMwebp_.jpg"/>
    <s v="https://www.amazon.in/Callas-Multipurpose-Breakfast-Ergonomic-WA-27-Black/dp/B08MZQBFLN/ref=sr_1_167?qid=1672903002&amp;s=computers&amp;sr=1-167"/>
  </r>
  <r>
    <s v="B09JSW16QD"/>
    <s v="boAt LTG 550v3 Lightning Apple MFi Certified Cable with Spaceship Grade Aluminium Housing,Stress Resistance, Rapid 2.4A Charging &amp; 480mbps Data Sync, 1m Length &amp; 10000+ Bends Lifespan(Mercurial Black)"/>
    <x v="84"/>
    <x v="2"/>
    <s v="Accessories &amp; Peripherals"/>
    <s v="Cables &amp; Accessories"/>
    <s v="Cables"/>
    <s v="USBCables"/>
    <n v="848.99"/>
    <s v="501-1000"/>
    <x v="2"/>
    <n v="4"/>
    <n v="1490"/>
    <n v="0.43"/>
    <n v="3.9"/>
    <n v="0"/>
    <n v="356"/>
    <s v="The boAt LTG 550v3 Apple MFi Certified Lightning Cable is compatible with all iPhone, iPod, iPad and other lightning devices with this charging type.|The 2.4A rapid charging and 480 mbps data sync makes it reliable to use.|The spaceship grade aluminum sh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
    <s v="https://m.media-amazon.com/images/I/41ovRStbxUL._SX300_SY300_QL70_FMwebp_.jpg"/>
    <s v="https://www.amazon.in/boAt-LTG-550v3-Lightning-Resistance/dp/B09JSW16QD/ref=sr_1_240?qid=1672909135&amp;s=electronics&amp;sr=1-240"/>
  </r>
  <r>
    <s v="B08CYNJ5KY"/>
    <s v="HP 682 Black Original Ink Cartridge"/>
    <x v="59"/>
    <x v="2"/>
    <s v="Printers,Inks &amp; Accessories"/>
    <s v="Inks,Toners &amp; Cartridges"/>
    <s v="InkjetInkCartridges"/>
    <m/>
    <n v="828"/>
    <s v="501-1000"/>
    <x v="2"/>
    <n v="4"/>
    <n v="861"/>
    <n v="0.04"/>
    <n v="4.2"/>
    <n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s v="https://m.media-amazon.com/images/I/4152kKO7W8L._SY300_SX300_QL70_FMwebp_.jpg"/>
    <s v="https://www.amazon.in/682-Black-Original-Ink-Cartridge/dp/B08CYNJ5KY/ref=sr_1_122?qid=1672903001&amp;s=computers&amp;sr=1-122"/>
  </r>
  <r>
    <s v="B00LP9RFSU"/>
    <s v="Eureka Forbes Aquasure Amrit Twin Cartridge (Pack of 2), White"/>
    <x v="56"/>
    <x v="1"/>
    <s v="Kitchen &amp; HomeAppliances"/>
    <s v="WaterPurifiers &amp; Accessories"/>
    <s v="WaterPurifierAccessories"/>
    <m/>
    <n v="825"/>
    <s v="501-1000"/>
    <x v="2"/>
    <n v="4"/>
    <n v="825"/>
    <n v="0"/>
    <n v="4"/>
    <n v="0"/>
    <n v="3246"/>
    <s v="Color: White|Specially designed for AquaSure storage water purifiers|Removes suspended impurities as well as organic chemicals|Destroys diseases causing bacteria and virus, thus giving your family protection from harmful water borne diseases|The life of t"/>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
    <s v="Though I bought a pack of two, after seeing the pictures and checking model, I received only one compatible with my Aquasure, the other is different and not compatible with my unit. So essentially my money for the other is wasted because the return window"/>
    <s v="https://m.media-amazon.com/images/I/41WfA7FDnzL._SX300_SY300_QL70_FMwebp_.jpg"/>
    <s v="https://www.amazon.in/Eureka-Forbes-Amrit-Twin-Cartridge/dp/B00LP9RFSU/ref=sr_1_382?qid=1672923611&amp;s=kitchen&amp;sr=1-382"/>
  </r>
  <r>
    <s v="B07SYYVP69"/>
    <s v="iBELL SEK170BM Premium Electric Kettle, 1.7 Litre, Stainless Steel with Coating,1500W Auto Cut-Off, Silver with Black"/>
    <x v="108"/>
    <x v="1"/>
    <s v="Kitchen &amp; HomeAppliances"/>
    <s v="SmallKitchenAppliances"/>
    <s v="Kettles&amp;HotWaterDispensers"/>
    <s v="ElectricKettles"/>
    <n v="809"/>
    <s v="501-1000"/>
    <x v="2"/>
    <n v="4"/>
    <n v="1950"/>
    <n v="0.59"/>
    <n v="3.9"/>
    <n v="0"/>
    <n v="710"/>
    <s v="100% Stainless Steel Body with Strong Removable Glass Lid. The removable lid ensures easy cleaning and maximum hygiene. Capacity: 1.7 Litre, Power: 1500W, Rated Voltage: 220-240V|100% Stainless Steel Body with Strong Removable Glass Lid. The removable lid"/>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
    <s v="https://m.media-amazon.com/images/W/WEBP_402378-T1/images/I/41VOCgvMKJL._SX300_SY300_QL70_FMwebp_.jpg"/>
    <s v="https://www.amazon.in/SEK170L-Premium-Stainless-Electric-Cut-Off/dp/B07SYYVP69/ref=sr_1_460?qid=1672923615&amp;s=kitchen&amp;sr=1-460"/>
  </r>
  <r>
    <s v="B09Y5FZK9N"/>
    <s v="Pigeon 1.5 litre Hot Kettle and Stainless Steel Water Bottle Combo used for boiling Water, Making Tea and Coffee, Instant Noodles, Soup, 1500 Watt with Auto Shut- off Feature - (Silver)"/>
    <x v="72"/>
    <x v="1"/>
    <s v="Kitchen &amp; HomeAppliances"/>
    <s v="SmallKitchenAppliances"/>
    <s v="Kettles&amp;HotWaterDispensers"/>
    <s v="Kettle&amp;ToasterSets"/>
    <n v="809"/>
    <s v="501-1000"/>
    <x v="2"/>
    <n v="4"/>
    <n v="1545"/>
    <n v="0.48"/>
    <n v="3.7"/>
    <n v="0"/>
    <n v="976"/>
    <s v="Classic Design: The classical mirror polish of the appearance makes your electric kettle 1.5 Litre unique and aesthetic, which can match any type of kitchen design and 360° swivel base is connected with standard power cord for safe usage and convenient st"/>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
    <s v="https://m.media-amazon.com/images/I/41HqmhflMWL._SX300_SY300_QL70_FMwebp_.jpg"/>
    <s v="https://www.amazon.in/Pigeon-Stainless-boiling-Instant-Noodles/dp/B09Y5FZK9N/ref=sr_1_50?qid=1672923592&amp;s=kitchen&amp;sr=1-50"/>
  </r>
  <r>
    <s v="B0B694PXQJ"/>
    <s v="Gadgetronics Digital Kitchen Weighing Scale &amp; Food Weight Machine for Health, Fitness, Home Baking &amp; Cooking (10 KGs,1 Year Warranty &amp; Batteries Included)"/>
    <x v="195"/>
    <x v="1"/>
    <s v="Kitchen &amp; HomeAppliances"/>
    <s v="SmallKitchenAppliances"/>
    <s v="DigitalKitchenScales"/>
    <m/>
    <n v="799"/>
    <s v="501-1000"/>
    <x v="2"/>
    <n v="4"/>
    <n v="2999"/>
    <n v="0.73"/>
    <n v="4.5"/>
    <n v="1"/>
    <n v="63"/>
    <s v="PRECISE MEASUREMENTS: Built with high precision sensors to quickly deliver accurate results &amp; ensure your healthy recipe is deliciously perfect. Measures in grams/ml(water)/ ml(milk)/lb:oz/fl oz with range 1g-10000g|EASY TARE FUNCTION: Calculate net weigh"/>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
    <s v="Great product light weight n accuracy as of now good n easy to use.... must have in every kitchen,The product looks exactly same like it's shown in pic, wonderful design and also its accurate. I would highly recommend this product for your kitchen.,Nice p"/>
    <s v="https://m.media-amazon.com/images/W/WEBP_402378-T1/images/I/61Vt5Egqf4L._SY445_SX342_QL70_FMwebp_.jpg"/>
    <s v="https://www.amazon.in/Gadgetronics-Weighing-Warranty-Batteries-Included/dp/B0B694PXQJ/ref=sr_1_286?qid=1672923606&amp;s=kitchen&amp;sr=1-286"/>
  </r>
  <r>
    <s v="B01M72LILF"/>
    <s v="Logitech M221 Wireless Mouse, Silent Buttons, 2.4 GHz with USB Mini Receiver, 1000 DPI Optical Tracking, 18-Month Battery Life, Ambidextrous PC / Mac / Laptop - Charcoal Grey"/>
    <x v="92"/>
    <x v="2"/>
    <s v="Accessories &amp; Peripherals"/>
    <s v="Keyboards,Mice &amp; InputDevices"/>
    <s v="Mice"/>
    <m/>
    <n v="799"/>
    <s v="501-1000"/>
    <x v="2"/>
    <n v="4"/>
    <n v="1295"/>
    <n v="0.38"/>
    <n v="4.4000000000000004"/>
    <n v="1"/>
    <n v="34852"/>
    <s v="Enjoy the sound of silence. With the same click feel and over 90% noise reduction on the click sound, enjoy a quiet experience for yourself and those around you. Plus, it has feet made of high performance material and a rubber wheel for quiet gliding and "/>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
    <s v="https://m.media-amazon.com/images/I/31ROHZJMEUL._SX300_SY300_QL70_FMwebp_.jpg"/>
    <s v="https://www.amazon.in/Logitech-Silent-Wireless-Mouse-Charcoal/dp/B01M72LILF/ref=sr_1_106?qid=1672903000&amp;s=computers&amp;sr=1-106"/>
  </r>
  <r>
    <s v="B0BPBG712X"/>
    <s v="Portable, Handy Compact Plug-in Portable Digital Electric Heater Fan Wall-Outlet Handy Air Warmer Blower Adjustable Timer Digital Display Heater for Home/Office/Camper (Black, 400 Watts)"/>
    <x v="196"/>
    <x v="1"/>
    <s v="Heating,Cooling &amp; AirQuality"/>
    <s v="RoomHeaters"/>
    <s v="FanHeaters"/>
    <m/>
    <n v="799"/>
    <s v="501-1000"/>
    <x v="2"/>
    <n v="4"/>
    <n v="1199"/>
    <n v="0.33"/>
    <n v="4.4000000000000004"/>
    <n v="1"/>
    <n v="17"/>
    <s v="Fast Heating :- Ceramic heating element creates energy efficient warmth quickly in 3 seconds.|Overheat protection : PTC ceramic element is self-regulating With the design of over-heat protection for thermal control|Adjustable Temperature &amp; Silent :- Adju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s v="https://m.media-amazon.com/images/W/WEBP_402378-T1/images/I/51ey0zzictL._SX300_SY300_QL70_FMwebp_.jpg"/>
    <s v="https://www.amazon.in/Portable-Compact-Electric-Wall-Outlet-Adjustable/dp/B0BPBG712X/ref=sr_1_470?qid=1672923615&amp;s=kitchen&amp;sr=1-470"/>
  </r>
  <r>
    <s v="B07N42JB4S"/>
    <s v="SYVO WT 3130 Aluminum Tripod (133CM), Universal Lightweight Tripod with Mobile Phone Holder Mount &amp; Carry Bag for All Smart Phones, Gopro, Cameras - Brown"/>
    <x v="197"/>
    <x v="0"/>
    <s v="Cameras &amp; Photography"/>
    <s v="Accessories"/>
    <s v="Tripods&amp;Monopods"/>
    <s v="Tabletop&amp;TravelTripods"/>
    <n v="799"/>
    <s v="501-1000"/>
    <x v="2"/>
    <n v="4"/>
    <n v="3990"/>
    <n v="0.8"/>
    <n v="4.3"/>
    <n v="1"/>
    <n v="27139"/>
    <s v="LIGHTWEIGHT AND COMPACT: Weighs just over a pound. Extends to 22&quot;, 30&quot;, 40&quot; and 50&quot;. Minimum Height: 16&quot;. Carrying case included.. Centre Shaft Jacking System:Turn this button lightly to control jacking system. When the button is loose, the center shaft c"/>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
    <s v="https://m.media-amazon.com/images/I/41Fm0YcrDqL._SX300_SY300_QL70_FMwebp_.jpg"/>
    <s v="https://www.amazon.in/Syvo-3130-Aluminum-Universal-Lightweight/dp/B07N42JB4S/ref=sr_1_49?qid=1672902997&amp;s=computers&amp;sr=1-49"/>
  </r>
  <r>
    <s v="B082T6V3DT"/>
    <s v="AmazonBasics New Release Nylon USB-A to Lightning Cable Cord, Fast Charging MFi Certified Charger for Apple iPhone, iPad (6-Ft, Rose Gold)"/>
    <x v="16"/>
    <x v="2"/>
    <s v="Accessories &amp; Peripherals"/>
    <s v="Cables &amp; Accessories"/>
    <s v="Cables"/>
    <s v="USBCables"/>
    <n v="799"/>
    <s v="501-1000"/>
    <x v="2"/>
    <n v="4"/>
    <n v="2100"/>
    <n v="0.62"/>
    <n v="4.3"/>
    <n v="1"/>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
    <s v="https://m.media-amazon.com/images/I/31kw1RgU5yL._SX300_SY300_QL70_FMwebp_.jpg"/>
    <s v="https://www.amazon.in/AmazonBasics-Nylon-Braided-Lightning-Cable/dp/B082T6V3DT/ref=sr_1_57?qid=1672909126&amp;s=electronics&amp;sr=1-57"/>
  </r>
  <r>
    <s v="B083P71WKK"/>
    <s v="HealthSense Weight Machine for Kitchen, Kitchen Food Weighing Scale for Health, Fitness, Home Baking &amp; Cooking with Hanging Design, Touch Button, Tare Function &amp; 1 Year Warranty – Chef-Mate KS 40"/>
    <x v="170"/>
    <x v="1"/>
    <s v="Kitchen &amp; HomeAppliances"/>
    <s v="SmallKitchenAppliances"/>
    <s v="DigitalKitchenScales"/>
    <s v="DigitalScales"/>
    <n v="799"/>
    <s v="501-1000"/>
    <x v="2"/>
    <n v="4"/>
    <n v="1500"/>
    <n v="0.47"/>
    <n v="4.3"/>
    <n v="1"/>
    <n v="9695"/>
    <s v="Precise Measurements: Built with high precision sensors to quickly deliver accurate results and ensure your healthy recipe is deliciously perfect. Measures in grams / ml / lb:oz / fl’oz with the range of 1 - 5000 g.|Tare Function: Calculate net weight of "/>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
    <s v="https://m.media-amazon.com/images/I/31vAlVllF5L._SX300_SY300_QL70_FMwebp_.jpg"/>
    <s v="https://www.amazon.in/HealthSense-Chef-Mate-KS-40-Weighing/dp/B083P71WKK/ref=sr_1_87?qid=1672923595&amp;s=kitchen&amp;sr=1-87"/>
  </r>
  <r>
    <s v="B0BPBXNQQT"/>
    <s v="Room Heater Warmer Wall-Outlet 400 Watts Electric Handy Room Heater (Room Heaters Home for Bedroom, Reading Books, Work, bathrooms, Rooms, Offices, Home Offices,2022"/>
    <x v="198"/>
    <x v="1"/>
    <s v="Heating,Cooling &amp; AirQuality"/>
    <s v="RoomHeaters"/>
    <s v="ElectricHeaters"/>
    <m/>
    <n v="799"/>
    <s v="501-1000"/>
    <x v="2"/>
    <n v="4"/>
    <n v="1989"/>
    <n v="0.6"/>
    <n v="4.3"/>
    <n v="1"/>
    <n v="70"/>
    <s v="Fast Heating :- Ceramic heating element creates energy efficient warmth quickly in 3 seconds.|Overheat protection : PTC ceramic element is self-regulating With the design of over-heat protection for thermal control|Adjustable Temperature &amp; Silent :- Adju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
    <s v="https://m.media-amazon.com/images/W/WEBP_402378-T1/images/I/51ey0zzictL._SX300_SY300_QL70_FMwebp_.jpg"/>
    <s v="https://www.amazon.in/Wall-Outlet-Electric-Heaters-Bedroom-bathrooms/dp/B0BPBXNQQT/ref=sr_1_78?qid=1672923593&amp;s=kitchen&amp;sr=1-78"/>
  </r>
  <r>
    <s v="B0B8SSZ76F"/>
    <s v="Amazon Basics USB C to Lightning TPE MFi Certified Charging Cable (White, 1.2 meter)"/>
    <x v="164"/>
    <x v="2"/>
    <s v="Accessories &amp; Peripherals"/>
    <s v="Cables &amp; Accessories"/>
    <s v="Cables"/>
    <s v="USBCables"/>
    <n v="799"/>
    <s v="501-1000"/>
    <x v="2"/>
    <n v="4"/>
    <n v="1999"/>
    <n v="0.6"/>
    <n v="4.2"/>
    <n v="1"/>
    <n v="8583"/>
    <s v="TPE MFi-certified charging cable to fast charge your Apple devices|Compatible with iPad, iPod and iPhone 13, 13 Pro, 13 mini; 12, 12 Pro Max, 12 Pro; 11, 11 Pro; X, XS, XR, XS Max; 8, 8 Plus and SE|Takes 30 minutes to restore 60% of the phone's power &amp; of"/>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
    <s v="I was looking for durable cable for my ipad cause the cable apple provides in the box feels pretty flimsy, and doesn't really inspire confidence. Also, i use my Ipad primarily for gaming, so it is almost always connected to my pc while gaming.So, i needed"/>
    <s v="https://m.media-amazon.com/images/I/31f4cZdDnJL._SX300_SY300_QL70_FMwebp_.jpg"/>
    <s v="https://www.amazon.in/Amazon-Basics-Lightning-Certified-Charging/dp/B0B8SSZ76F/ref=sr_1_234?qid=1672909135&amp;s=electronics&amp;sr=1-234"/>
  </r>
  <r>
    <s v="B015OW3M1W"/>
    <s v="AmazonBasics 6-Feet DisplayPort (not USB port) to HDMI Cable Black"/>
    <x v="16"/>
    <x v="0"/>
    <s v="HomeTheater,TV &amp; Video"/>
    <s v="Accessories"/>
    <s v="Cables"/>
    <s v="HDMICables"/>
    <n v="799"/>
    <s v="501-1000"/>
    <x v="2"/>
    <n v="4"/>
    <n v="1700"/>
    <n v="0.53"/>
    <n v="4.0999999999999996"/>
    <n v="0"/>
    <n v="28638"/>
    <s v="DisplayPort male to HDMI male cable allows you to connect a DisplayPort output to an HDMI input|Connect your TV, projector or monitor; Not compatible with a USB port|Allows both the video and audio signals to transmit over a single cable|1 year limited wa"/>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s v="https://m.media-amazon.com/images/I/41F6ukNxcCL._SX300_SY300_QL70_FMwebp_.jpg"/>
    <s v="https://www.amazon.in/AmazonBasics-6-Feet-DisplayPort-port-Cable/dp/B015OW3M1W/ref=sr_1_140?qid=1672909130&amp;s=electronics&amp;sr=1-140"/>
  </r>
  <r>
    <s v="B0162LYSFS"/>
    <s v="boAt LTG 500 Apple MFI Certified for iPhone, iPad and iPod 2Mtr Data Cable(Metallic Silver)"/>
    <x v="84"/>
    <x v="2"/>
    <s v="Accessories &amp; Peripherals"/>
    <s v="Cables &amp; Accessories"/>
    <s v="Cables"/>
    <s v="USBCables"/>
    <n v="799"/>
    <s v="501-1000"/>
    <x v="2"/>
    <n v="4"/>
    <n v="1749"/>
    <n v="0.54"/>
    <n v="4.0999999999999996"/>
    <n v="0"/>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DFYJRQV"/>
    <s v="JBL C200SI, Premium in Ear Wired Earphones with Mic, Signature Sound, One Button Multi-Function Remote, Angled Earbuds for Comfort fit (Blue)"/>
    <x v="113"/>
    <x v="0"/>
    <s v="Headphones,Earbuds &amp; Accessories"/>
    <s v="Headphones"/>
    <s v="In-Ear"/>
    <m/>
    <n v="799"/>
    <s v="501-1000"/>
    <x v="2"/>
    <n v="4"/>
    <n v="1499"/>
    <n v="0.47"/>
    <n v="4.0999999999999996"/>
    <n v="0"/>
    <n v="53648"/>
    <s v="True Powerful Bass|Premium matallic finish with better &amp; Ergonomics|Noise Cancelling Microphone|Quick Launch Access to Google Assistant / Siri|One-Button Universal Remote with Mic|Lightweight and Comfortable with 3 sizes of ear tips|What's in the box : 1 "/>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s v="https://m.media-amazon.com/images/I/31z+0UyRo2L._SY300_SX300_.jpg"/>
    <s v="https://www.amazon.in/JBL-C200SI-Ear-Headphones-Mystic/dp/B07DFYJRQV/ref=sr_1_134?qid=1672903001&amp;s=computers&amp;sr=1-134"/>
  </r>
  <r>
    <s v="B07NKNBTT3"/>
    <s v="Pick Ur Needs® Lint Remover for Clothes High Range Rechargeable Lint Shaver for All Types of Clothes, Fabrics, Blanket with 1 Extra Blade Multicolor (Rechargeable)"/>
    <x v="199"/>
    <x v="1"/>
    <s v="Kitchen &amp; HomeAppliances"/>
    <s v="Vacuum,Cleaning &amp; Ironing"/>
    <s v="Irons,Steamers&amp;Accessories"/>
    <s v="LintShavers"/>
    <n v="799"/>
    <s v="501-1000"/>
    <x v="2"/>
    <n v="4"/>
    <n v="1230"/>
    <n v="0.35"/>
    <n v="4.0999999999999996"/>
    <n v="0"/>
    <n v="2138"/>
    <s v="ELEGANT &amp; ERGONOMIC DESIGN Ergonomic design, the pilling remover for clothes has an easy-grip handle which offer users a comfortable experience. Fabric shaver fuzz remover, small and portable, a perfect garment care tool.|Good Housekeeping for Most Fabric"/>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
    <s v="https://m.media-amazon.com/images/I/419vF7uEFEL._SX300_SY300_QL70_FMwebp_.jpg"/>
    <s v="https://www.amazon.in/Ur-NeedsTM-Rocklight-Remover-Fabric/dp/B07NKNBTT3/ref=sr_1_218?qid=1672923601&amp;s=kitchen&amp;sr=1-218"/>
  </r>
  <r>
    <s v="B0949FPSFY"/>
    <s v="Bulfyss Stainless Steel Digital Kitchen Weighing Scale &amp; Food Weight Machine for Diet, Nutrition, Health, Fitness, Baking &amp; Cooking (5Kgs, Stainless Steel, 2 Years Warranty)"/>
    <x v="172"/>
    <x v="1"/>
    <s v="Kitchen &amp; HomeAppliances"/>
    <s v="SmallKitchenAppliances"/>
    <s v="DigitalKitchenScales"/>
    <m/>
    <n v="799"/>
    <s v="501-1000"/>
    <x v="2"/>
    <n v="4"/>
    <n v="1999"/>
    <n v="0.6"/>
    <n v="4.0999999999999996"/>
    <n v="0"/>
    <n v="2162"/>
    <s v="✔[ACCURATE WEIGHT]: Made with 4 Japanese-precision sensors, this digital kitchen scale will give you accurate weight every single time. Don’t settle for other scales with low-quality materials. We use food grade 304 stainless steel, while others are made "/>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
    <s v="https://m.media-amazon.com/images/W/WEBP_402378-T1/images/I/51o1OVswrGS._SY445_SX342_QL70_FMwebp_.jpg"/>
    <s v="https://www.amazon.in/Bulfyss-Stainless-Weighing-Nutrition-Warranty/dp/B0949FPSFY/ref=sr_1_93?qid=1672923595&amp;s=kitchen&amp;sr=1-93"/>
  </r>
  <r>
    <s v="B0B9RZ4G4W"/>
    <s v="Amazon Basics 300 W Hand Blender with Stainless Steel Stem for Hot/Cold Blending and In-Built Cord Hook, ISI-Marked, Black"/>
    <x v="164"/>
    <x v="1"/>
    <s v="Kitchen &amp; HomeAppliances"/>
    <s v="SmallKitchenAppliances"/>
    <s v="HandBlenders"/>
    <m/>
    <n v="799"/>
    <s v="501-1000"/>
    <x v="2"/>
    <n v="4"/>
    <n v="1699"/>
    <n v="0.53"/>
    <n v="4"/>
    <n v="0"/>
    <n v="97"/>
    <s v="Strong, sturdy blender with a 300 W powerful and efficient motor that can be used across a range of cooking needs.|Has food-safe, rust-resistant stainless steel blending blades. The ergonomic slim design makes it very easy to hold and use.|With a silent m"/>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
    <s v="In this price worth to go for,Yet to use it but looks quite classy and sturdy. Design is nice and base is detachable for easy cleaning.,Nice product, strong and finish, easy to use and clean, Like it,Good,The quality of the product is good and it's very e"/>
    <s v="https://m.media-amazon.com/images/I/31YvxM2eDDL._SX300_SY300_QL70_FMwebp_.jpg"/>
    <s v="https://www.amazon.in/Amazon-Blender-Stainless-Blending-ISI-Marked/dp/B0B9RZ4G4W/ref=sr_1_357?qid=1672923610&amp;s=kitchen&amp;sr=1-357"/>
  </r>
  <r>
    <s v="B08MCD9JFY"/>
    <s v="Tygot 10 Inches Big LED Ring Light for Camera, Phone tiktok YouTube Video Shooting and Makeup, 10&quot; inch Ring Light with 7 Feet Long Foldable and Lightweight Tripod Stand"/>
    <x v="200"/>
    <x v="0"/>
    <s v="Cameras &amp; Photography"/>
    <s v="Flashes"/>
    <s v="Macro&amp;RinglightFlashes"/>
    <m/>
    <n v="799"/>
    <s v="501-1000"/>
    <x v="2"/>
    <n v="4"/>
    <n v="1999"/>
    <n v="0.6"/>
    <n v="3.8"/>
    <n v="0"/>
    <n v="12958"/>
    <s v="RING LIGHT WITH USB - High power 10W Ring LED is suitable for most devices that support USB ports, such as laptops, PCs, mobile power, USB chargers, AC adapters, etc.There are four buttons on the selfie ring light, which can be turned on / off, switch the"/>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s v="https://m.media-amazon.com/images/I/412CjF5u2iL._SX300_SY300_QL70_FMwebp_.jpg"/>
    <s v="https://www.amazon.in/Tygot-YouTube-Shooting-Foldable-Lightweight/dp/B08MCD9JFY/ref=sr_1_80?qid=1672902998&amp;s=computers&amp;sr=1-80"/>
  </r>
  <r>
    <s v="B0B54Y2SNX"/>
    <s v="iPhone Original 20W C Type Fast PD Charger Compatible with I-Phone13/13 mini/13pro/13 pro Max I-Phone 12/12 Pro/12mini/12 Pro Max, I-Phone11/11 Pro/11 Pro Max 2020 (Only Adapter)"/>
    <x v="201"/>
    <x v="0"/>
    <s v="Mobiles &amp; Accessories"/>
    <s v="MobileAccessories"/>
    <s v="Chargers"/>
    <s v="WallChargers"/>
    <n v="799"/>
    <s v="501-1000"/>
    <x v="2"/>
    <n v="4"/>
    <n v="3990"/>
    <n v="0.8"/>
    <n v="3.8"/>
    <n v="0"/>
    <n v="119"/>
    <s v="✅ 20W Fast Charger with Cable: Fast Charger equipped with 20W PD 3.0 USB Type C power delivery with cable, PD 3.0 Quick-Charge USB C port provides Max 20W output power, charge your device up to 3x.|✅ Wide Compatibility: Fast charger for iPhone 13 / 13 Min"/>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s v="https://m.media-amazon.com/images/I/21rFBH5Lf2L._SX300_SY300_QL70_ML2_.jpg"/>
    <s v="https://www.amazon.in/Compatible-I-Phone13-I-Phone11-Only-Adapter/dp/B0B54Y2SNX/ref=sr_1_315?qid=1672895842&amp;s=electronics&amp;sr=1-315"/>
  </r>
  <r>
    <s v="B08S74GTBT"/>
    <s v="Zebronics Astra 10 Portable Wireless BT v5.0 Speaker, 10W RMS Power, 15* Hours Backup, 2.25&quot; Drive Size, up to 6.4&quot; Mobile Holder Support, Carry Handle, USB, mSD, AUX Input and FM Radio with Antenna"/>
    <x v="65"/>
    <x v="0"/>
    <s v="HomeAudio"/>
    <s v="Speakers"/>
    <s v="OutdoorSpeakers"/>
    <m/>
    <n v="799"/>
    <s v="501-1000"/>
    <x v="2"/>
    <n v="4"/>
    <n v="1999"/>
    <n v="0.6"/>
    <n v="3.7"/>
    <n v="0"/>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
    <s v="https://m.media-amazon.com/images/I/41uoxHxPDaL._SX300_SY300_QL70_FMwebp_.jpg"/>
    <s v="https://www.amazon.in/ZEBRONICS-Zeb-Astra-Wireless-Portable-Function/dp/B08S74GTBT/ref=sr_1_495?qid=1672903019&amp;s=computers&amp;sr=1-495"/>
  </r>
  <r>
    <s v="B08XMSKKMM"/>
    <s v="7SEVEN® Bluetooth Voice Command Remote for Xiaomi Redmi Mi Smart TV with Netflix &amp; Prime Video Hot Keys XMRM-00A"/>
    <x v="155"/>
    <x v="0"/>
    <s v="HomeTheater,TV &amp; Video"/>
    <s v="Accessories"/>
    <s v="RemoteControls"/>
    <m/>
    <n v="799"/>
    <s v="501-1000"/>
    <x v="2"/>
    <n v="4"/>
    <n v="1999"/>
    <n v="0.6"/>
    <n v="3.3"/>
    <n v="0"/>
    <n v="576"/>
    <s v="Compatible with MI Smart TV 4A 32 inch Led TV /Mi 4A 43 inch led TV | Mi LED Smart TV 4A (32 inch/43 inch) Mi Smart LED TV. Note: This remote not suitable for non smart or non android mi tv.|100% Best Quality Replacement Remote Control for Mi Smart TV wit"/>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
    <s v="https://m.media-amazon.com/images/W/WEBP_402378-T2/images/I/21Nw+BXh1kS._SY300_SX300_.jpg"/>
    <s v="https://www.amazon.in/7SEVEN-Bluetooth-Command-Netflix-XMRM-00A/dp/B08XMSKKMM/ref=sr_1_199?qid=1672909134&amp;s=electronics&amp;sr=1-199"/>
  </r>
  <r>
    <s v="B076B8G5D8"/>
    <s v="Boya ByM1 Auxiliary Omnidirectional Lavalier Condenser Microphone with 20ft Audio Cable (Black)"/>
    <x v="202"/>
    <x v="6"/>
    <s v="Microphones"/>
    <s v="Condenser"/>
    <m/>
    <m/>
    <n v="798"/>
    <s v="501-1000"/>
    <x v="2"/>
    <n v="4"/>
    <n v="1995"/>
    <n v="0.6"/>
    <n v="4"/>
    <n v="0"/>
    <n v="68664"/>
    <s v="BOYA BY-M1 is an omni directional microphone, perfect for video|Designed for Smartphones, DSLR, Camcorders ,Audio recorders, PC etc.|The microphone features an Omni pickup pattern, for full, 360-degree|Using the microphone: For Smartphone Switch off the m"/>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
    <s v="NOTE :@ Its ready to go Mic, which doesn't need any sound card and can be plugged and used directly even with smartphones.* Has 3.5mm jack connector built in, you can use 1/4' connector if needed.@ It has very Long cable which measures upto 20 feet, so no"/>
    <s v="https://m.media-amazon.com/images/I/41UYenF+lnL._SX300_SY300_.jpg"/>
    <s v="https://www.amazon.in/Boya-Omnidirectional-Lavalier-Condenser-Microphone/dp/B076B8G5D8/ref=sr_1_32?qid=1672902996&amp;s=computers&amp;sr=1-32"/>
  </r>
  <r>
    <s v="B09F6D21BY"/>
    <s v="7SEVEN Compatible LG TV Remote Suitable for LG Non Magic Smart tv Remote Control (Mouse &amp; Voice Non-Support) MR20GA Prime Video and Netflix Hotkeys"/>
    <x v="203"/>
    <x v="0"/>
    <s v="HomeTheater,TV &amp; Video"/>
    <s v="Accessories"/>
    <s v="RemoteControls"/>
    <m/>
    <n v="790"/>
    <s v="501-1000"/>
    <x v="2"/>
    <n v="4"/>
    <n v="1999"/>
    <n v="0.6"/>
    <n v="3"/>
    <n v="0"/>
    <n v="103"/>
    <s v="for LG TV series All Models of Remote Control compatible|Comapatible Models: It is applicable for your LG Smart tv Universal Remote AN-MR600G AN-MR650 AN-MR650G ANMR650A ANMR600 AN-MR650B AN-MR19BA AN-MR18BA etc|App Hot-keys: Prime Video, Netflix and Cus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
    <s v="https://m.media-amazon.com/images/W/WEBP_402378-T2/images/I/315sEpeo50L._SX300_SY300_QL70_FMwebp_.jpg"/>
    <s v="https://www.amazon.in/Compatible-Suitable-Control-Non-Support-Netflix/dp/B09F6D21BY/ref=sr_1_344?qid=1672909141&amp;s=electronics&amp;sr=1-344"/>
  </r>
  <r>
    <s v="B07DWFX9YS"/>
    <s v="Amazon Basics USB A to Lightning PVC Molded Nylon MFi Certified Charging Cable (Black, 1.2 meter)"/>
    <x v="164"/>
    <x v="2"/>
    <s v="Accessories &amp; Peripherals"/>
    <s v="Cables &amp; Accessories"/>
    <s v="Cables"/>
    <s v="USBCables"/>
    <n v="789"/>
    <s v="501-1000"/>
    <x v="2"/>
    <n v="4"/>
    <n v="1999"/>
    <n v="0.61"/>
    <n v="4.2"/>
    <n v="1"/>
    <n v="34540"/>
    <s v="MFi-certified charging cable for charging Apple Devices|Compatible with iPhone 13, 12, 11; 13, 12 ,11 Pro; 13, 12 11 Pro Max; 13, 12 mini; XS, XS Max, XR, X; 8 Plus, 8; 7 Plus , 7; 6s Plus, 6s, 6 Plus, 6; 5s, 5c, 5; iPad Pro, iPad Air, Air 2, iPad mini, m"/>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s v="https://m.media-amazon.com/images/I/41jTlkBBf4L._SX300_SY300_QL70_FMwebp_.jpg"/>
    <s v="https://www.amazon.in/AmazonBasics-Certified-Lightning-Charge-Collection/dp/B07DWFX9YS/ref=sr_1_333?qid=1672909140&amp;s=electronics&amp;sr=1-333"/>
  </r>
  <r>
    <s v="B0BMTZ4T1D"/>
    <s v="!!1000 Watt/2000-Watt Room Heater!! Fan Heater!!Pure White!!HN-2500!!Made in India!!"/>
    <x v="204"/>
    <x v="1"/>
    <s v="Heating,Cooling &amp; AirQuality"/>
    <s v="RoomHeaters"/>
    <s v="FanHeaters"/>
    <m/>
    <n v="784"/>
    <s v="501-1000"/>
    <x v="2"/>
    <n v="4"/>
    <n v="1599"/>
    <n v="0.51"/>
    <n v="4.5"/>
    <n v="1"/>
    <n v="11"/>
    <s v="2000 Watt Fan heater with dual heat setting|Can be used as gift option|Eco Friendly and pocket freindly|Do not worry if you feel any burning smell that is due to burning of element|Extra focus on packaging of product to make sure customer get product in w"/>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
    <s v="https://m.media-amazon.com/images/W/WEBP_402378-T1/images/I/314HwKNEFEL._SX300_SY300_QL70_FMwebp_.jpg"/>
    <s v="https://www.amazon.in/2000-Watt-Heater-White-HN-2500-India/dp/B0BMTZ4T1D/ref=sr_1_165?qid=1672923598&amp;s=kitchen&amp;sr=1-165"/>
  </r>
  <r>
    <s v="B09ZVJXN5L"/>
    <s v="KNYUC MART Mini Electric Handy Room Heater Compact Plug-in, The Wall Outlet 400 Watts, Handy Air Warmer Blower Adjustable Timer Digital Display"/>
    <x v="205"/>
    <x v="1"/>
    <s v="Heating,Cooling &amp; AirQuality"/>
    <s v="RoomHeaters"/>
    <s v="FanHeaters"/>
    <m/>
    <n v="778"/>
    <s v="501-1000"/>
    <x v="2"/>
    <n v="4"/>
    <n v="999"/>
    <n v="0.22"/>
    <n v="3.3"/>
    <n v="0"/>
    <n v="8"/>
    <s v="Function: Portable handy heater provides functionalities like Adjustable Thermostat, Overheat Protection.|Personal heating: This Electric heater gives you personal heating anywhere you go.|Portable heater: Electric Handy Heater is potable. You can use it "/>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s v="https://m.media-amazon.com/images/I/41EFR4bxzeL._SX300_SY300_QL70_FMwebp_.jpg"/>
    <s v="https://www.amazon.in/KNYUC-MART-Electric-Compact-Adjustable/dp/B09ZVJXN5L/ref=sr_1_403?qid=1672923612&amp;s=kitchen&amp;sr=1-403"/>
  </r>
  <r>
    <s v="B008YW8M0G"/>
    <s v="Bajaj DX-7 1000W Dry Iron with Advance Soleplate and Anti-bacterial German Coating Technology, White"/>
    <x v="30"/>
    <x v="1"/>
    <s v="Kitchen &amp; HomeAppliances"/>
    <s v="Vacuum,Cleaning &amp; Ironing"/>
    <s v="Irons,Steamers&amp;Accessories"/>
    <s v="Irons"/>
    <n v="775"/>
    <s v="501-1000"/>
    <x v="2"/>
    <n v="4"/>
    <n v="875"/>
    <n v="0.11"/>
    <n v="4.2"/>
    <n v="1"/>
    <n v="46647"/>
    <s v="Non-stick coated golden color sole plate|Super clean finish with pleasant aesthetics|Cool touch body with comfortable hand grip|Light weight and 360 degree swivel cord, Material - Plastic|Thermal fuse for safety|Warranty: 2years on product|Power: 1000 wat"/>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
    <s v="https://m.media-amazon.com/images/I/31DA6bcvbfL._SY300_SX300_QL70_FMwebp_.jpg"/>
    <s v="https://www.amazon.in/Bajaj-DX-1000-Watt-Dry-Iron/dp/B008YW8M0G/ref=sr_1_75?qid=1672923593&amp;s=kitchen&amp;sr=1-75"/>
  </r>
  <r>
    <s v="B01NBX5RSB"/>
    <s v="HP 65W AC Laptops Charger Adapter 4.5mm for HP Pavilion Black (Without Power Cable)"/>
    <x v="59"/>
    <x v="2"/>
    <s v="Accessories &amp; Peripherals"/>
    <s v="LaptopAccessories"/>
    <s v="LaptopChargers&amp;PowerSupplies"/>
    <m/>
    <n v="770"/>
    <s v="501-1000"/>
    <x v="2"/>
    <n v="4"/>
    <n v="1547"/>
    <n v="0.5"/>
    <n v="4.3"/>
    <n v="1"/>
    <n v="2585"/>
    <s v="AC Input: 100 ~ 240V 50~60Hz, DC Output: 19.5V 3.33A 65W,HP INDIA WARRANTY|This Package Includes Adapter/ HP User Guide/ HP Genuinity Check Manual|Compatible with: HP Pavilion TouchSmart 15, HP Pavilion TouchSmart 15t, Hp Pavilion 15, Hp Pavilion 15Z, Hp "/>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085W2MUQ"/>
    <s v="Orpat HHB-100E 250-Watt Hand Blender (White)"/>
    <x v="145"/>
    <x v="1"/>
    <s v="Kitchen &amp; HomeAppliances"/>
    <s v="SmallKitchenAppliances"/>
    <s v="HandBlenders"/>
    <m/>
    <n v="765"/>
    <s v="501-1000"/>
    <x v="2"/>
    <n v="4"/>
    <n v="970"/>
    <n v="0.21"/>
    <n v="4.2"/>
    <n v="1"/>
    <n v="6055"/>
    <s v="Unique comfort grip|Sleek and strong and motor with 18000 RPM|Easy to store and wash with smooth and safe switch|Elegant design and wall mountable|Long power cord with unbreakable poly carbonate bowl|Multi-purpose fixed stainless steel blade|Warranty: 1 y"/>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
    <s v="https://m.media-amazon.com/images/W/WEBP_402378-T1/images/I/31l0oxTSJuL._SX300_SY300_QL70_FMwebp_.jpg"/>
    <s v="https://www.amazon.in/Orpat-HHB-100E-250-Watt-Blender-White/dp/B0085W2MUQ/ref=sr_1_358?qid=1672923610&amp;s=kitchen&amp;sr=1-358"/>
  </r>
  <r>
    <s v="B09W9V2PXG"/>
    <s v="Themisto TH-WS20 Digital Kitchen Weighing Scale Stainless Steel (5Kg)"/>
    <x v="206"/>
    <x v="1"/>
    <s v="Kitchen &amp; HomeAppliances"/>
    <s v="SmallKitchenAppliances"/>
    <s v="DigitalKitchenScales"/>
    <m/>
    <n v="759"/>
    <s v="501-1000"/>
    <x v="2"/>
    <n v="4"/>
    <n v="1999"/>
    <n v="0.62"/>
    <n v="4.3"/>
    <n v="1"/>
    <n v="532"/>
    <s v="High Precision Core Technology：Kitchen Scale Equipped with sensitive sensors, it can provide you precision graduation 0.1oz/1g, capacity 11lb/5kg. This digital scale with 2 models of gram and lb:oz to switch between imperial and metric measuring units.|St"/>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s v="https://m.media-amazon.com/images/W/WEBP_402378-T2/images/I/41HoeX-PcDL._SY445_SX342_QL70_FMwebp_.jpg"/>
    <s v="https://www.amazon.in/Themisto-TH-WS20-Digital-Weighing-Stainless/dp/B09W9V2PXG/ref=sr_1_420?qid=1672923613&amp;s=kitchen&amp;sr=1-420"/>
  </r>
  <r>
    <s v="B00A7PLVU6"/>
    <s v="Orpat HHB-100E WOB 250-Watt Hand Blender (White)"/>
    <x v="145"/>
    <x v="1"/>
    <s v="Kitchen &amp; HomeAppliances"/>
    <s v="SmallKitchenAppliances"/>
    <s v="HandBlenders"/>
    <m/>
    <n v="753"/>
    <s v="501-1000"/>
    <x v="2"/>
    <n v="4"/>
    <n v="899"/>
    <n v="0.16"/>
    <n v="4.2"/>
    <n v="1"/>
    <n v="18462"/>
    <s v="This product does not require installation. please contact brand customer care for any product related queires. Customer Service Number: +91-02822-230491 / 02822-391391|Unique comfort grip, The frequency is 50 Hz, Functions: Beating. Pureeing : Yes|Easy t"/>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
    <s v="https://m.media-amazon.com/images/W/WEBP_402378-T2/images/I/21OWOIM1wML._SX300_SY300_QL70_FMwebp_.jpg"/>
    <s v="https://www.amazon.in/Orpat-HHB-100E-WOB-250-Watt-Blender/dp/B00A7PLVU6/ref=sr_1_104?qid=1672923596&amp;s=kitchen&amp;sr=1-104"/>
  </r>
  <r>
    <s v="B002SZEOLG"/>
    <s v="TP-Link Nano USB WiFi Dongle 150Mbps High Gain Wireless Network Wi-Fi Adapter for PC Desktop and Laptops, Supports Windows 10/8.1/8/7/XP, Linux, Mac OS X (TL-WN722N)"/>
    <x v="96"/>
    <x v="2"/>
    <s v="NetworkingDevices"/>
    <s v="NetworkAdapters"/>
    <s v="WirelessUSBAdapters"/>
    <m/>
    <n v="749"/>
    <s v="501-1000"/>
    <x v="2"/>
    <n v="4"/>
    <n v="1339"/>
    <n v="0.44"/>
    <n v="4.2"/>
    <n v="1"/>
    <s v="1,79,692"/>
    <s v="150 Mbps Wi-Fi —— Exceptional wireless speed up to 150Mbps brings best experience for video streaming or internet calls|Easy Set up —— Easy wireless security encryption at a push of the WPS button|Antenna —— 4dBi detachable Omni Directional antenna, remar"/>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
    <s v="I use this to connect an old PC to internet. I tried lubuntu 20 and ubuntu 22, it worked out of the box in both, didn't have to do any setup. There's an extender cable so you can place this in a comfortable place. Get the model with antenna because otherw"/>
    <s v="https://m.media-amazon.com/images/I/31Wb+A3VVdL._SY300_SX300_.jpg"/>
    <s v="https://www.amazon.in/TP-Link-TL-WN722N-150Mbps-Wireless-Adapter/dp/B002SZEOLG/ref=sr_1_162?qid=1672909131&amp;s=electronics&amp;sr=1-162"/>
  </r>
  <r>
    <s v="B078V8R9BS"/>
    <s v="Butterfly EKN 1.5-Litre Electric Kettle (Silver with Black)"/>
    <x v="71"/>
    <x v="1"/>
    <s v="Kitchen &amp; HomeAppliances"/>
    <s v="SmallKitchenAppliances"/>
    <s v="Kettles&amp;HotWaterDispensers"/>
    <s v="Kettle&amp;ToasterSets"/>
    <n v="749"/>
    <s v="501-1000"/>
    <x v="2"/>
    <n v="4"/>
    <n v="1111"/>
    <n v="0.33"/>
    <n v="4.2"/>
    <n v="1"/>
    <n v="35693"/>
    <s v="Filter Type : Spout|Auto cut off facility, Dry Boil Protection: Yes|360 degree swirl base. Power: 1500 watts; Operating Voltage: 220 - 230 volts, 50-60Hz|Convenient grip|Capacity: 1.5 liters , Cord Length : 1 meter|Warranty: 1 year on product|Includes: Wa"/>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s v="https://m.media-amazon.com/images/I/41cxgOxlbYL._SX300_SY300_QL70_FMwebp_.jpg"/>
    <s v="https://www.amazon.in/Butterfly-EKN-1-5-Litre-Kettle-Silver/dp/B078V8R9BS/ref=sr_1_78?qid=1672923595&amp;s=kitchen&amp;sr=1-78"/>
  </r>
  <r>
    <s v="B009P2LK08"/>
    <s v="Bajaj Minor 1000 Watts Radiant Room Heater (Steel, ISI Approved)"/>
    <x v="30"/>
    <x v="1"/>
    <s v="Heating,Cooling &amp; AirQuality"/>
    <s v="RoomHeaters"/>
    <s v="ElectricHeaters"/>
    <m/>
    <n v="749"/>
    <s v="501-1000"/>
    <x v="2"/>
    <n v="4"/>
    <n v="1129"/>
    <n v="0.34"/>
    <n v="4"/>
    <n v="0"/>
    <n v="2446"/>
    <s v="Radiant Warmth: Ideal for use in in small rooms, this 1000 Watts heater provides instant heating during winters|Peace of Mind: Featuring cotton braided cord for safety and Nickel Chromium Plated mesh grid for effective heating|Convenient &amp; Elegant: This r"/>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https://m.media-amazon.com/images/W/WEBP_402378-T1/images/I/41B-iX4Pf5L._SX300_SY300_QL70_FMwebp_.jpg"/>
    <s v="https://www.amazon.in/Bajaj-Minor-1000-Watt-Room-Heater/dp/B009P2LK08/ref=sr_1_57?qid=1672923593&amp;s=kitchen&amp;sr=1-57"/>
  </r>
  <r>
    <s v="B07T9FV9YP"/>
    <s v="Redgear Cloak Wired RGB Wired Over Ear Gaming Headphones with Mic for PC"/>
    <x v="117"/>
    <x v="2"/>
    <s v="Accessories &amp; Peripherals"/>
    <s v="PCGamingPeripherals"/>
    <s v="Headsets"/>
    <m/>
    <n v="749"/>
    <s v="501-1000"/>
    <x v="2"/>
    <n v="4"/>
    <n v="1799"/>
    <n v="0.57999999999999996"/>
    <n v="4"/>
    <n v="0"/>
    <n v="13199"/>
    <s v="Sound Quality: Redgear Cloak comes equipped with 50mm Driver with Enhanced audio bass and clarity which dramatically improves your in-game sound experience. Inline Remote : No|Microphone: It comes equipped with a Omni-directional microphone which can be u"/>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
    <s v="https://m.media-amazon.com/images/W/WEBP_402378-T1/images/I/41EJrZlo0UL._SX300_SY300_QL70_FMwebp_.jpg"/>
    <s v="https://www.amazon.in/Redgear-Cloak-Gaming-Headphones-Microphone/dp/B07T9FV9YP/ref=sr_1_400?qid=1672903014&amp;s=computers&amp;sr=1-400"/>
  </r>
  <r>
    <s v="B0B2DZ5S6R"/>
    <s v="Amazon Basics 1500 W Electric Kettle (Stainless Steel Body, 1.5 L)"/>
    <x v="164"/>
    <x v="1"/>
    <s v="Kitchen &amp; HomeAppliances"/>
    <s v="SmallKitchenAppliances"/>
    <s v="Kettles&amp;HotWaterDispensers"/>
    <s v="Kettle&amp;ToasterSets"/>
    <n v="749"/>
    <s v="501-1000"/>
    <x v="2"/>
    <n v="4"/>
    <n v="1299"/>
    <n v="0.42"/>
    <n v="4"/>
    <n v="0"/>
    <n v="119"/>
    <s v="Heat and warm water anytime, anywhere with the Amazon Basics Electric Kettle|Built from high-quality raw materials; stainless steel body; lightweight and durable electric kettle|Auto cut-off switch when the water reaches the desired temperature|User-fri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s v="https://m.media-amazon.com/images/I/41twHEBU-LL._SX300_SY300_QL70_FMwebp_.jpg"/>
    <s v="https://www.amazon.in/Amazon-Basics-Electric-Kettle-Stainless/dp/B0B2DZ5S6R/ref=sr_1_63?qid=1672923593&amp;s=kitchen&amp;sr=1-63"/>
  </r>
  <r>
    <s v="B01MQZ7J8K"/>
    <s v="Prestige Electric Kettle PKOSS - 1500watts, Steel (1.5Ltr), Black"/>
    <x v="70"/>
    <x v="1"/>
    <s v="Kitchen &amp; HomeAppliances"/>
    <s v="SmallKitchenAppliances"/>
    <s v="Kettles&amp;HotWaterDispensers"/>
    <s v="ElectricKettles"/>
    <n v="749"/>
    <s v="501-1000"/>
    <x v="2"/>
    <n v="4"/>
    <n v="1445"/>
    <n v="0.48"/>
    <n v="3.9"/>
    <n v="0"/>
    <n v="63350"/>
    <s v="Max 3 differentiators Great Features - i)Automatic Cutoff ii) 360 Degree Swivel Base iii)Single Touch lid locking|Voltage: 230V; Wattage: 1500W. Heating Element:Yes|Warranty: 1 Year, BSNL/MTNL|i) Power - 1500 watts ii) Capacity - 1.5L iii) Material- Stain"/>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
    <s v="https://m.media-amazon.com/images/I/41XXjVSLyGL._SX300_SY300_QL70_FMwebp_.jpg"/>
    <s v="https://www.amazon.in/Prestige-Electric-Kettle-PKOSS-1500watts/dp/B01MQZ7J8K/ref=sr_1_18?qid=1672923591&amp;s=kitchen&amp;sr=1-18"/>
  </r>
  <r>
    <s v="B07VNFP3C2"/>
    <s v="Prestige 1.5 Litre Kettle 1500-watts, Red"/>
    <x v="70"/>
    <x v="1"/>
    <s v="Kitchen &amp; HomeAppliances"/>
    <s v="SmallKitchenAppliances"/>
    <s v="Kettles&amp;HotWaterDispensers"/>
    <s v="ElectricKettles"/>
    <n v="749"/>
    <s v="501-1000"/>
    <x v="2"/>
    <n v="4"/>
    <n v="1245"/>
    <n v="0.4"/>
    <n v="3.9"/>
    <n v="0"/>
    <n v="31783"/>
    <s v="Warranty: 1 year warranty provided by the manufacturer from date of purchase|Max 3 differentiators great features - i)automatic cutoff ii) 360 degree swivel base iii)single touch lid locking. Lockable Lid:Yes|Power: 1500 watts, Voltage(V): 230|Capacity: 1"/>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
    <s v="The 1st product i got was damaged then i request for replacement and their pain strated after 5 days of continuing follow up my product got replaced. Amazon delivery guys are too rude these days.. And no wonder customer care will give the generic SOP repl"/>
    <s v="https://m.media-amazon.com/images/W/WEBP_402378-T1/images/I/41JCf4kTKgL._SX300_SY300_QL70_FMwebp_.jpg"/>
    <s v="https://www.amazon.in/Prestige-1-5-Kettle-1500-watts-Red/dp/B07VNFP3C2/ref=sr_1_16?qid=1672923591&amp;s=kitchen&amp;sr=1-16"/>
  </r>
  <r>
    <s v="B00Y4ORQ46"/>
    <s v="Logitech H111 Wired On Ear Headphones With Mic Black"/>
    <x v="92"/>
    <x v="0"/>
    <s v="Headphones,Earbuds &amp; Accessories"/>
    <s v="Headphones"/>
    <s v="On-Ear"/>
    <m/>
    <n v="745"/>
    <s v="501-1000"/>
    <x v="2"/>
    <n v="4"/>
    <n v="795"/>
    <n v="0.06"/>
    <n v="4"/>
    <n v="0"/>
    <n v="13797"/>
    <s v="ADJUSTABLE HEADBAND This sturdy yet lightweight stereo headset has a broad range of adjustment. Ultra-soft foam ear cushions provide hours of comfort.|ROTATING MICROPHONE The boom mic can rotate 180° to be worn on the left or right and tucked out of the w"/>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s v="Sound quality is ok, noise cancellation is not Upto the mark, volume is good. Overall for the price it’s worth product. The cushion on the mic comes out easily , couldn’t have been fixed properly,Good,The built design is ok for the product. Everytime i we"/>
    <s v="https://m.media-amazon.com/images/W/WEBP_402378-T1/images/I/31puHGasbOL._SX300_SY300_QL70_FMwebp_.jpg"/>
    <s v="https://www.amazon.in/Logitech-H111-Stero-Headset-Black/dp/B00Y4ORQ46/ref=sr_1_123?qid=1672903001&amp;s=computers&amp;sr=1-123"/>
  </r>
  <r>
    <s v="B01EZ0X3L8"/>
    <s v="SanDisk Ultra 64 GB USB Pen Drives (SDDDC2-064G-I35, Black, Silver)"/>
    <x v="27"/>
    <x v="2"/>
    <s v="ExternalDevices &amp; DataStorage"/>
    <s v="PenDrives"/>
    <m/>
    <m/>
    <n v="729"/>
    <s v="501-1000"/>
    <x v="2"/>
    <n v="4"/>
    <n v="1650"/>
    <n v="0.56000000000000005"/>
    <n v="4.3"/>
    <n v="1"/>
    <n v="82356"/>
    <s v="Pendrive for USB Type-C Smartphones and PC|Easily transfer files between smartphones, tablets and computers|Free up space on your Android smartphone; Read Speed: up to 150 MB/s|Two connectors—a USB Type-C connector and a regular USB connector|Manufacturer"/>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
    <s v="https://m.media-amazon.com/images/I/315HWKLDHlL._SY300_SX300_QL70_FMwebp_.jpg"/>
    <s v="https://www.amazon.in/SanDisk-Ultra-SDDDC2-064G-G46-Drives-Silver/dp/B01EZ0X3L8/ref=sr_1_196?qid=1672903005&amp;s=computers&amp;sr=1-196"/>
  </r>
  <r>
    <s v="B08XLR6DSB"/>
    <s v="akiara - Makes life easy Electric Handy Sewing/Stitch Handheld Cordless Portable White Sewing Machine for Home Tailoring, Hand Machine | Mini Silai | White Hand Machine with Adapter"/>
    <x v="134"/>
    <x v="1"/>
    <s v="Kitchen &amp; HomeAppliances"/>
    <s v="SewingMachines &amp; Accessories"/>
    <s v="Sewing&amp;EmbroideryMachines"/>
    <m/>
    <n v="721"/>
    <s v="501-1000"/>
    <x v="2"/>
    <n v="4"/>
    <n v="1499"/>
    <n v="0.52"/>
    <n v="3.1"/>
    <n v="0"/>
    <n v="2449"/>
    <s v="Mini hand Sewing Machine Stapler style is quick and easy to use. This mini stapler style sewing machine helps you hem your clothes with ease and is ideal for small, emergency repairs.|This electric hand held single stitch sewing machine makes it so much f"/>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 v="https://m.media-amazon.com/images/I/519Sexv76CL._SY300_SX300_QL70_FMwebp_.jpg"/>
    <s v="https://www.amazon.in/Akiara-Electric-Handheld-Cordless-Tailoring/dp/B08XLR6DSB/ref=sr_1_270?qid=1672923605&amp;s=kitchen&amp;sr=1-270"/>
  </r>
  <r>
    <s v="B088ZTJT2R"/>
    <s v="Havells Immersion HB15 1500 Watt (White Blue)"/>
    <x v="26"/>
    <x v="1"/>
    <s v="Heating,Cooling &amp; AirQuality"/>
    <s v="WaterHeaters &amp; Geysers"/>
    <s v="ImmersionRods"/>
    <m/>
    <n v="719"/>
    <s v="501-1000"/>
    <x v="2"/>
    <n v="4"/>
    <n v="1295"/>
    <n v="0.44"/>
    <n v="4.2"/>
    <n v="1"/>
    <n v="17218"/>
    <s v="Nickel plating for corrosion resistanceThermal Cut Off : No|Efficient heat transfer heating element. Power: 1500 watts; Operating Voltage: 220 - 230 volts. Rated Voltage :50 Hz AC|Touch protection cover|Elegant &amp; Sturdy bucket hook|ISI marked 3 pin modele"/>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
    <s v="https://m.media-amazon.com/images/I/31flPimoFpL._SX300_SY300_QL70_FMwebp_.jpg"/>
    <s v="https://www.amazon.in/Havells-Immersion-HB15-1500-White/dp/B088ZTJT2R/ref=sr_1_48_mod_primary_new?qid=1672923592&amp;s=kitchen&amp;sbo=RZvfv%2F%2FHxDF%2BO5021pAnSA%3D%3D&amp;sr=1-48"/>
  </r>
  <r>
    <s v="B08CHKQ8D4"/>
    <s v="Wayona Type C to Lightning MFI Certified 20W Fast charging Nylon Braided USB C Cable for iPhone 14, 14 Pro, 14 Pro Max, 14 Plus, 13, 13 Pro, 13 Pro Max, 13 Mini, 12, 12 Pro, 11, 11 Pro Max iPhone 12 Mini, X, 8 (2M, Grey)"/>
    <x v="207"/>
    <x v="2"/>
    <s v="Accessories &amp; Peripherals"/>
    <s v="Cables &amp; Accessories"/>
    <s v="Cables"/>
    <s v="USBCables"/>
    <n v="719"/>
    <s v="501-1000"/>
    <x v="2"/>
    <n v="4"/>
    <n v="1499"/>
    <n v="0.52"/>
    <n v="4.0999999999999996"/>
    <n v="0"/>
    <n v="1045"/>
    <s v="【Power Delivery Fast Charging】: Charge your iPhone 12 from 0% to 50% in just 30 mins. Wayona USB C to Lightning Cable supports fast charging for iPhone 14, 14 Plus, 14 Pro, 14 Pro Max,13, 13 Pro, 13 Pro Max, 13 Mini, 12, 12 Mini, 12 Pro, 12 Pro Max, 11, 1"/>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
    <s v="https://m.media-amazon.com/images/W/WEBP_402378-T1/images/I/41fRMsvSy8L._SY445_SX342_QL70_FMwebp_.jpg"/>
    <s v="https://www.amazon.in/Wayona-charging-Nylon-Braided-iPhone/dp/B08CHKQ8D4/ref=sr_1_111?qid=1672909129&amp;s=electronics&amp;sr=1-111"/>
  </r>
  <r>
    <s v="B09HV71RL1"/>
    <s v="Wayona Type C to Lightning MFI Certified 20W Fast charging Nylon Braided USB C Cable for iPhone 14 Pro, 14 Pro Max, 14, 14 Plus, 13, 13 Pro, 13 Pro Max, 13 Mini, 12, 12 Pro, 11, 11 Pro Max, iPhone 12 Mini (2M, Black)"/>
    <x v="207"/>
    <x v="2"/>
    <s v="Accessories &amp; Peripherals"/>
    <s v="Cables &amp; Accessories"/>
    <s v="Cables"/>
    <s v="USBCables"/>
    <n v="719"/>
    <s v="501-1000"/>
    <x v="2"/>
    <n v="4"/>
    <n v="1499"/>
    <n v="0.52"/>
    <n v="4.0999999999999996"/>
    <n v="0"/>
    <n v="1045"/>
    <s v="【Power Delivery Fast Charging】: Charge your iPhone 12 from 0% to 50% in just 30 mins. Wayona USB C to Lightning Cable supports fast charging for iPhone 14, 14 Plus, 14 Pro, 14 Pro Max, 13, 13 Mini, 13 Pro Max, 13 Pro, 12, 12 Mini, 12 Pro, 12 Pro Max, 11, "/>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
    <s v="https://m.media-amazon.com/images/W/WEBP_402378-T1/images/I/41+tGYXUN8L._SX342_SY445_.jpg"/>
    <s v="https://www.amazon.in/Wayona-Lightning-Certified-charging-Braided/dp/B09HV71RL1/ref=sr_1_400?qid=1672909144&amp;s=electronics&amp;sr=1-400"/>
  </r>
  <r>
    <s v="B07S9M8YTY"/>
    <s v="Usha Aurora 1000 W Dry Iron with Innovative Tail Light Indicator, Weilburger Soleplate (White &amp; Grey)"/>
    <x v="29"/>
    <x v="1"/>
    <s v="Kitchen &amp; HomeAppliances"/>
    <s v="Vacuum,Cleaning &amp; Ironing"/>
    <s v="Irons,Steamers&amp;Accessories"/>
    <s v="Irons"/>
    <n v="717"/>
    <s v="501-1000"/>
    <x v="2"/>
    <n v="4"/>
    <n v="1390"/>
    <n v="0.48"/>
    <n v="4"/>
    <n v="0"/>
    <n v="4867"/>
    <s v="1000W for powerful performance;Weil berger non stick soleplate|Multi colored LED tail light to indicate readiness;Easy ironing under buttons|Ergonomic design for a strong grip;Overheat safety shutoff; 360 degree swivel cord;Power: 1000 watts; Operating Vo"/>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s v="https://m.media-amazon.com/images/I/31W1xfnsOPL._SY300_SX300_QL70_FMwebp_.jpg"/>
    <s v="https://www.amazon.in/Usha-Aurora-Iron-1000-Light/dp/B07S9M8YTY/ref=sr_1_322?qid=1672923609&amp;s=kitchen&amp;sr=1-322"/>
  </r>
  <r>
    <s v="B08CYPB15D"/>
    <s v="HP 805 Black Original Ink Cartridge"/>
    <x v="59"/>
    <x v="2"/>
    <s v="Printers,Inks &amp; Accessories"/>
    <s v="Inks,Toners &amp; Cartridges"/>
    <s v="InkjetInkCartridges"/>
    <m/>
    <n v="717"/>
    <s v="501-1000"/>
    <x v="2"/>
    <n v="4"/>
    <n v="761"/>
    <n v="0.06"/>
    <n v="4"/>
    <n v="0"/>
    <n v="7199"/>
    <s v="Cartridge color: Black|Yield: 120 pages|Ink type: Pigment-based ink cartridge|Compatible with printers: HP DeskJet Plus All-in-One (4121, 4122, 4123), HP DeskJet All-in-One (2720, 2721, 2722, 2723, 2729, 2332, 2330, 2331, 2333), HP DeskJet (1212, 1210, 12"/>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
    <s v="https://m.media-amazon.com/images/W/WEBP_402378-T1/images/I/41ZraPJKHYL._SY300_SX300_QL70_FMwebp_.jpg"/>
    <s v="https://www.amazon.in/805-Black-Original-Ink-Cartridge/dp/B08CYPB15D/ref=sr_1_62?qid=1672902997&amp;s=computers&amp;sr=1-62"/>
  </r>
  <r>
    <s v="B07DC4RZPY"/>
    <s v="Amazon Basics USB A to Lightning MFi Certified Charging Cable (White, 1.2 meter)"/>
    <x v="164"/>
    <x v="2"/>
    <s v="Accessories &amp; Peripherals"/>
    <s v="Cables &amp; Accessories"/>
    <s v="Cables"/>
    <s v="USBCables"/>
    <n v="709"/>
    <s v="501-1000"/>
    <x v="2"/>
    <n v="4"/>
    <n v="1999"/>
    <n v="0.65"/>
    <n v="4.0999999999999996"/>
    <n v="0"/>
    <s v="1,78,817"/>
    <s v="MFi-certified charging cable for securely charging Apple devices|Compatible with iPhone 13, 12, 11; 13, 12 ,11 Pro; 13, 12 11 Pro Max; 13, 12 mini; XS, XS Max, XR, X; 8 Plus, 8; 7 Plus , 7; 6s Plus, 6s, 6 Plus, 6; 5s, 5c, 5; iPad Pro, iPad Air, Air 2, iPa"/>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
    <s v="https://m.media-amazon.com/images/W/WEBP_402378-T2/images/I/31VSKlEpP-L._SX300_SY300_QL70_FMwebp_.jpg"/>
    <s v="https://www.amazon.in/AmazonBasics-Certified-Lightning-Charge-Meters/dp/B07DC4RZPY/ref=sr_1_211?qid=1672909134&amp;s=electronics&amp;sr=1-211"/>
  </r>
  <r>
    <s v="B0BM4KTNL1"/>
    <s v="FIGMENT Handheld Milk Frother Rechargeable, 3-Speed Electric Frother for Coffee with 2 Whisks and Coffee Decoration Tool, Coffee Frother Mixer, CRESCENT ENTERPRISES VRW0.50BK (A1)"/>
    <x v="208"/>
    <x v="1"/>
    <s v="Kitchen &amp; HomeAppliances"/>
    <s v="SmallKitchenAppliances"/>
    <s v="HandBlenders"/>
    <m/>
    <n v="699"/>
    <s v="501-1000"/>
    <x v="2"/>
    <n v="4"/>
    <n v="1599"/>
    <n v="0.56000000000000005"/>
    <n v="4.7"/>
    <n v="1"/>
    <n v="1729"/>
    <s v="【Rechargeable Multi-Function Milk Frother】The Milk Frother comes with two Whisk-Heads attached to the handle - the Spring Whisk-Head is for making milk&amp;coffee foam, the Balloon Whisk-Head is for beating eggs|【High Quality】The product is made of food-grade"/>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s v="https://m.media-amazon.com/images/I/51oN+8Zs5YL._SY300_SX300_.jpg"/>
    <s v="https://www.amazon.in/FIGMENT-Rechargeable-Decoration-ENTERPRISES-A1/dp/B0BM4KTNL1/ref=sr_1_240?qid=1672923603&amp;s=kitchen&amp;sr=1-240"/>
  </r>
  <r>
    <s v="B0BM9H2NY9"/>
    <s v="Multifunctional 2 in 1 Electric Egg Boiling Steamer Egg Frying Pan Egg Boiler Electric Automatic Off with Egg Boiler Machine Non-Stick Electric Egg Frying Pan-Tiger Woods (Multy)"/>
    <x v="209"/>
    <x v="1"/>
    <s v="Kitchen &amp; HomeAppliances"/>
    <s v="SmallKitchenAppliances"/>
    <s v="EggBoilers"/>
    <m/>
    <n v="699"/>
    <s v="501-1000"/>
    <x v="2"/>
    <n v="4"/>
    <n v="1599"/>
    <n v="0.56000000000000005"/>
    <n v="4.7"/>
    <n v="1"/>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
    <s v="https://m.media-amazon.com/images/W/WEBP_402378-T1/images/I/51IE+nI0KGL._SY300_SX300_.jpg"/>
    <s v="https://www.amazon.in/Multifunctional-Electric-Automatic-Non-Stick-Pan-Tiger/dp/B0BM9H2NY9/ref=sr_1_294?qid=1672923606&amp;s=kitchen&amp;sr=1-294"/>
  </r>
  <r>
    <s v="B004IO5BMQ"/>
    <s v="Logitech M235 Wireless Mouse, 1000 DPI Optical Tracking, 12 Month Life Battery, Compatible with Windows, Mac, Chromebook/PC/Laptop"/>
    <x v="92"/>
    <x v="2"/>
    <s v="Accessories &amp; Peripherals"/>
    <s v="Keyboards,Mice &amp; InputDevices"/>
    <s v="Mice"/>
    <m/>
    <n v="699"/>
    <s v="501-1000"/>
    <x v="2"/>
    <n v="4"/>
    <n v="995"/>
    <n v="0.3"/>
    <n v="4.5"/>
    <n v="1"/>
    <n v="54405"/>
    <s v="You can surf the Web with more comfort and ease—thanks to the contoured design with soft rubber grips. And your mouse is easy to slip into a bag when you want to take it with you.|You’ll enjoy smooth cursor control, precise tracking and easy text selectio"/>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
    <s v="https://m.media-amazon.com/images/I/31CtVvtFt+L._SY300_SX300_.jpg"/>
    <s v="https://www.amazon.in/Logitech-M235-Wireless-Mouse-Grey/dp/B004IO5BMQ/ref=sr_1_163?qid=1672903002&amp;s=computers&amp;sr=1-163"/>
  </r>
  <r>
    <s v="B09HCH3JZG"/>
    <s v="Bestor ® 8K Hdmi 2.1 Cable 48Gbps 9.80Ft/Ultra High Speed Hdmi Braided Cord For Roku Tv/Ps5/Hdtv/Blu-Ray Projector, Laptop, Television, Personal Computer, Xbox, Ps4, Ps5, Ps4 Pro (1 M, Grey)"/>
    <x v="210"/>
    <x v="0"/>
    <s v="HomeTheater,TV &amp; Video"/>
    <s v="Accessories"/>
    <s v="Cables"/>
    <s v="HDMICables"/>
    <n v="699"/>
    <s v="501-1000"/>
    <x v="2"/>
    <n v="4"/>
    <n v="1899"/>
    <n v="0.63"/>
    <n v="4.4000000000000004"/>
    <n v="1"/>
    <n v="390"/>
    <s v="?Top Technology----8K@60HZ HDMI Cable? This 8K HDMI Cable uses the most cutting-edge technology, is compatible with 8K@60HZ and 4K@120HZ, clearly displays every particle, and accurately processes every signal source. With 8K HDMI's unique dynamic HDR and "/>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
    <s v="https://m.media-amazon.com/images/I/4175g2Idd9L._SY445_SX342_QL70_FMwebp_.jpg"/>
    <s v="https://www.amazon.in/BESTOR%C2%AE-48Gbps-9-80FT-Braided-Cord-4K/dp/B09HCH3JZG/ref=sr_1_478?qid=1672909147&amp;s=electronics&amp;sr=1-478"/>
  </r>
  <r>
    <s v="B088GXTJM3"/>
    <s v="DIGITEK® (DLS-9FT) Lightweight &amp; Portable Aluminum Alloy Light Stand for Ring Light, Reflector, Flash Units, Diffuser, Portrait, Softbox, Studio Lighting &amp; More Ideal for Outdoor &amp; Indoor Shoots"/>
    <x v="125"/>
    <x v="0"/>
    <s v="Cameras &amp; Photography"/>
    <s v="Accessories"/>
    <s v="PhotoStudio&amp;Lighting"/>
    <s v="PhotoBackgroundAccessories"/>
    <n v="699"/>
    <s v="501-1000"/>
    <x v="2"/>
    <n v="4"/>
    <n v="1299"/>
    <n v="0.46"/>
    <n v="4.3"/>
    <n v="1"/>
    <n v="6183"/>
    <s v="HEAVY-DUTY &amp; LIGHT-WEIGHT: This must have light stand is strong enough to hold most equipment yet compact and light weight enough for travel. Made of strong yet lightweight aluminum, this Light stand transitions effortlessly from one spot to another and t"/>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
    <s v="https://m.media-amazon.com/images/I/31ouSkwWDmL._SX300_SY300_QL70_FMwebp_.jpg"/>
    <s v="https://www.amazon.in/Lightweight-Portable-Aluminum-Photography-DLS-9FEET/dp/B088GXTJM3/ref=sr_1_408?qid=1672903014&amp;s=computers&amp;sr=1-408"/>
  </r>
  <r>
    <s v="B00B7GKXMG"/>
    <s v="Wipro Smartlife Super Deluxe Dry Iron- 1000W"/>
    <x v="110"/>
    <x v="1"/>
    <s v="Kitchen &amp; HomeAppliances"/>
    <s v="Vacuum,Cleaning &amp; Ironing"/>
    <s v="Irons,Steamers&amp;Accessories"/>
    <s v="Irons"/>
    <n v="699"/>
    <s v="501-1000"/>
    <x v="2"/>
    <n v="4"/>
    <n v="850"/>
    <n v="0.18"/>
    <n v="4.0999999999999996"/>
    <n v="0"/>
    <n v="1106"/>
    <s v="Scratch resistant sole plate;Adjustable thermostat controls|teflon non-stick coating;Easy Glide: Reaches into hard to reach areas|Smoothest coating duPont;Smoothest coating dunpont teflon non-stick coating; Auto off pilot light;Warranty: 2 years on produc"/>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1CS4A5V4"/>
    <s v="Monitor AC Stand/Heavy Duty Air Conditioner Outdoor Unit Mounting Bracket"/>
    <x v="211"/>
    <x v="1"/>
    <s v="Heating,Cooling &amp; AirQuality"/>
    <s v="Parts &amp; Accessories"/>
    <s v="FanParts&amp;Accessories"/>
    <m/>
    <n v="699"/>
    <s v="501-1000"/>
    <x v="2"/>
    <n v="4"/>
    <n v="1690"/>
    <n v="0.59"/>
    <n v="4.0999999999999996"/>
    <n v="0"/>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s v="https://m.media-amazon.com/images/I/41xjCi0e7GL._SX300_SY300_QL70_FMwebp_.jpg"/>
    <s v="https://www.amazon.in/Monitor-Split-AC-Stand-White/dp/B01CS4A5V4/ref=sr_1_459?qid=1672923614&amp;s=kitchen&amp;sr=1-459"/>
  </r>
  <r>
    <s v="B01MF8MB65"/>
    <s v="boAt Bassheads 225 in Ear Wired Earphones with Mic(Blue)"/>
    <x v="84"/>
    <x v="0"/>
    <s v="Headphones,Earbuds &amp; Accessories"/>
    <s v="Headphones"/>
    <s v="In-Ear"/>
    <m/>
    <n v="699"/>
    <s v="501-1000"/>
    <x v="2"/>
    <n v="4"/>
    <n v="999"/>
    <n v="0.3"/>
    <n v="4.0999999999999996"/>
    <n v="0"/>
    <s v="2,73,189"/>
    <s v="Has a PVC cable which is durable and tangle free. Impedance 16Ω, Sensitivity (dB) 92db ±3db, Frequency Response 20Hz-20KHz|Compatibility and Connectivity: Compatible with Android/iOS and connectivity via 3.5mm AUX cable|IPX Rating: NA|Active Noise Cancell"/>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
    <s v="____________________Technical Specifications---------------------------------Here's the technical information of Boat BassHeads 225 In-Ear Headphones. The information provided below is as per the manufacturer. Boat BassHeads 225 have a frequency range of"/>
    <s v="https://m.media-amazon.com/images/I/3101FmUqUOL._SX300_SY300_QL70_FMwebp_.jpg"/>
    <s v="https://www.amazon.in/boAt-BassHeads-225-Special-Headphones/dp/B01MF8MB65/ref=sr_1_191?qid=1672903004&amp;s=computers&amp;sr=1-191"/>
  </r>
  <r>
    <s v="B07QDSN9V6"/>
    <s v="INALSA Electric Kettle 1.5 Litre with Stainless Steel Body - Absa|Auto Shut Off &amp; Boil Dry Protection Safety Features| Cordless Base &amp; Cord Winder|Hot Water Kettle |Water Heater Jug"/>
    <x v="51"/>
    <x v="1"/>
    <s v="Kitchen &amp; HomeAppliances"/>
    <s v="SmallKitchenAppliances"/>
    <s v="Kettles&amp;HotWaterDispensers"/>
    <s v="ElectricKettles"/>
    <n v="699"/>
    <s v="501-1000"/>
    <x v="2"/>
    <n v="4"/>
    <n v="1595"/>
    <n v="0.56000000000000005"/>
    <n v="4.0999999999999996"/>
    <n v="0"/>
    <n v="8090"/>
    <s v="Fast boiling electric kettle: This kettle boils water in just 2-3 minutes. Conveniently prepare hot tea, delicious cocoa, or instant soup in short time|Extra large capacity: Humanized design and large-capacity of 1.5 L can help you make multiple cups of t"/>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s v="https://m.media-amazon.com/images/W/WEBP_402378-T1/images/I/317ws2QblnL._SX300_SY300_QL70_FMwebp_.jpg"/>
    <s v="https://www.amazon.in/Inalsa-Electric-Kettle-Absa-1500W-Capacity/dp/B07QDSN9V6/ref=sr_1_39?qid=1672923592&amp;s=kitchen&amp;sr=1-39"/>
  </r>
  <r>
    <s v="B078G6ZF5Z"/>
    <s v="Oraimo 18W USB &amp; Type-C Dual Output Super Fast Charger Wall Adapter PE2.0&amp;Quick Charge 3.0 &amp; Power Delivery 3.0 Compatible for iPhone 13/13 Mini/13 Pro Max/12/12 Pro Max, iPad Mini/Pro, Pixel, Galaxy, Airpods Pro"/>
    <x v="212"/>
    <x v="0"/>
    <s v="Mobiles &amp; Accessories"/>
    <s v="MobileAccessories"/>
    <s v="Chargers"/>
    <s v="WallChargers"/>
    <n v="699"/>
    <s v="501-1000"/>
    <x v="2"/>
    <n v="4"/>
    <n v="1199"/>
    <n v="0.42"/>
    <n v="4"/>
    <n v="0"/>
    <n v="14404"/>
    <s v="🎁【18W Fast Charging- Always Speedy】Two ports pump out up to 18 watts of power, enabling simultaneous fast charging for two devices. 18W Type-C output port to give the latest devices a full-speed charge.|🎁【Universal Compatibility】Support all iPhone and A"/>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
    <s v="https://m.media-amazon.com/images/I/31gNcDrEskL._SX300_SY300_QL70_ML2_.jpg"/>
    <s v="https://www.amazon.in/ORAIMO-SUPER-FAST-CHARGER/dp/B078G6ZF5Z/ref=sr_1_402?qid=1672895864&amp;s=electronics&amp;sr=1-402"/>
  </r>
  <r>
    <s v="B08J4PL1Z3"/>
    <s v="RPM Euro Games Laptop/PC Controller Wired for Windows - 7, 8, 8.1, 10 and XP, Ps3(Upgraded with XYAB Buttons)"/>
    <x v="213"/>
    <x v="2"/>
    <s v="Accessories &amp; Peripherals"/>
    <s v="PCGamingPeripherals"/>
    <s v="Gamepads"/>
    <m/>
    <n v="699"/>
    <s v="501-1000"/>
    <x v="2"/>
    <n v="4"/>
    <n v="1490"/>
    <n v="0.53"/>
    <n v="4"/>
    <n v="0"/>
    <n v="5736"/>
    <s v="RPM Euro Games controller for Windows – 7, 8, 8.1 and 10 + PS3 | dual vibration | Note: to switch from Direct to X-input mode, press and hold the &quot;home&quot; Button|This gamepad has 10 digital keys, 2 Analog sticks, 2 Analog sensitive triggers, 1.7 meter USB c"/>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
    <s v="https://m.media-amazon.com/images/W/WEBP_402378-T2/images/I/41mRWV0YG8L._SX300_SY300_QL70_FMwebp_.jpg"/>
    <s v="https://www.amazon.in/RPM-Euro-Games-Controller-Wired/dp/B08J4PL1Z3/ref=sr_1_386?qid=1672903014&amp;s=computers&amp;sr=1-386"/>
  </r>
  <r>
    <s v="B07WJXCTG9"/>
    <s v="Pigeon by Stovekraft Amaze Plus Electric Kettle (14313) with Stainless Steel Body, 1.8 litre, used for boiling Water, making tea and coffee, instant noodles, soup etc. 1500 Watt (Silver)"/>
    <x v="72"/>
    <x v="1"/>
    <s v="Kitchen &amp; HomeAppliances"/>
    <s v="SmallKitchenAppliances"/>
    <s v="Kettles&amp;HotWaterDispensers"/>
    <s v="ElectricKettles"/>
    <n v="699"/>
    <s v="501-1000"/>
    <x v="2"/>
    <n v="4"/>
    <n v="1345"/>
    <n v="0.48"/>
    <n v="3.9"/>
    <n v="0"/>
    <n v="8446"/>
    <s v="CLASSIC DESIGN : The classical mirror polish of the appearance makes your electric kettle 1.8 Litre unique and aesthetic, which can match any type of kitchen design and 360° swivel base is connected with standard power cord for safe usage and convenient s"/>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https://m.media-amazon.com/images/W/WEBP_402378-T2/images/I/31na34LxwmL._SX300_SY300_QL70_FMwebp_.jpg"/>
    <s v="https://www.amazon.in/Pigeon-stovekraft-Amaze-Plus-1-8/dp/B07WJXCTG9/ref=sr_1_159?qid=1672923598&amp;s=kitchen&amp;sr=1-159"/>
  </r>
  <r>
    <s v="B087FXHB6J"/>
    <s v="Zebronics Zeb-Companion 107 USB Wireless Keyboard and Mouse Set with Nano Receiver (Black)"/>
    <x v="65"/>
    <x v="2"/>
    <s v="Accessories &amp; Peripherals"/>
    <s v="Keyboards,Mice &amp; InputDevices"/>
    <s v="Keyboard&amp;MouseSets"/>
    <m/>
    <n v="699"/>
    <s v="501-1000"/>
    <x v="2"/>
    <n v="4"/>
    <n v="999"/>
    <n v="0.3"/>
    <n v="3.5"/>
    <n v="0"/>
    <n v="15295"/>
    <s v="Keyboard Interface USB (Nano receiver) Total No.of Keys 104|Companion 107 is a wireless keyboard and mouse combo that comes with a nano receiver built for home/office use. Plug and Play|Mouse Interface USB (Nano Receiver) Resolution 1200 DPI No. of Button"/>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
    <s v="https://m.media-amazon.com/images/I/41UUBwBt05S._SX300_SY300_QL70_FMwebp_.jpg"/>
    <s v="https://www.amazon.in/Zebronics-Zeb-Companion-107-Wireless-Keyboard/dp/B087FXHB6J/ref=sr_1_48?qid=1672902996&amp;s=computers&amp;sr=1-48"/>
  </r>
  <r>
    <s v="B07FXLC2G2"/>
    <s v="Tata Swach Bulb 6000-Litre Cartridge, 1 Piece, White, Hollow Fiber Membrane"/>
    <x v="160"/>
    <x v="1"/>
    <s v="Kitchen &amp; HomeAppliances"/>
    <s v="WaterPurifiers &amp; Accessories"/>
    <s v="WaterFilters&amp;Purifiers"/>
    <m/>
    <n v="698"/>
    <s v="501-1000"/>
    <x v="2"/>
    <n v="4"/>
    <n v="699"/>
    <n v="0"/>
    <n v="4.2"/>
    <n v="1"/>
    <n v="3160"/>
    <s v="Pure Power Indicator: Indicated purifying power level of the Tata Swach bulb and signals when to replace it|Advanced auto shut-off mechanism: Stops flow of water once the purifying power of the bulb is exhausted|Tata Swach bulb works on patented TSRF tech"/>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
    <s v="https://m.media-amazon.com/images/I/31N5vx+L1KL._SY300_SX300_.jpg"/>
    <s v="https://www.amazon.in/Tata-Swach-Bulb-6000-Litre-Cartridge/dp/B07FXLC2G2/ref=sr_1_183?qid=1672923600&amp;s=kitchen&amp;sr=1-183"/>
  </r>
  <r>
    <s v="B09VPH38JS"/>
    <s v="SaleOn Instant Coal Heater 500W Charcoal Burner Electric Stove Hot Plate - Mix Colors - Pack of 1 - Only Charcoal Heater"/>
    <x v="214"/>
    <x v="1"/>
    <s v="Kitchen &amp; HomeAppliances"/>
    <s v="SmallKitchenAppliances"/>
    <s v="InductionCooktop"/>
    <m/>
    <n v="697"/>
    <s v="501-1000"/>
    <x v="2"/>
    <n v="4"/>
    <n v="1499"/>
    <n v="0.54"/>
    <n v="3.8"/>
    <n v="0"/>
    <n v="144"/>
    <s v="Size: 15*15*5.5cm Material: Stainless steel Color: Mix colors , Package content: 1*Electric cooker 4*Rubber feet 1*English user manual 1*box|Brand new and high quality Charcoal ready in just 3-5 minutes|Electric-heating charcoal starter Optional on/off sw"/>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
    <s v="https://m.media-amazon.com/images/W/WEBP_402378-T2/images/I/51kEztAe73L._SX300_SY300_QL70_FMwebp_.jpg"/>
    <s v="https://www.amazon.in/SaleOn-Charcoal-Electric-Appliances-Mix-colors/dp/B09VPH38JS/ref=sr_1_384?qid=1672923611&amp;s=kitchen&amp;sr=1-384"/>
  </r>
  <r>
    <s v="B0B2DJ5RVQ"/>
    <s v="WeCool B1 Mobile Holder for Bikes or Bike Mobile Holder for Maps and GPS Navigation, one Click Locking, Firm Gripping, Anti Shake and Stable Cradle Clamp with 360° Rotation Bicycle Phone Mount"/>
    <x v="123"/>
    <x v="0"/>
    <s v="Mobiles &amp; Accessories"/>
    <s v="MobileAccessories"/>
    <s v="Mounts"/>
    <s v="HandlebarMounts"/>
    <n v="689"/>
    <s v="501-1000"/>
    <x v="2"/>
    <n v="4"/>
    <n v="1999"/>
    <n v="0.66"/>
    <n v="4.3"/>
    <n v="1"/>
    <n v="1193"/>
    <s v="Mobile Holder for Bike is an innovative solution for mounting your phone on the Handlebar. With just one click you can lock or Unlock the phone. One Button Technology. Unlike the other ways which takes long time to mount or which damages your phones|Mobil"/>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
    <s v="https://m.media-amazon.com/images/I/31LVAoe3VNL._SX300_SY300_QL70_ML2_.jpg"/>
    <s v="https://www.amazon.in/WeCool-Navigation-Locking-Gripping-Rotation/dp/B0B2DJ5RVQ/ref=sr_1_260?qid=1672895821&amp;s=electronics&amp;sr=1-260"/>
  </r>
  <r>
    <s v="B082T6GVG9"/>
    <s v="AmazonBasics New Release ABS USB-A to Lightning Cable Cord, Fast Charging MFi Certified Charger for Apple iPhone, iPad Tablet (3-Ft, White)"/>
    <x v="16"/>
    <x v="2"/>
    <s v="Accessories &amp; Peripherals"/>
    <s v="Cables &amp; Accessories"/>
    <s v="Cables"/>
    <s v="USBCables"/>
    <n v="689"/>
    <s v="501-1000"/>
    <x v="2"/>
    <n v="4"/>
    <n v="1500"/>
    <n v="0.54"/>
    <n v="4.2"/>
    <n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
    <s v="https://m.media-amazon.com/images/I/31R8-XSK40L._SX342_SY445_QL70_FMwebp_.jpg"/>
    <s v="https://www.amazon.in/AmazonBasics-Lightning-USB-Cable-Certified/dp/B082T6GVG9/ref=sr_1_153?qid=1672909131&amp;s=electronics&amp;sr=1-153"/>
  </r>
  <r>
    <s v="B01MUAUOCX"/>
    <s v="Sujata Chutney Steel Jar, 400 ml, (White), Stainless Steel"/>
    <x v="53"/>
    <x v="1"/>
    <s v="Kitchen &amp; HomeAppliances"/>
    <s v="SmallKitchenAppliances"/>
    <s v="SmallApplianceParts&amp;Accessories"/>
    <m/>
    <n v="688"/>
    <s v="501-1000"/>
    <x v="2"/>
    <n v="4"/>
    <n v="747"/>
    <n v="0.08"/>
    <n v="4.5"/>
    <n v="1"/>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
    <s v="https://m.media-amazon.com/images/W/WEBP_402378-T1/images/I/315uFBgWK3L._SX300_SY300_QL70_FMwebp_.jpg"/>
    <s v="https://www.amazon.in/SUJATA-Chutney-Jar-Small-8x8x8cm/dp/B01MUAUOCX/ref=sr_1_386?qid=1672923611&amp;s=kitchen&amp;sr=1-386"/>
  </r>
  <r>
    <s v="B083RCTXLL"/>
    <s v="HP X200 Wireless Mouse with 2.4 GHz Wireless connectivity, Adjustable DPI up to 1600, ambidextrous Design, and 18-Month Long Battery Life. 3-Years Warranty (6VY95AA)"/>
    <x v="59"/>
    <x v="2"/>
    <s v="Accessories &amp; Peripherals"/>
    <s v="Keyboards,Mice &amp; InputDevices"/>
    <s v="Mice"/>
    <m/>
    <n v="681"/>
    <s v="501-1000"/>
    <x v="2"/>
    <n v="4"/>
    <n v="1199"/>
    <n v="0.43"/>
    <n v="4.2"/>
    <n v="1"/>
    <n v="8258"/>
    <s v="Stay unbound, stay in control - enjoy lag-free 2.4GHz wireless connectivity on this durable mouse by HP with an 18-month long battery life.|Work at your pace by speeding up or slowing down tracking with adjustable DPI settings up to 1600 (800/1200/1600).;"/>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
    <s v="https://m.media-amazon.com/images/I/21psCtgM5BL._SX300_SY300_QL70_FMwebp_.jpg"/>
    <s v="https://www.amazon.in/HP-Wireless-Mouse-X200-6VY95AA/dp/B083RCTXLL/ref=sr_1_82?qid=1672902998&amp;s=computers&amp;sr=1-82"/>
  </r>
  <r>
    <s v="B0BK1K598K"/>
    <s v="AGARO LR2007 Lint Remover, Rechargeable, for Woolen Sweaters, Blankets, Jackets, Burr Remover, Pill Remover From Carpets, Curtains"/>
    <x v="25"/>
    <x v="1"/>
    <s v="Kitchen &amp; HomeAppliances"/>
    <s v="Vacuum,Cleaning &amp; Ironing"/>
    <s v="Irons,Steamers&amp;Accessories"/>
    <s v="LintShavers"/>
    <n v="678"/>
    <s v="501-1000"/>
    <x v="2"/>
    <n v="4"/>
    <n v="1499"/>
    <n v="0.55000000000000004"/>
    <n v="4.2"/>
    <n v="1"/>
    <n v="900"/>
    <s v="Efficiently removes fabric fluff, fuzz, bobbles, pills, burr or roye from all types of garments, fabrics and restores to a fresh look|5W motor with 6500 RPM ensures quick and smooth removal of lints|3 leaf stainless steel blades eliminates the lint smooth"/>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
    <s v="https://m.media-amazon.com/images/W/WEBP_402378-T1/images/I/4171TGwCHvL._SX300_SY300_QL70_FMwebp_.jpg"/>
    <s v="https://www.amazon.in/AGARO-Rechargeable-Sweaters-Blankets-Curtains/dp/B0BK1K598K/ref=sr_1_49_mod_primary_new?qid=1672923592&amp;s=kitchen&amp;sbo=RZvfv%2F%2FHxDF%2BO5021pAnSA%3D%3D&amp;sr=1-49"/>
  </r>
  <r>
    <s v="B0BFBNXS94"/>
    <s v="Personal Size Blender, Portable Blender, Battery Powered USB Blender, with Four Blades, Mini Blender Travel Bottle for Juice, Shakes, and Smoothies (Pink)"/>
    <x v="215"/>
    <x v="1"/>
    <s v="Kitchen &amp; HomeAppliances"/>
    <s v="SmallKitchenAppliances"/>
    <s v="HandBlenders"/>
    <m/>
    <n v="669"/>
    <s v="501-1000"/>
    <x v="2"/>
    <n v="4"/>
    <n v="1499"/>
    <n v="0.55000000000000004"/>
    <n v="2.2999999999999998"/>
    <n v="0"/>
    <n v="13"/>
    <s v="✔【Easy to carry around】- This handheld blender is equipped with a travel cover for easy carrying. You can drink nutritious juices, milkshakes or smoothies wherever you want, such as home, office, gym, travel or any other outdoor activities. In addition, i"/>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
    <s v="https://m.media-amazon.com/images/I/417TQs3uroL._SX300_SY300_QL70_FMwebp_.jpg"/>
    <s v="https://www.amazon.in/Personal-Blender-Portable-Battery-Smoothies/dp/B0BFBNXS94/ref=sr_1_261_mod_primary_new?qid=1672923605&amp;s=kitchen&amp;sbo=RZvfv%2F%2FHxDF%2BO5021pAnSA%3D%3D&amp;sr=1-261"/>
  </r>
  <r>
    <s v="B08C7TYHPB"/>
    <s v="iBELL Castor CTEK15L Premium 1.5 Litre Stainless Steel Electric Kettle,1500W Auto Cut-Off Feature,Silver"/>
    <x v="108"/>
    <x v="1"/>
    <s v="Kitchen &amp; HomeAppliances"/>
    <s v="SmallKitchenAppliances"/>
    <s v="Kettles&amp;HotWaterDispensers"/>
    <s v="Kettle&amp;ToasterSets"/>
    <n v="664"/>
    <s v="501-1000"/>
    <x v="2"/>
    <n v="4"/>
    <n v="1490"/>
    <n v="0.55000000000000004"/>
    <n v="4.0999999999999996"/>
    <n v="0"/>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
    <s v="https://m.media-amazon.com/images/I/41VG2A4BrbL._SX300_SY300_QL70_FMwebp_.jpg"/>
    <s v="https://www.amazon.in/CTEK15L-Premium-Stainless-Electric-Cut-Off/dp/B08C7TYHPB/ref=sr_1_278?qid=1672923606&amp;s=kitchen&amp;sr=1-278"/>
  </r>
  <r>
    <s v="B07T4D9FNY"/>
    <s v="iBELL SEK15L Premium 1.5 Litre Stainless Steel Electric Kettle,1500W Auto Cut-Off Feature,Silver with Black"/>
    <x v="108"/>
    <x v="1"/>
    <s v="Kitchen &amp; HomeAppliances"/>
    <s v="SmallKitchenAppliances"/>
    <s v="Kettles&amp;HotWaterDispensers"/>
    <s v="ElectricKettles"/>
    <n v="664"/>
    <s v="501-1000"/>
    <x v="2"/>
    <n v="4"/>
    <n v="1490"/>
    <n v="0.55000000000000004"/>
    <n v="4"/>
    <n v="0"/>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B84QN4CN"/>
    <s v="Wipro Vesta 1200 Watt GD201 Lightweight Automatic Dry Iron| Quick Heat Up| Stylish &amp; Sleek |Anti bacterial German Weilburger Double Coated Soleplate |2 Years Warranty"/>
    <x v="110"/>
    <x v="1"/>
    <s v="Kitchen &amp; HomeAppliances"/>
    <s v="Vacuum,Cleaning &amp; Ironing"/>
    <s v="Irons,Steamers&amp;Accessories"/>
    <s v="Irons"/>
    <n v="660"/>
    <s v="501-1000"/>
    <x v="2"/>
    <n v="4"/>
    <n v="1100"/>
    <n v="0.4"/>
    <n v="3.6"/>
    <n v="0"/>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7222HQKP"/>
    <s v="Orico 2.5&quot;(6.3cm) USB 3.0 HDD Enclosure Case Cover for SATA SSD HDD | SATA SSD HDD Enclosure High Speed USB 3.0 | Tool Free Installation | Black"/>
    <x v="216"/>
    <x v="2"/>
    <s v="ExternalDevices &amp; DataStorage"/>
    <s v="ExternalHardDisks"/>
    <m/>
    <m/>
    <n v="657"/>
    <s v="501-1000"/>
    <x v="2"/>
    <n v="4"/>
    <n v="999"/>
    <n v="0.34"/>
    <n v="4.3"/>
    <n v="1"/>
    <n v="13944"/>
    <s v="Grid texture design: excellent hand felling, adopts Non-Toxic environmental ABS material, good heat dissipation, grid texture surface processing, anti-skid and fingerprint- free|USB3.0 to SATA III bridging solution: 5Gpbs provide high speed transmission o"/>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s v="https://m.media-amazon.com/images/I/31EDDF4uNtL._SX300_SY300_QL70_FMwebp_.jpg"/>
    <s v="https://www.amazon.in/ORICO-2577U3-BK-Enclosure-Capacity-Business/dp/B07222HQKP/ref=sr_1_423?qid=1672903016&amp;s=computers&amp;sr=1-423"/>
  </r>
  <r>
    <s v="B07TR5HSR9"/>
    <s v="MemeHo® Smart Standard Multi-Purpose Laptop Table with Dock Stand/Study Table/Bed Table/Foldable and Portable/Ergonomic &amp; Rounded Edges/Non-Slip Legs/Engineered Wood with Cup Holder (Black)"/>
    <x v="217"/>
    <x v="2"/>
    <s v="Accessories &amp; Peripherals"/>
    <s v="LaptopAccessories"/>
    <s v="Lapdesks"/>
    <m/>
    <n v="656"/>
    <s v="501-1000"/>
    <x v="2"/>
    <n v="4"/>
    <n v="1499"/>
    <n v="0.56000000000000005"/>
    <n v="4.3"/>
    <n v="1"/>
    <n v="25903"/>
    <s v="PORTABLE AND CONVENIENT - Multipurpose Foldable Laptop Table is very effortless to carry anywhere as the metal legs of the table are foldable. It is easy to move the table around as it has smooth surface without rough edges.|STRONG AND STURDY- The tableto"/>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
    <s v="The Table is good itself and also good grip on floor, one drawback is the edges on board are razor sharp and you might hurt yourself (i hurt myself). could be the best in price point just smoothing (maybe rounding) edges,Great to have for studies and lapt"/>
    <s v="https://m.media-amazon.com/images/I/51EJirBX6bL._SY300_SX300_QL70_FMwebp_.jpg"/>
    <s v="https://www.amazon.in/Multi-Purpose-Foldable-Portable-Ergonomic-Non-Slip/dp/B07TR5HSR9/ref=sr_1_98?qid=1672903000&amp;s=computers&amp;sr=1-98"/>
  </r>
  <r>
    <s v="B08RX8G496"/>
    <s v="LRIPL Mi Remote Control with Netflix &amp; Prime Video Button Compatible for Mi 4X LED Android Smart TV 4A Remote Control (32&quot;/43&quot;) with Voice Command (Pairing Required)"/>
    <x v="218"/>
    <x v="0"/>
    <s v="HomeTheater,TV &amp; Video"/>
    <s v="Accessories"/>
    <s v="RemoteControls"/>
    <m/>
    <n v="655"/>
    <s v="501-1000"/>
    <x v="2"/>
    <n v="4"/>
    <n v="1099"/>
    <n v="0.4"/>
    <n v="3.2"/>
    <n v="0"/>
    <n v="285"/>
    <s v="This Voice Command Compatible Remote is for Mi LED Smart TV 4A (32&quot;/43&quot;) Remote Control with NetFlix and YouTube Feature.|!!Before you complete your purchase, Please make sure your old remote image matches with this remote in terms of buttons and features"/>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
    <s v="TV remote is the replica of the original one supplied with TV. The original one served for about one and half year. The remote came without any battery. Performance since last few days is satisfactory. But Amazon has similar remote with lessor price. But "/>
    <s v="https://m.media-amazon.com/images/I/21yP58lKDoL._SX300_SY300_QL70_FMwebp_.jpg"/>
    <s v="https://www.amazon.in/LRIPL-Remote-Control-Netflix-Compatible/dp/B08RX8G496/ref=sr_1_161?qid=1672909131&amp;s=electronics&amp;sr=1-161"/>
  </r>
  <r>
    <s v="B08MV82R99"/>
    <s v="Bajaj Waterproof 1500 Watts Immersion Rod Heater"/>
    <x v="30"/>
    <x v="1"/>
    <s v="Heating,Cooling &amp; AirQuality"/>
    <s v="WaterHeaters &amp; Geysers"/>
    <s v="ImmersionRods"/>
    <m/>
    <n v="653"/>
    <s v="501-1000"/>
    <x v="2"/>
    <n v="4"/>
    <n v="1020"/>
    <n v="0.36"/>
    <n v="4.0999999999999996"/>
    <n v="0"/>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s v="https://m.media-amazon.com/images/I/31XMh-zc1IL._SX300_SY300_QL70_FMwebp_.jpg"/>
    <s v="https://www.amazon.in/Bajaj-Waterproof-Watts-Immersion-Heater/dp/B08MV82R99/ref=sr_1_101?qid=1672923596&amp;s=kitchen&amp;sr=1-101"/>
  </r>
  <r>
    <s v="B08L5FM4JC"/>
    <s v="SanDisk Ultra microSD UHS-I Card 64GB, 120MB/s R"/>
    <x v="27"/>
    <x v="0"/>
    <s v="Accessories"/>
    <s v="MemoryCards"/>
    <s v="MicroSD"/>
    <m/>
    <n v="649"/>
    <s v="501-1000"/>
    <x v="2"/>
    <n v="4"/>
    <n v="2400"/>
    <n v="0.73"/>
    <n v="4.4000000000000004"/>
    <n v="1"/>
    <n v="67260"/>
    <s v="Ideal for Android smartphones and tablets, and MIL cameras|Up to 1TB to store even more hours of Full HD video|Up to 120MB/s transfer speeds let you move up to 1000 photos in a minute [32GB-1TB]|Load apps faster with A1-rated performance|Class 10 for Full"/>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
    <s v="https://m.media-amazon.com/images/I/41ML8ZbPiiL._SY300_SX300_QL70_ML2_.jpg"/>
    <s v="https://www.amazon.in/SanDisk-Ultra-microSD-UHS-I-120MB/dp/B08L5FM4JC/ref=sr_1_312?qid=1672895835&amp;s=electronics&amp;sr=1-312"/>
  </r>
  <r>
    <s v="B07CWDX49D"/>
    <s v="AmazonBasics Double Braided Nylon USB Type-C to Type-C 2.0 Cable, Charging Adapter, Smartphone 6 feet, Dark Grey"/>
    <x v="16"/>
    <x v="2"/>
    <s v="Accessories &amp; Peripherals"/>
    <s v="Cables &amp; Accessories"/>
    <s v="Cables"/>
    <s v="USBCables"/>
    <n v="649"/>
    <s v="501-1000"/>
    <x v="2"/>
    <n v="4"/>
    <n v="1600"/>
    <n v="0.59"/>
    <n v="4.3"/>
    <n v="1"/>
    <n v="5451"/>
    <s v="Connect USB Type-C enabled devices (MacBook, Chromebook Pixel, Galaxy Note 7, etc.) with standard USB Type-C 2.0 enabled devices and accessories (smartphones, car/wall charger, multi-port adapters, etc.)|Ideal for charging and powering USB Type-C enabled "/>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
    <s v="Good product 👍🏻,Nice products and easy to use.very good quality and the product is very good 😊,,Simply Go for it.I have been using this almost for the last 1.5 years. I have been using this every day, the whole day during office hours, and sometimes wo"/>
    <s v="https://m.media-amazon.com/images/W/WEBP_402378-T1/images/I/41AUgZQAs5L._SX300_SY300_QL70_FMwebp_.jpg"/>
    <s v="https://www.amazon.in/AmazonBasics-Double-Braided-Nylon-Type-C/dp/B07CWDX49D/ref=sr_1_452?qid=1672909146&amp;s=electronics&amp;sr=1-452"/>
  </r>
  <r>
    <s v="B0088TKTY2"/>
    <s v="TP-LINK WiFi Dongle 300 Mbps Mini Wireless Network USB Wi-Fi Adapter for PC Desktop Laptop(Supports Windows 11/10/8.1/8/7/XP, Mac OS 10.9-10.15 and Linux, WPS, Soft AP Mode, USB 2.0) (TL-WN823N),Black"/>
    <x v="96"/>
    <x v="2"/>
    <s v="NetworkingDevices"/>
    <s v="NetworkAdapters"/>
    <s v="WirelessUSBAdapters"/>
    <m/>
    <n v="649"/>
    <s v="501-1000"/>
    <x v="2"/>
    <n v="4"/>
    <n v="1399"/>
    <n v="0.54"/>
    <n v="4.2"/>
    <n v="1"/>
    <s v="1,79,691"/>
    <s v="300 Mbps Wi-Fi —— 300Mbps wireless speed ideal for smooth HD video, voice streaming and online gaming|Design —— Mini-sized design for convenient portability with a reliable high performance|SoftAP Mode —— Turn a wired internet connection to a PC or Laptop"/>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
    <s v="I use this to connect an old PC to internet. I tried lubuntu 20 and ubuntu 22, it worked out of the box in both, didn't have to do any setup. There's an extender cable so you can place this in a comfortable place. Get the model with antenna because otherw"/>
    <s v="https://m.media-amazon.com/images/I/41jxZkzNcnL._SX300_SY300_QL70_FMwebp_.jpg"/>
    <s v="https://www.amazon.in/TP-Link-TL-WN823N-300Mbps-Wireless-N-Adapter/dp/B0088TKTY2/ref=sr_1_61?qid=1672909126&amp;s=electronics&amp;sr=1-61"/>
  </r>
  <r>
    <s v="B07JH1C41D"/>
    <s v="Wayona Nylon Braided (2 Pack) Lightning Fast Usb Data Cable Fast Charger Cord For Iphone, Ipad Tablet (3 Ft Pack Of 2, Grey)"/>
    <x v="207"/>
    <x v="2"/>
    <s v="Accessories &amp; Peripherals"/>
    <s v="Cables &amp; Accessories"/>
    <s v="Cables"/>
    <s v="USBCables"/>
    <n v="649"/>
    <s v="501-1000"/>
    <x v="2"/>
    <n v="4"/>
    <n v="1999"/>
    <n v="0.68"/>
    <n v="4.2"/>
    <n v="1"/>
    <n v="24269"/>
    <s v="[High Compatibility] : iPhone X/XsMax/Xr ,iPhone 8/8 Plus,iPhone 7/7 Plus,iPhone 6s/6s Plus,iPhone 6/6 Plus,iPhone 5/5s/5c/se,iPad Pro,iPad Air 1/2,iPad mini 1/2/3,iPod nano7,iPod touch and more apple devices.|[Fast Charge&amp;Data Sync ] : It can charge and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I/412fvb7k2FL._SX300_SY300_QL70_FMwebp_.jpg"/>
    <s v="https://www.amazon.in/Wayona-Braided-WN3LG2-Syncing-Charging/dp/B07JH1C41D/ref=sr_1_98?qid=1672909129&amp;s=electronics&amp;sr=1-98"/>
  </r>
  <r>
    <s v="B07JH1CBGW"/>
    <s v="Wayona Nylon Braided Usb Syncing And Charging Cable Sync And Charging Cable For Iphone, Ipad (3 Ft, Black) - Pack Of 2"/>
    <x v="207"/>
    <x v="2"/>
    <s v="Accessories &amp; Peripherals"/>
    <s v="Cables &amp; Accessories"/>
    <s v="Cables"/>
    <s v="USBCables"/>
    <n v="649"/>
    <s v="501-1000"/>
    <x v="2"/>
    <n v="4"/>
    <n v="1999"/>
    <n v="0.68"/>
    <n v="4.2"/>
    <n v="1"/>
    <n v="24269"/>
    <s v="[High Compatibility] : iPhone X/XsMax/Xr ,iPhone 8/8 Plus,iPhone 7/7 Plus,iPhone 6s/6s Plus,iPhone 6/6 Plus,iPhone 5/5s/5c/se,iPad Pro,iPad Air 1/2,iPad mini 1/2/3,iPod nano7,iPod touch and more apple devices.|[Fast Charge&amp;Data Sync ] : It can charge and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I/41eHLj-wfGL._SX300_SY300_QL70_FMwebp_.jpg"/>
    <s v="https://www.amazon.in/Wayona-Braided-WN3LB2-Syncing-Charging/dp/B07JH1CBGW/ref=sr_1_241?qid=1672909136&amp;s=electronics&amp;sr=1-241"/>
  </r>
  <r>
    <s v="B09XBJ1CTN"/>
    <s v="MI Xiaomi 22.5W Fast USB Type C Charger Combo for Tablets - White"/>
    <x v="5"/>
    <x v="0"/>
    <s v="Mobiles &amp; Accessories"/>
    <s v="MobileAccessories"/>
    <s v="Chargers"/>
    <s v="WallChargers"/>
    <n v="649"/>
    <s v="501-1000"/>
    <x v="2"/>
    <n v="4"/>
    <n v="999"/>
    <n v="0.35"/>
    <n v="4.2"/>
    <n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
    <s v="https://m.media-amazon.com/images/I/21df1gnW1SL._SX300_SY300_QL70_ML2_.jpg"/>
    <s v="https://www.amazon.in/Xiaomi-22-5W-Fast-Charger-Cable/dp/B09XBJ1CTN/ref=sr_1_93?qid=1672895770&amp;s=electronics&amp;sr=1-93"/>
  </r>
  <r>
    <s v="B00SMFPJG0"/>
    <s v="Kent Gold, Optima, Gold+ Spare Kit"/>
    <x v="49"/>
    <x v="1"/>
    <s v="Kitchen &amp; HomeAppliances"/>
    <s v="WaterPurifiers &amp; Accessories"/>
    <s v="WaterCartridges"/>
    <m/>
    <n v="649"/>
    <s v="501-1000"/>
    <x v="2"/>
    <n v="4"/>
    <n v="670"/>
    <n v="0.03"/>
    <n v="4.0999999999999996"/>
    <n v="0"/>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
    <s v="https://m.media-amazon.com/images/W/WEBP_402378-T2/images/I/41emm+fTJmL._SX300_SY300_.jpg"/>
    <s v="https://www.amazon.in/Kent-Gold-Optima-Spare-Kit/dp/B00SMFPJG0/ref=sr_1_324?qid=1672923609&amp;s=kitchen&amp;sr=1-324"/>
  </r>
  <r>
    <s v="B08SBH499M"/>
    <s v="ZEBRONICS Zeb-Warrior II 10 watts 2.0 Multimedia Speaker with RGB Lights, USB Powered, AUX Input, Volume Control Pod for PC, Laptops, Desktop"/>
    <x v="65"/>
    <x v="2"/>
    <s v="Accessories &amp; Peripherals"/>
    <s v="Audio &amp; VideoAccessories"/>
    <s v="PCSpeakers"/>
    <m/>
    <n v="649"/>
    <s v="501-1000"/>
    <x v="2"/>
    <n v="4"/>
    <n v="1300"/>
    <n v="0.5"/>
    <n v="4.0999999999999996"/>
    <n v="0"/>
    <n v="5195"/>
    <s v="Warrior II is an 2.0 USB Powered Speaker. Note : Connect the usb side to either laptop or through adapter to any power source and another 3.5 mm pin to music source|Connects with Laptop, Desktop PC - 3.5mm AUX Input. Frequency response:150Hz- 20kHz, Drive"/>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s v="https://m.media-amazon.com/images/I/41cUmIYRfVL._SX300_SY300_QL70_FMwebp_.jpg"/>
    <s v="https://www.amazon.in/ZEBRONICS-Zeb-Warrior-Speaker-Laptops-Desktop/dp/B08SBH499M/ref=sr_1_394?qid=1672903014&amp;s=computers&amp;sr=1-394"/>
  </r>
  <r>
    <s v="B07WMS7TWB"/>
    <s v="Pigeon by Stovekraft Amaze Plus Electric Kettle (14289) with Stainless Steel Body, 1.5 litre, used for boiling Water, making tea and coffee, instant noodles, soup etc. 1500 Watt (Silver)"/>
    <x v="72"/>
    <x v="1"/>
    <s v="Kitchen &amp; HomeAppliances"/>
    <s v="SmallKitchenAppliances"/>
    <s v="Kettles&amp;HotWaterDispensers"/>
    <s v="ElectricKettles"/>
    <n v="649"/>
    <s v="501-1000"/>
    <x v="2"/>
    <n v="4"/>
    <n v="1245"/>
    <n v="0.48"/>
    <n v="3.9"/>
    <n v="0"/>
    <s v="1,23,365"/>
    <s v="CLASSIC DESIGN: The classical mirror polish of the appearance makes your electric kettle unique and aesthetic, which can match any type of kitchen design and 360° swivel base is connected with standard power cord for safe usage and convenient storage|CORD"/>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
    <s v="https://m.media-amazon.com/images/W/WEBP_402378-T1/images/I/31na34LxwmL._SX300_SY300_QL70_FMwebp_.jpg"/>
    <s v="https://www.amazon.in/Pigeon-Amaze-Plus-1-5-Ltr/dp/B07WMS7TWB/ref=sr_1_5?qid=1672923591&amp;s=kitchen&amp;sr=1-5"/>
  </r>
  <r>
    <s v="B08FY4FG5X"/>
    <s v="Boult Audio Bass Buds Q2 Lightweight Stereo Wired Over Ear Headphones Set with Mic with Deep Bass, Comfortable Ear Cushions, &amp; Long Cord (Black)"/>
    <x v="116"/>
    <x v="0"/>
    <s v="Headphones,Earbuds &amp; Accessories"/>
    <s v="Headphones"/>
    <s v="Over-Ear"/>
    <m/>
    <n v="649"/>
    <s v="501-1000"/>
    <x v="2"/>
    <n v="4"/>
    <n v="2499"/>
    <n v="0.74"/>
    <n v="3.9"/>
    <n v="0"/>
    <n v="13049"/>
    <s v="Sound Signature: Boult Q2 delivers a signature sound with rich, crisp Bass Response and warm bright tones with incredible precision|Extra Bass: Boults sound signature has been packed with extra punchy and deep bass with accentuates the warm midst and cry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
    <s v="https://m.media-amazon.com/images/I/31IO--RzGbL._SX300_SY300_QL70_FMwebp_.jpg"/>
    <s v="https://www.amazon.in/Boult-Audio-Wired-Lightweight-Comfortable/dp/B08FY4FG5X/ref=sr_1_371?qid=1672903013&amp;s=computers&amp;sr=1-371"/>
  </r>
  <r>
    <s v="B099PR2GQJ"/>
    <s v="HOMEPACK 750W Radiant Room Home Office Heaters For Winter"/>
    <x v="219"/>
    <x v="1"/>
    <s v="Heating,Cooling &amp; AirQuality"/>
    <s v="RoomHeaters"/>
    <s v="ElectricHeaters"/>
    <m/>
    <n v="649"/>
    <s v="501-1000"/>
    <x v="2"/>
    <n v="4"/>
    <n v="999"/>
    <n v="0.35"/>
    <n v="3.8"/>
    <n v="0"/>
    <n v="49"/>
    <s v="Radiant Heaters for Room , Home, Office scores high on the aspect of functionality|750W Radiant Room Home Office Heaters For Winter.|Ideal for use in in small rooms, this 750 Watts heater provides instant heating during winters.|Make In India. The Materia"/>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
    <s v="https://m.media-amazon.com/images/I/41WPlte6OmL._SY300_SX300_QL70_FMwebp_.jpg"/>
    <s v="https://www.amazon.in/HOMEPACK%C2%AE-Radiant-Office-Heaters-Portable/dp/B099PR2GQJ/ref=sr_1_197?qid=1672923600&amp;s=kitchen&amp;sr=1-197"/>
  </r>
  <r>
    <s v="B0BL3R4RGS"/>
    <s v="VAPJA® Portable Mini Juicer Cup Blender USB Rechargeable with 4 Blades for Shakes and Smoothies Fruits Vegetables Juice Maker Grinder Mixer Strong Cutting Bottle Sports Travel Outdoors Gym (BOTTLE)"/>
    <x v="220"/>
    <x v="1"/>
    <s v="Kitchen &amp; HomeAppliances"/>
    <s v="SmallKitchenAppliances"/>
    <s v="JuicerMixerGrinders"/>
    <m/>
    <n v="649"/>
    <s v="501-1000"/>
    <x v="2"/>
    <n v="4"/>
    <n v="999"/>
    <n v="0.35"/>
    <n v="3.6"/>
    <n v="0"/>
    <n v="4"/>
    <s v="【USB Rechargeable &amp; Great Portability】 The personal blender has a built-in 1800mAh USB rechargeable battery which can be easily charged by power bank, computer or other USB power source. The blender can be fully charged within 3 hours and serve up to 15 c"/>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09LJ2BXA"/>
    <s v="Hp Wired On Ear Headphones With Mic With 3.5 Mm Drivers, In-Built Noise Cancelling, Foldable And Adjustable For Laptop/Pc/Office/Home/ 1 Year Warranty (B4B09Pa)"/>
    <x v="59"/>
    <x v="2"/>
    <s v="Accessories &amp; Peripherals"/>
    <s v="Audio &amp; VideoAccessories"/>
    <s v="PCHeadsets"/>
    <m/>
    <n v="649"/>
    <s v="501-1000"/>
    <x v="2"/>
    <n v="4"/>
    <n v="999"/>
    <n v="0.35"/>
    <n v="3.5"/>
    <n v="0"/>
    <n v="7222"/>
    <s v="Powerful bass and clear treble sounds|Wired connectivity|Ideal for long hours of listening|Superior sound quality and lengthy cable for easy of use|Compact and durable|The smart integrated in-cord remote facilitates easy audio control options|Additional F"/>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
    <s v="https://m.media-amazon.com/images/I/31eE6slx4EL._SX300_SY300_QL70_FMwebp_.jpg"/>
    <s v="https://www.amazon.in/HP-B4B09PA-Headphones-with-Mic/dp/B009LJ2BXA/ref=sr_1_361?qid=1672903013&amp;s=computers&amp;sr=1-361"/>
  </r>
  <r>
    <s v="B07YSJ7FF1"/>
    <s v="Crompton Brio 1000-Watts Dry Iron with Weilburger Coating (Sky Blue and White)"/>
    <x v="44"/>
    <x v="1"/>
    <s v="Kitchen &amp; HomeAppliances"/>
    <s v="Vacuum,Cleaning &amp; Ironing"/>
    <s v="Irons,Steamers&amp;Accessories"/>
    <s v="Irons"/>
    <n v="645"/>
    <s v="501-1000"/>
    <x v="2"/>
    <n v="4"/>
    <n v="1100"/>
    <n v="0.41"/>
    <n v="4"/>
    <n v="0"/>
    <n v="3271"/>
    <s v="PRODUCT: Crompton's dry iron with Weilburger Non Stick Coating;TECHNICAL SPECIFICATIONS: Wattage 1 W; Voltage 23V; Dimensions 262 X 11 X 128 (L X W X H) mm|SAFETY: Auto cut-off feature switchess off an unattended iron ensuring safety of garments;CONVENIEN"/>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K2HVKLL"/>
    <s v="Crompton IHL 251 1500-Watt Immersion Water Heater with Copper Heating Element and IP 68 Protection"/>
    <x v="44"/>
    <x v="1"/>
    <s v="Heating,Cooling &amp; AirQuality"/>
    <s v="WaterHeaters &amp; Geysers"/>
    <s v="ImmersionRods"/>
    <m/>
    <n v="640"/>
    <s v="501-1000"/>
    <x v="2"/>
    <n v="4"/>
    <n v="1020"/>
    <n v="0.37"/>
    <n v="4.0999999999999996"/>
    <n v="0"/>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
    <s v="https://m.media-amazon.com/images/W/WEBP_402378-T2/images/I/31pzC6I+bEL._SY300_SX300_.jpg"/>
    <s v="https://www.amazon.in/Crompton-IHL251-1500-Watt-Immersion-Heater/dp/B07K2HVKLL/ref=sr_1_366?qid=1672923610&amp;s=kitchen&amp;sr=1-366"/>
  </r>
  <r>
    <s v="B07VSG5SXZ"/>
    <s v="ZEBRONICS HAA2021 HDMI version 2.1 cable with 8K @ 60Hz, 4K @ 120Hz, eARC &amp; CEC support, 3D compatible, 2 meters length, 48Gbps max and Gold-plated connectors"/>
    <x v="65"/>
    <x v="0"/>
    <s v="HomeTheater,TV &amp; Video"/>
    <s v="Accessories"/>
    <s v="Cables"/>
    <s v="HDMICables"/>
    <n v="637"/>
    <s v="501-1000"/>
    <x v="2"/>
    <n v="4"/>
    <n v="1499"/>
    <n v="0.57999999999999996"/>
    <n v="4.0999999999999996"/>
    <n v="0"/>
    <n v="24"/>
    <s v="Superior quality HDMI (Male - Male) cable with 2-meter length and gold plated connectors for durable and rust-free usage|Supporting 8K video resolution with 60Hz refresh rate and 4K video resolution with 120Hz refresh rate.|Latest HDMI version 2.1 with 48"/>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
    <s v="https://m.media-amazon.com/images/W/WEBP_402378-T2/images/I/31fpyR3mU4L._SX300_SY300_QL70_FMwebp_.jpg"/>
    <s v="https://www.amazon.in/Zeb-HAA2021-HDMI-Meter-Cable/dp/B07VSG5SXZ/ref=sr_1_177?qid=1672909133&amp;s=electronics&amp;sr=1-177"/>
  </r>
  <r>
    <s v="B012ELCYUG"/>
    <s v="Preethi MGA-502 0.4-Litre Grind and Store Jar (White), stainless steel, Set of 1"/>
    <x v="73"/>
    <x v="1"/>
    <s v="Kitchen &amp; HomeAppliances"/>
    <s v="SmallKitchenAppliances"/>
    <s v="SmallApplianceParts&amp;Accessories"/>
    <s v="StandMixerAccessories"/>
    <n v="635"/>
    <s v="501-1000"/>
    <x v="2"/>
    <n v="4"/>
    <n v="635"/>
    <n v="0"/>
    <n v="4.3"/>
    <n v="1"/>
    <n v="4570"/>
    <s v="Country of Origin: India|Capacity: 0.4 liters, Material: Poly Steel|Machine ground and polished blades for quick grinding|Includes: Jar (0.4 liters) and Transparent lid|High grade nylon couplers for smooth trouble free usage+^+Warranty: 1 year on product+"/>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
    <s v="https://m.media-amazon.com/images/I/414iVhwacbL._SX300_SY300_QL70_FMwebp_.jpg"/>
    <s v="https://www.amazon.in/Preethi-MGA-502-0-4-Litre-Grind-Store/dp/B012ELCYUG/ref=sr_1_321?qid=1672923609&amp;s=kitchen&amp;sr=1-321"/>
  </r>
  <r>
    <s v="B07J2NGB69"/>
    <s v="Lenovo 400 Wireless Mouse, 1200DPI Optical Sensor, 2.4GHz Wireless Nano USB, 3-Button (Left,Right,Scroll) Upto 8M Left/Right &amp; 100K Scroll clicks &amp; 1yr Battery, Ambidextrous, Ergonomic GY50R91293"/>
    <x v="6"/>
    <x v="2"/>
    <s v="Accessories &amp; Peripherals"/>
    <s v="Keyboards,Mice &amp; InputDevices"/>
    <s v="Mice"/>
    <m/>
    <n v="629"/>
    <s v="501-1000"/>
    <x v="2"/>
    <n v="4"/>
    <n v="1390"/>
    <n v="0.55000000000000004"/>
    <n v="4.4000000000000004"/>
    <n v="1"/>
    <n v="6301"/>
    <s v="Take out the mouse, insert the USB, and click away. Your connection stays strong with the 2.4 GHz USB receiver. And when you’re done, dock the receiver in the mouse itself|Long hours are no match for this well-designed mouse. The Lenovo 400 Wireless Mouse"/>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
    <s v="https://m.media-amazon.com/images/W/WEBP_402378-T2/images/I/31C+JNS-7PL._SY300_SX300_.jpg"/>
    <s v="https://www.amazon.in/Lenovo-GY50R91293-Wireless-Mouse-Black/dp/B07J2NGB69/ref=sr_1_258?qid=1672903007&amp;s=computers&amp;sr=1-258"/>
  </r>
  <r>
    <s v="B01C8P29N0"/>
    <s v="Bajaj DX-6 1000W Dry Iron with Advance Soleplate and Anti-bacterial German Coating Technology, White"/>
    <x v="30"/>
    <x v="1"/>
    <s v="Kitchen &amp; HomeAppliances"/>
    <s v="Vacuum,Cleaning &amp; Ironing"/>
    <s v="Irons,Steamers&amp;Accessories"/>
    <s v="Irons"/>
    <n v="625"/>
    <s v="501-1000"/>
    <x v="2"/>
    <n v="4"/>
    <n v="1400"/>
    <n v="0.55000000000000004"/>
    <n v="4.2"/>
    <n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
    <s v="https://m.media-amazon.com/images/W/WEBP_402378-T2/images/I/31ke2NdHJ-L._SY300_SX300_QL70_FMwebp_.jpg"/>
    <s v="https://www.amazon.in/Bajaj-Majesty-1000-Watt-Iron-White/dp/B01C8P29N0/ref=sr_1_26?qid=1672923591&amp;s=kitchen&amp;sr=1-26"/>
  </r>
  <r>
    <s v="B008YW3CYM"/>
    <s v="USHA EI 1602 1000 W Lightweight Dry Iron with Non-Stick Soleplate (Multi-colour)"/>
    <x v="29"/>
    <x v="1"/>
    <s v="Kitchen &amp; HomeAppliances"/>
    <s v="Vacuum,Cleaning &amp; Ironing"/>
    <s v="Irons,Steamers&amp;Accessories"/>
    <s v="Irons"/>
    <n v="616"/>
    <s v="501-1000"/>
    <x v="2"/>
    <n v="4"/>
    <n v="1190"/>
    <n v="0.48"/>
    <n v="4.0999999999999996"/>
    <n v="0"/>
    <n v="37126"/>
    <s v="Lightweight for everyday ironing|Non-stick soleplate glides effortlessly over the fabric|Plastic body to protect from electric shocks|Thermal fuse for overheat cut-off protection, Spray - No|360⁰ swivel cord for easy operation|1.8 m long chord|Indicator l"/>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
    <s v="https://m.media-amazon.com/images/W/WEBP_402378-T2/images/I/31R2gaVLwYL._SX300_SY300_QL70_FMwebp_.jpg"/>
    <s v="https://www.amazon.in/Usha-EI-1602-1000-Watt-Lightweight/dp/B008YW3CYM/ref=sr_1_141?qid=1672923597&amp;s=kitchen&amp;sr=1-141"/>
  </r>
  <r>
    <s v="B00HZIOGXW"/>
    <s v="Crompton IHL 152 1500-Watt Immersion Water Heater with Copper Heating Element (Black)"/>
    <x v="44"/>
    <x v="1"/>
    <s v="Heating,Cooling &amp; AirQuality"/>
    <s v="WaterHeaters &amp; Geysers"/>
    <s v="ImmersionRods"/>
    <m/>
    <n v="610"/>
    <s v="501-1000"/>
    <x v="2"/>
    <n v="4"/>
    <n v="825"/>
    <n v="0.26"/>
    <n v="4.0999999999999996"/>
    <n v="0"/>
    <n v="13165"/>
    <s v="PRODUCT: Crompton's shock-proof immersion water heater with fast heating|TECHNICAL SPECIFICATIONS: Wattage: 1500 W; Dimensions: 78 X 50 X 320 mm|DURABLE AND FUNCTIONAL: Copper heating element, nickel plating to resist corrosion, neon ON/ OFF lamp|DESIGN: "/>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
    <s v="https://m.media-amazon.com/images/W/WEBP_402378-T1/images/I/41ORNeJrRxL._SX300_SY300_QL70_FMwebp_.jpg"/>
    <s v="https://www.amazon.in/Crompton-CG-IHL-1500-Watt-Immersion-Compatible/dp/B00HZIOGXW/ref=sr_1_144?qid=1672923597&amp;s=kitchen&amp;sr=1-144"/>
  </r>
  <r>
    <s v="B07RY2X9MP"/>
    <s v="AmazonBasics 10.2 Gbps High-Speed 4K HDMI Cable with Braided Cord (10-Foot, Dark Grey)"/>
    <x v="16"/>
    <x v="0"/>
    <s v="HomeTheater,TV &amp; Video"/>
    <s v="Accessories"/>
    <s v="Cables"/>
    <s v="HDMICables"/>
    <n v="609"/>
    <s v="501-1000"/>
    <x v="2"/>
    <n v="4"/>
    <n v="1500"/>
    <n v="0.59"/>
    <n v="4.5"/>
    <n v="1"/>
    <n v="1029"/>
    <s v="10-Foot high-speed premium HDMI cable (A Male to A Male) for transmitting video and audio signals from source to display|Connect tablets, laptops and other HDMI enabled devices to projectors, video conference systems, HDTV, monitors, and more|Durable, dou"/>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s v="https://m.media-amazon.com/images/W/WEBP_402378-T2/images/I/41m1oMmTMCL._SX300_SY300_QL70_FMwebp_.jpg"/>
    <s v="https://www.amazon.in/AmazonBasics-High-Speed-Braided-10-Foot-1-Pack/dp/B07RY2X9MP/ref=sr_1_454?qid=1672909146&amp;s=electronics&amp;sr=1-454"/>
  </r>
  <r>
    <s v="B00E9G8KOY"/>
    <s v="HUL Pureit Germkill kit for Classic 23 L water purifier - 1500 L Capacity"/>
    <x v="22"/>
    <x v="1"/>
    <s v="Kitchen &amp; HomeAppliances"/>
    <s v="WaterPurifiers &amp; Accessories"/>
    <s v="WaterPurifierAccessories"/>
    <m/>
    <n v="600"/>
    <s v="501-1000"/>
    <x v="2"/>
    <n v="4"/>
    <n v="600"/>
    <n v="0"/>
    <n v="4.0999999999999996"/>
    <n v="0"/>
    <n v="10907"/>
    <s v="Compatible only for Pureit Classic 23 Liter water purifier|Germkill Kit (GKK) Capacity - 1500 Liters|The Germkill Kit (GKK) contains 3 Parts - Activated Carbon, Germkill Processorᵀᴹ and Polisher|Activated Carbon Filter - Removes harmful parasites &amp; pestic"/>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
    <s v="https://m.media-amazon.com/images/I/41OxPvBpwYL._SX300_SY300_QL70_FMwebp_.jpg"/>
    <s v="https://www.amazon.in/HUL-Pureit-Germkill-Classic-Purifier/dp/B00E9G8KOY/ref=sr_1_130?qid=1672923597&amp;s=kitchen&amp;sr=1-130"/>
  </r>
  <r>
    <s v="B078XFKBZL"/>
    <s v="Prestige Clean Home Water Purifier Cartridge"/>
    <x v="70"/>
    <x v="1"/>
    <s v="Kitchen &amp; HomeAppliances"/>
    <s v="WaterPurifiers &amp; Accessories"/>
    <s v="WaterCartridges"/>
    <m/>
    <n v="600"/>
    <s v="501-1000"/>
    <x v="2"/>
    <n v="4"/>
    <n v="640"/>
    <n v="0.06"/>
    <n v="3.8"/>
    <n v="0"/>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
    <s v="https://m.media-amazon.com/images/I/313Cd59228L._SX300_SY300_QL70_FMwebp_.jpg"/>
    <s v="https://www.amazon.in/Prestige-PSWP-2-0-Purifier-Cartridge/dp/B078XFKBZL/ref=sr_1_284_mod_primary_new?qid=1672923606&amp;s=kitchen&amp;sbo=RZvfv%2F%2FHxDF%2BO5021pAnSA%3D%3D&amp;sr=1-284"/>
  </r>
  <r>
    <s v="B084MZYBTV"/>
    <s v="Belkin USB C to USB-C Fast Charging Type C Cable, 60W PD, 3.3 feet (1 meter) for Laptop, Personal Computer, Tablet, Smartphone - White, USB-IF Certified"/>
    <x v="130"/>
    <x v="2"/>
    <s v="Accessories &amp; Peripherals"/>
    <s v="Cables &amp; Accessories"/>
    <s v="Cables"/>
    <s v="USBCables"/>
    <n v="599"/>
    <s v="501-1000"/>
    <x v="2"/>
    <n v="4"/>
    <n v="849"/>
    <n v="0.28999999999999998"/>
    <n v="4.5"/>
    <n v="1"/>
    <n v="474"/>
    <s v="2-Year Manufacturing Warranty|Usb-If Certified So You Can Count On A Great Experience On Any Device|Use Them At Home, In Your Car, Or Anywhere You Need To Sync Music, Photos, Or Data And Charge Your Devices|Tested To Withstand 8, 000+ Bends, ** These Usb-"/>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
    <s v="https://m.media-amazon.com/images/I/21DySoa1X+L._SY300_SX300_.jpg"/>
    <s v="https://www.amazon.in/Belkin-USB-C-Charging-USB-IF-Certified/dp/B084MZYBTV/ref=sr_1_257?qid=1672909136&amp;s=electronics&amp;sr=1-257"/>
  </r>
  <r>
    <s v="B084N18QZY"/>
    <s v="Belkin USB C to USB-C Fast Charging Type C Cable, 60W PD, 3.3 feet (1 meter) for Laptop, Personal Computer, Tablet, Smartphone - Black, USB-IF Certified"/>
    <x v="130"/>
    <x v="2"/>
    <s v="Accessories &amp; Peripherals"/>
    <s v="Cables &amp; Accessories"/>
    <s v="Cables"/>
    <s v="USBCables"/>
    <n v="599"/>
    <s v="501-1000"/>
    <x v="2"/>
    <n v="4"/>
    <n v="849"/>
    <n v="0.28999999999999998"/>
    <n v="4.5"/>
    <n v="1"/>
    <n v="577"/>
    <s v="2-Year Manufacturing Warranty|Usb-If Certified So You Can Count On A Great Experience On Any Device|Use Them At Home, In Your Car, Or Anywhere You Need To Sync Music, Photos, Or Data And Charge Your Devices|Tested To Withstand 8, 000+ Bends, ** These Usb-"/>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
    <s v="https://m.media-amazon.com/images/I/21DUuehBaRL._SX300_SY300_QL70_FMwebp_.jpg"/>
    <s v="https://www.amazon.in/Belkin-USB-C-Charging-USB-IF-Certified/dp/B084N18QZY/ref=sr_1_184?qid=1672909133&amp;s=electronics&amp;sr=1-184"/>
  </r>
  <r>
    <s v="B01J0XWYKQ"/>
    <s v="Logitech B170 Wireless Mouse, 2.4 GHz with USB Nano Receiver, Optical Tracking, 12-Months Battery Life, Ambidextrous, PC/Mac/Laptop - Black"/>
    <x v="92"/>
    <x v="2"/>
    <s v="Accessories &amp; Peripherals"/>
    <s v="Keyboards,Mice &amp; InputDevices"/>
    <s v="Mice"/>
    <m/>
    <n v="599"/>
    <s v="501-1000"/>
    <x v="2"/>
    <n v="4"/>
    <n v="895"/>
    <n v="0.33"/>
    <n v="4.4000000000000004"/>
    <n v="1"/>
    <n v="61314"/>
    <s v="Reliable Wireless Connection : Enjoy a wireless connection up to 10m away thanks to a plug-and-forget USB mini-receiver|Optical Tracking : The advanced optical tracking features enable ultra precise moves on almost any surface. Required: available USB por"/>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
    <s v="https://m.media-amazon.com/images/W/WEBP_402378-T2/images/I/31y-oJ1XnqL._SX300_SY300_QL70_FMwebp_.jpg"/>
    <s v="https://www.amazon.in/Logitech-B170-Wireless-Mouse-Black/dp/B01J0XWYKQ/ref=sr_1_6?qid=1672902995&amp;s=computers&amp;sr=1-6"/>
  </r>
  <r>
    <s v="B08LHTJTBB"/>
    <s v="Dyazo 6 Angles Adjustable Aluminum Ergonomic Foldable Portable Tabletop Laptop/Desktop Riser Stand Holder Compatible for MacBook, HP, Dell, Lenovo &amp; All Other Notebook (Silver)"/>
    <x v="221"/>
    <x v="2"/>
    <s v="Accessories &amp; Peripherals"/>
    <s v="LaptopAccessories"/>
    <s v="NotebookComputerStands"/>
    <m/>
    <n v="599"/>
    <s v="501-1000"/>
    <x v="2"/>
    <n v="4"/>
    <n v="1999"/>
    <n v="0.7"/>
    <n v="4.4000000000000004"/>
    <n v="1"/>
    <n v="4736"/>
    <s v="Dyazo Height Adjusting Laptop Stand Or Laptop Ergonomic Stand Or Laptop Stands For Office Desk Improves Your Posture Scientifically Designed To Help You Balance You’re Sitting Posture Keeping Your Back Straight, Neck Relaxed And Wrists Natural Even After "/>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
    <s v="https://m.media-amazon.com/images/W/WEBP_402378-T1/images/I/41bvBlmqDdL._SX300_SY300_QL70_FMwebp_.jpg"/>
    <s v="https://www.amazon.in/Dyazo-Computer-Adjustable-Ergonomic-Compatible/dp/B08LHTJTBB/ref=sr_1_228?qid=1672903006&amp;s=computers&amp;sr=1-228"/>
  </r>
  <r>
    <s v="B008FWZGSG"/>
    <s v="Samsung Original Type C to C Cable - 3.28 Feet (1 Meter), White"/>
    <x v="3"/>
    <x v="2"/>
    <s v="Accessories &amp; Peripherals"/>
    <s v="Cables &amp; Accessories"/>
    <s v="Cables"/>
    <s v="USBCables"/>
    <n v="599"/>
    <s v="501-1000"/>
    <x v="2"/>
    <n v="4"/>
    <n v="599"/>
    <n v="0"/>
    <n v="4.3"/>
    <n v="1"/>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
    <s v="https://m.media-amazon.com/images/W/WEBP_402378-T1/images/I/11ICusapw3L._SY300_SX300_QL70_FMwebp_.jpg"/>
    <s v="https://www.amazon.in/Samsung-Original-Type-Cable-Meter/dp/B008FWZGSG/ref=sr_1_37?qid=1672909125&amp;s=electronics&amp;sr=1-37"/>
  </r>
  <r>
    <s v="B08497Z1MQ"/>
    <s v="HP M270 Backlit USB Wired Gaming Mouse with 6 Buttons, 4-Speed Customizable 2400 DPI, Ergonomic Design, Breathing LED Lighting, Metal Scroll Wheel, Lightweighted / 3 Years Warranty (7ZZ87AA), Black"/>
    <x v="59"/>
    <x v="2"/>
    <s v="Accessories &amp; Peripherals"/>
    <s v="PCGamingPeripherals"/>
    <s v="GamingMice"/>
    <m/>
    <n v="599"/>
    <s v="501-1000"/>
    <x v="2"/>
    <n v="4"/>
    <n v="700"/>
    <n v="0.14000000000000001"/>
    <n v="4.3"/>
    <n v="1"/>
    <n v="2301"/>
    <s v="High-end optical engine for precise positioning. 4-speed DPI optional, adjustable mouse movement speed .|Button life up to 3 million times, High definition(3200 DPI) optical tracking delivers more responsive cursor control.Recommend with a solid color mou"/>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
    <s v="https://m.media-amazon.com/images/I/31mYeD0VSTL._SX300_SY300_QL70_FMwebp_.jpg"/>
    <s v="https://www.amazon.in/HP-M270-Gaming-Mouse-7ZZ87AA/dp/B08497Z1MQ/ref=sr_1_450?qid=1672903017&amp;s=computers&amp;sr=1-450"/>
  </r>
  <r>
    <s v="B08CHZ3ZQ7"/>
    <s v="Redgear A-15 Wired Gaming Mouse with Upto 6400 DPI, RGB &amp; Driver Customization for PC(Black)"/>
    <x v="117"/>
    <x v="2"/>
    <s v="Accessories &amp; Peripherals"/>
    <s v="PCGamingPeripherals"/>
    <s v="GamingMice"/>
    <m/>
    <n v="599"/>
    <s v="501-1000"/>
    <x v="2"/>
    <n v="4"/>
    <n v="799"/>
    <n v="0.25"/>
    <n v="4.3"/>
    <n v="1"/>
    <n v="15790"/>
    <s v="Compatibility: Redgear A15 is compatible with PCs, laptops, notebooks and other devices with a similar input.|Multi Programmable Buttons: The Redgear A15 is designed with multi programmable buttons and also has durable and semi honeycomb design for a bett"/>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
    <s v="https://m.media-amazon.com/images/I/31luFfya0kL._SX300_SY300_QL70_FMwebp_.jpg"/>
    <s v="https://www.amazon.in/Redgear-Gaming-Semi-Honeycomb-Windows-Gamers/dp/B08CHZ3ZQ7/ref=sr_1_177?qid=1672903004&amp;s=computers&amp;sr=1-177"/>
  </r>
  <r>
    <s v="B098K3H92Z"/>
    <s v="TP-Link USB Bluetooth Adapter for PC, 5.0 Bluetooth Dongle Receiver (UB500) Supports Windows 11/10/8.1/7 for Desktop, Laptop, Mouse, Keyboard, Printers, Headsets, Speakers, PS4/ Xbox Controllers"/>
    <x v="96"/>
    <x v="2"/>
    <s v="NetworkingDevices"/>
    <s v="NetworkAdapters"/>
    <s v="BluetoothAdapters"/>
    <m/>
    <n v="599"/>
    <s v="501-1000"/>
    <x v="2"/>
    <n v="4"/>
    <n v="899"/>
    <n v="0.33"/>
    <n v="4.3"/>
    <n v="1"/>
    <n v="95116"/>
    <s v="Bluetooth 5.0 —— Applies the latest Bluetooth 5.0 technology, backward compatible with Bluetooth V4.0/3.0/2.1/2.0/1.1|Wireless Connectivity —— Provides stable and convenient communication between Bluetooth devices and your PC or laptop|Nano-Sized —— Ultra"/>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
    <s v="***This is the Update MARCH**.I want to make a huge point to anyone who doesn't get good distance, may I suggest purchasing either of the extension cables because they are what I use and they work great,FEDUS USB 3.0/2.0 Male A to Female A Extension Cable"/>
    <s v="https://m.media-amazon.com/images/W/WEBP_402378-T1/images/I/31TZq2dY-hL._SX300_SY300_QL70_FMwebp_.jpg"/>
    <s v="https://www.amazon.in/TP-Link-Bluetooth-Receiver-UB500-Controllers/dp/B098K3H92Z/ref=sr_1_117?qid=1672903000&amp;s=computers&amp;sr=1-117"/>
  </r>
  <r>
    <s v="B09MT6XSFW"/>
    <s v="Samsung EVO Plus 64GB microSDXC UHS-I U1 130MB/s Full HD &amp; 4K UHD Memory Card with Adapter (MB-MC64KA), Blue"/>
    <x v="3"/>
    <x v="0"/>
    <s v="Accessories"/>
    <s v="MemoryCards"/>
    <s v="MicroSD"/>
    <m/>
    <n v="599"/>
    <s v="501-1000"/>
    <x v="2"/>
    <n v="4"/>
    <n v="1899"/>
    <n v="0.68"/>
    <n v="4.3"/>
    <n v="1"/>
    <s v="1,40,036"/>
    <s v="Up to 130MB/s read speed with UHS-I interface. Performance varies by capacity.|Works with cell phones, smartphones, Android tablets, tablet PCs, and more.|6-Proof protection: Waterproof, Temperature proof, X-ray proof, Magnet proof, Drop proof, Wearout pr"/>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s v="https://m.media-amazon.com/images/I/31P2d7102lL._SY300_SX300_QL70_ML2_.jpg"/>
    <s v="https://www.amazon.in/Samsung-microSDXC-Memory-Adapter-MB-MC64KA/dp/B09MT6XSFW/ref=sr_1_85?qid=1672895770&amp;s=electronics&amp;sr=1-85"/>
  </r>
  <r>
    <s v="B01C8P29T4"/>
    <s v="Bajaj Majesty DX-11 1000W Dry Iron with Advance Soleplate and Anti-bacterial German Coating Technology, White and Blue"/>
    <x v="30"/>
    <x v="1"/>
    <s v="Kitchen &amp; HomeAppliances"/>
    <s v="Vacuum,Cleaning &amp; Ironing"/>
    <s v="Irons,Steamers&amp;Accessories"/>
    <s v="Irons"/>
    <n v="599"/>
    <s v="501-1000"/>
    <x v="2"/>
    <n v="4"/>
    <n v="785"/>
    <n v="0.24"/>
    <n v="4.2"/>
    <n v="1"/>
    <n v="24247"/>
    <s v="360 Degrees swivel cord. Steam Burst : No|American heritage coating non stick sole plate|Dual color|Safety plus thermal fuse|Other Comfort Features: Multiple Temperature Levels|Warranty: 2 years on product|Power: 1000 watts, Frequency: 50 Hz, Power Input:"/>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
    <s v="https://m.media-amazon.com/images/W/WEBP_402378-T1/images/I/41jBJfPQFwL._SY300_SX300_QL70_FMwebp_.jpg"/>
    <s v="https://www.amazon.in/Bajaj-Majesty-1000-Watt-Iron-White/dp/B01C8P29T4/ref=sr_1_33?qid=1672923592&amp;s=kitchen&amp;sr=1-33"/>
  </r>
  <r>
    <s v="B095K14P86"/>
    <s v="Saiyam Stainless Steel Espresso Maker Stovetop Coffee Percolator Italian Coffee Maker Moka Pot (4 Cup - 200 ml, Silver)"/>
    <x v="222"/>
    <x v="1"/>
    <s v="Kitchen &amp; HomeAppliances"/>
    <s v="Coffee,Tea &amp; Espresso"/>
    <s v="StovetopEspressoPots"/>
    <m/>
    <n v="599"/>
    <s v="501-1000"/>
    <x v="2"/>
    <n v="4"/>
    <n v="1299"/>
    <n v="0.54"/>
    <n v="4.2"/>
    <n v="1"/>
    <n v="590"/>
    <s v="Safe Material - made of high quality food grade stainless steel , sanitary, and durable. with curved black heat resistant and ergonomic handle is comfortable for finger grip and easy handling|APPLICABLE TO INDUCTION COOKER: espresso maker is made of 430 f"/>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s v="https://m.media-amazon.com/images/I/414gUKUBHML._SX300_SY300_QL70_FMwebp_.jpg"/>
    <s v="https://www.amazon.in/Saiyam-Stainless-Espresso-Maker-Percolator/dp/B095K14P86/ref=sr_1_394?qid=1672923612&amp;s=kitchen&amp;sr=1-394"/>
  </r>
  <r>
    <s v="B0BBMGLQDW"/>
    <s v="Tuarso 8K HDMI 2.1 Cable 48Gbps , 1.5 Meter High-Speed Braided HDMI Cable ( 8K@60HZ、4K@120HZ、2K@240HZ ) HDMI 2.1 Cable Compatible with Monitors , Television , Laptops , Projectors , Game Consoles and more with HDMI Ports Device"/>
    <x v="223"/>
    <x v="0"/>
    <s v="HomeTheater,TV &amp; Video"/>
    <s v="Accessories"/>
    <s v="Cables"/>
    <s v="HDMICables"/>
    <n v="599"/>
    <s v="501-1000"/>
    <x v="2"/>
    <n v="4"/>
    <n v="1999"/>
    <n v="0.7"/>
    <n v="4.2"/>
    <n v="1"/>
    <n v="47"/>
    <s v="⚡ [ Newest Technology 8K HDMI 2.1 Cable ] - Tuarso hdmi 2.1 cable have bandwidth of 48Gbps , supports 8K@60Hz and 4K@120Hz . Dynamic HDR and 12Bit color depth and eARC . It is also backward compatible with HDMI 2.0b / 2.0a / 1.4 / 1.3 / 1.2 / 1.1 versions"/>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1DEWVZ2C"/>
    <s v="JBL C100SI Wired In Ear Headphones with Mic, JBL Pure Bass Sound, One Button Multi-function Remote, Angled Buds for Comfort fit (Black)"/>
    <x v="113"/>
    <x v="0"/>
    <s v="Headphones,Earbuds &amp; Accessories"/>
    <s v="Headphones"/>
    <s v="In-Ear"/>
    <m/>
    <n v="599"/>
    <s v="501-1000"/>
    <x v="2"/>
    <n v="4"/>
    <n v="999"/>
    <n v="0.4"/>
    <n v="4.0999999999999996"/>
    <n v="0"/>
    <s v="1,92,590"/>
    <s v="JBL Signature Sound|Lightweight and Comfortable : The 3 sizes of ear tips (S,M,L) that are included allow you to choose a size that gives you the most comfortable listening experience even for longer listening periods|JBL Signature Sound. Frequency range:"/>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s v="https://m.media-amazon.com/images/I/31NnmYempPL._SX300_SY300_QL70_ML2_.jpg"/>
    <s v="https://www.amazon.in/JBL-C100SI-Ear-Headphones-Black/dp/B01DEWVZ2C/ref=sr_1_16?qid=1672895748&amp;s=electronics&amp;sr=1-16"/>
  </r>
  <r>
    <s v="B01DF26V7A"/>
    <s v="JBL C100SI Wired In Ear Headphones with Mic, JBL Pure Bass Sound, One Button Multi-function Remote, Premium Metallic Finish, Angled Buds for Comfort fit (Red)"/>
    <x v="113"/>
    <x v="0"/>
    <s v="Headphones,Earbuds &amp; Accessories"/>
    <s v="Headphones"/>
    <s v="In-Ear"/>
    <m/>
    <n v="599"/>
    <s v="501-1000"/>
    <x v="2"/>
    <n v="4"/>
    <n v="1299"/>
    <n v="0.54"/>
    <n v="4.0999999999999996"/>
    <n v="0"/>
    <s v="1,92,589"/>
    <s v="JBL Signature Sound|Extra Deep Bass, Frequency range: 20-20kHz. Slip Proof : No|One-Button Universal Remote with Mic|Quick Launch Access to Google Assistant / Siri|Noise Cancelling Microphone|Sleek, Glossy &amp; Ergonomic design|Lightweight and Comfortable w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s v="https://m.media-amazon.com/images/I/31kLQHU5pdL._SX300_SY300_QL70_ML2_.jpg"/>
    <s v="https://www.amazon.in/JBL-C100SI-Ear-Headphones-Mic/dp/B01DF26V7A/ref=sr_1_159?qid=1672895791&amp;s=electronics&amp;sr=1-159"/>
  </r>
  <r>
    <s v="B07QCWY5XV"/>
    <s v="Mobilife Bluetooth Extendable Selfie Stick with Tripod Stand and Wireless Remote,3-in-1 Multifunctional Selfie Stick Tripod for iPhone Samsung Mi Realme Oppo Vivo Google More,Black"/>
    <x v="224"/>
    <x v="0"/>
    <s v="Mobiles &amp; Accessories"/>
    <s v="MobileAccessories"/>
    <s v="Photo&amp;VideoAccessories"/>
    <s v="SelfieSticks"/>
    <n v="599"/>
    <s v="501-1000"/>
    <x v="2"/>
    <n v="4"/>
    <n v="1399"/>
    <n v="0.56999999999999995"/>
    <n v="4.0999999999999996"/>
    <n v="0"/>
    <n v="14560"/>
    <s v="【HATE IT WHEN CARRY A HEAVY SELFIE STICK?】Yep, screwing a monopod selfie stick with a heavy tripod, is a pain. Our lightweight foldable selfie stick was designed to eliminate this to make a ordinary Selfie Stick lighter but more functional.|【HOW IS THE TR"/>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
    <s v="https://m.media-amazon.com/images/I/41vCOAeGvSL._SX300_SY300_QL70_ML2_.jpg"/>
    <s v="https://www.amazon.in/Hoteon-Mobilife-Bluetooth-Extendable-Wireless/dp/B07QCWY5XV/ref=sr_1_463?qid=1672895886&amp;s=electronics&amp;sr=1-463"/>
  </r>
  <r>
    <s v="B07S9S86BF"/>
    <s v="boAt Bassheads 242 in Ear Wired Earphones with Mic(Active Black)"/>
    <x v="84"/>
    <x v="0"/>
    <s v="Headphones,Earbuds &amp; Accessories"/>
    <s v="Headphones"/>
    <s v="In-Ear"/>
    <m/>
    <n v="599"/>
    <s v="501-1000"/>
    <x v="2"/>
    <n v="4"/>
    <n v="1490"/>
    <n v="0.6"/>
    <n v="4.0999999999999996"/>
    <n v="0"/>
    <s v="1,61,679"/>
    <s v="Fly into your workouts with precise tones that inspire and energize your system with its HD sound, all the time. Impedance 32Ω, Sensitivity (dB) 101db ±3db, Frequency Response 20Hz-20KHz|Find a balanced audio sound set pumped through 10 mm dynamic drivers"/>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
    <s v="https://m.media-amazon.com/images/I/41OVH5kIQhL._SX300_SY300_QL70_ML2_.jpg"/>
    <s v="https://www.amazon.in/Boat-Bassheads-242-Earphones-Resistance/dp/B07S9S86BF/ref=sr_1_110?qid=1672895777&amp;s=electronics&amp;sr=1-110"/>
  </r>
  <r>
    <s v="B07GNC2592"/>
    <s v="Portronics CLAMP X Car-Vent Mobile Holder 360 Degree Rotational(Black)"/>
    <x v="121"/>
    <x v="0"/>
    <s v="Mobiles &amp; Accessories"/>
    <s v="MobileAccessories"/>
    <s v="AutomobileAccessories"/>
    <s v="Cradles"/>
    <n v="599"/>
    <s v="501-1000"/>
    <x v="2"/>
    <n v="4"/>
    <n v="999"/>
    <n v="0.4"/>
    <n v="4"/>
    <n v="0"/>
    <n v="18654"/>
    <s v="CLAMP X: a patented Universal mobile Holder with cradle to hold any Smartphone up to 6 inches in the car AC Air Vent|ALL WEATHER :It is designed to with stand extreme weather conditions, hot or cold, Designed to secure your phone on smooth and bumpy roads"/>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
    <s v="https://m.media-amazon.com/images/I/31zFmy89TOL._SX300_SY300_QL70_ML2_.jpg"/>
    <s v="https://www.amazon.in/Portronics-POR-926-Car-Vent-Mobile-Holder/dp/B07GNC2592/ref=sr_1_185?qid=1672895799&amp;s=electronics&amp;sr=1-185"/>
  </r>
  <r>
    <s v="B07YWS9SP9"/>
    <s v="Zebronics, ZEB-NC3300 USB Powered Laptop Cooling Pad with Dual Fan, Dual USB Port and Blue LED Lights"/>
    <x v="225"/>
    <x v="2"/>
    <s v="Accessories &amp; Peripherals"/>
    <s v="LaptopAccessories"/>
    <s v="CoolingPads"/>
    <m/>
    <n v="599"/>
    <s v="501-1000"/>
    <x v="2"/>
    <n v="4"/>
    <n v="999"/>
    <n v="0.4"/>
    <n v="4"/>
    <n v="0"/>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
    <s v="https://m.media-amazon.com/images/I/31yI+SWuRzL._SY300_SX300_.jpg"/>
    <s v="https://www.amazon.in/Zebronics-ZEB-NC3300-Powered-Laptop-Cooling/dp/B07YWS9SP9/ref=sr_1_326?qid=1672903011&amp;s=computers&amp;sr=1-326"/>
  </r>
  <r>
    <s v="B08HQL67D6"/>
    <s v="OFIXO Multi-Purpose Laptop Table/Study Table/Bed Table/Foldable and Portable Wooden/Writing Desk (Wooden)"/>
    <x v="226"/>
    <x v="2"/>
    <s v="Accessories &amp; Peripherals"/>
    <s v="LaptopAccessories"/>
    <s v="Lapdesks"/>
    <m/>
    <n v="599"/>
    <s v="501-1000"/>
    <x v="2"/>
    <n v="4"/>
    <n v="599"/>
    <n v="0"/>
    <n v="4"/>
    <n v="0"/>
    <n v="26423"/>
    <s v="【MULTI-PURPOSE LAPTOP DESK】- OFIXO Laptop bed tray is perfect lap desks for work, watching movies, reading books, study, games, eating-all could be done in the bed. The foldable laptop desk is suitable for almost all sizes of laptops, tablets and phones. "/>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
    <s v="https://m.media-amazon.com/images/W/WEBP_402378-T1/images/I/41tWgm56a0L._SX300_SY300_QL70_FMwebp_.jpg"/>
    <s v="https://www.amazon.in/OFIXO-Multi-Purpose-Foldable-Portable-Writing/dp/B08HQL67D6/ref=sr_1_264?qid=1672903007&amp;s=computers&amp;sr=1-264"/>
  </r>
  <r>
    <s v="B09GB5B4BK"/>
    <s v="HP 150 Wireless USB Mouse with Ergonomic and ambidextrous Design, 1600 DPI Optical Tracking, 2.4 GHz Wireless connectivity, Dual-Function Scroll Wheel and 12 Month Long Battery Life. 3-Years Warranty."/>
    <x v="59"/>
    <x v="2"/>
    <s v="Accessories &amp; Peripherals"/>
    <s v="Keyboards,Mice &amp; InputDevices"/>
    <s v="Mice"/>
    <m/>
    <n v="599"/>
    <s v="501-1000"/>
    <x v="2"/>
    <n v="4"/>
    <n v="899"/>
    <n v="0.33"/>
    <n v="4"/>
    <n v="0"/>
    <n v="4018"/>
    <s v="Looks good, feels good: Elegant ergonomic design gives you all-day comfort so you can get it all done. It feels so natural, you'll forget you're holding it.;Lefty or righty: Whether you're a righty, lefty, or bothy, this mouse is ready for however you cli"/>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
    <s v="https://m.media-amazon.com/images/I/21ci6bwxtdL._SX300_SY300_QL70_FMwebp_.jpg"/>
    <s v="https://www.amazon.in/HP-150-Ambidextrous-Wireless-Mouse/dp/B09GB5B4BK/ref=sr_1_113?qid=1672903000&amp;s=computers&amp;sr=1-113"/>
  </r>
  <r>
    <s v="B0883KDSXC"/>
    <s v="USHA Armor AR1100WB 1100 W Dry Iron with Black Weilburger Soleplate (Purple)"/>
    <x v="29"/>
    <x v="1"/>
    <s v="Kitchen &amp; HomeAppliances"/>
    <s v="Vacuum,Cleaning &amp; Ironing"/>
    <s v="Irons,Steamers&amp;Accessories"/>
    <s v="Irons"/>
    <n v="599"/>
    <s v="501-1000"/>
    <x v="2"/>
    <n v="4"/>
    <n v="990"/>
    <n v="0.39"/>
    <n v="3.9"/>
    <n v="0"/>
    <n v="16166"/>
    <s v="Lightweight for everyday ironing;Black Weilburger Non-stick soleplate glides effortlessly over the fabric|180⁰ swivel cord for easy operation;1.8 m long cord length for better reach; Thermal fuse for overheat cut-off protection;Indicator light for readine"/>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8D77XZX5"/>
    <s v="PTron Tangentbeat in-Ear Bluetooth 5.0 Wireless Headphones with Mic, Enhanced Bass, 10mm Drivers, Clear Calls, Snug-Fit, Fast Charging, Magnetic Buds, Voice Assistant &amp; IPX4 Wireless Neckband (Black)"/>
    <x v="154"/>
    <x v="0"/>
    <s v="Headphones,Earbuds &amp; Accessories"/>
    <s v="Headphones"/>
    <s v="In-Ear"/>
    <m/>
    <n v="599"/>
    <s v="501-1000"/>
    <x v="2"/>
    <n v="4"/>
    <n v="2499"/>
    <n v="0.76"/>
    <n v="3.9"/>
    <n v="0"/>
    <n v="58162"/>
    <s v="Ergonomic Magnetic Earbuds; Secure-fit; Sweat &amp; Dust-proof; Passive Noise Cancellation; Universal Bluetooth Earphones; 120mAh Li-Polymer Battery; USB Charging Cable included|In-Ear Wireless Bluetooth Neckband with up to 10 Hours Playback-time &amp; Mic.Foldab"/>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
    <s v="https://m.media-amazon.com/images/I/41KBaLUTYHL._SX300_SY300_QL70_ML2_.jpg"/>
    <s v="https://www.amazon.in/Tangentbeat-Bluetooth-Headphones-Waterproof-Cancelation/dp/B08D77XZX5/ref=sr_1_18?qid=1672895748&amp;s=electronics&amp;sr=1-18"/>
  </r>
  <r>
    <s v="B09H3BXWTK"/>
    <s v="Venus Digital Kitchen Weighing Scale &amp; Food Weight Machine for Health, Fitness, Home Baking &amp; Cooking Scale, 2 Year Warranty &amp; Battery Included (Weighing Scale Without Bowl) Capacity 10 Kg, 1 Gm"/>
    <x v="227"/>
    <x v="1"/>
    <s v="Kitchen &amp; HomeAppliances"/>
    <s v="SmallKitchenAppliances"/>
    <s v="DigitalKitchenScales"/>
    <m/>
    <n v="599"/>
    <s v="501-1000"/>
    <x v="2"/>
    <n v="4"/>
    <n v="2799"/>
    <n v="0.79"/>
    <n v="3.9"/>
    <n v="0"/>
    <n v="578"/>
    <s v="High Presicion Strain Guage sensor system : The Kitchen scale equipped with high presicion strain gauge sensor system.|DETACHABLE BOWL Optional : Handy &amp; hygienic BPA FREE plastic bowl serves multi-purpose for washing, mixing or weighing both wet &amp; dry in"/>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
    <s v="https://m.media-amazon.com/images/W/WEBP_402378-T1/images/I/31hgpO4BxQL._SY445_SX342_QL70_FMwebp_.jpg"/>
    <s v="https://www.amazon.in/Venus-Weighing-Warranty-Included-Capacity/dp/B09H3BXWTK/ref=sr_1_193?qid=1672923600&amp;s=kitchen&amp;sr=1-193"/>
  </r>
  <r>
    <s v="B09Z28BQZT"/>
    <s v="Amazon Basics Multipurpose Foldable Laptop Table with Cup Holder, Brown"/>
    <x v="164"/>
    <x v="2"/>
    <s v="Accessories &amp; Peripherals"/>
    <s v="LaptopAccessories"/>
    <s v="Lapdesks"/>
    <m/>
    <n v="599"/>
    <s v="501-1000"/>
    <x v="2"/>
    <n v="4"/>
    <n v="3999"/>
    <n v="0.85"/>
    <n v="3.9"/>
    <n v="0"/>
    <n v="1087"/>
    <s v="You can use the table as a study table, breakfast table, reading table, and more.|Comes with built-in grooves to hold iPad and Kindle and holders for MacBooks and Tablets.|Anti-slip sponge keeps the laptop secure when the table is tilted.|Foldable metal l"/>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
    <s v="https://m.media-amazon.com/images/I/315g5ipEPAL._SY300_SX300_QL70_FMwebp_.jpg"/>
    <s v="https://www.amazon.in/Amazon-Basics-Multipurpose-Foldable-Laptop/dp/B09Z28BQZT/ref=sr_1_170?qid=1672903004&amp;s=computers&amp;sr=1-170"/>
  </r>
  <r>
    <s v="B07L8KNP5F"/>
    <s v="ZEBRONICS Zeb-Thunder Bluetooth Wireless Over Ear Headphone FM, mSD, 9 hrs Playback with Mic (Black)"/>
    <x v="65"/>
    <x v="0"/>
    <s v="Headphones,Earbuds &amp; Accessories"/>
    <s v="Headphones"/>
    <s v="On-Ear"/>
    <m/>
    <n v="599"/>
    <s v="501-1000"/>
    <x v="2"/>
    <n v="4"/>
    <n v="1399"/>
    <n v="0.56999999999999995"/>
    <n v="3.8"/>
    <n v="0"/>
    <n v="60026"/>
    <s v="Comfortable Design: Beat the workday blues with music on Zeb-Thunder wireless headphone that comes in an ergonomic design a perfect fit and design for long hours use. Microphone sensitivity -40dB ±1dB|Soft &amp; comfortable earcups: Listen to music, podcasts "/>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s v="https://m.media-amazon.com/images/I/41AP5QV2M0L._SX300_SY300_QL70_FMwebp_.jpg"/>
    <s v="https://www.amazon.in/Zebronics-Zeb-Thunder-Bluetooth-Headphone-Input/dp/B07L8KNP5F/ref=sr_1_103?qid=1672903000&amp;s=computers&amp;sr=1-103"/>
  </r>
  <r>
    <s v="B085W8CFLH"/>
    <s v="PTron Tangent Lite Bluetooth 5.0 Earphones with Mic, Hi-Fi Stereo Sound Neckband, 8Hrs Playtime, Lightweight Snug-fit in-Ear Headphones, IPX4 Water Resistant, Fast Charge &amp; Voice Assistant (Black)"/>
    <x v="154"/>
    <x v="0"/>
    <s v="Headphones,Earbuds &amp; Accessories"/>
    <s v="Headphones"/>
    <s v="In-Ear"/>
    <m/>
    <n v="599"/>
    <s v="501-1000"/>
    <x v="2"/>
    <n v="4"/>
    <n v="1800"/>
    <n v="0.67"/>
    <n v="3.5"/>
    <n v="0"/>
    <n v="83996"/>
    <s v="1 year manufacturer warranty|Immersive Audio with Deep Bass; Bluetooth 5.0; 8 Hours Music Time; 1.5 Hours Charging Time; 10m Wireless Range; Strong Connectivity; Passive Noise Cancelation; Fast Charging &amp; IPX4 Water Resistant|In-line remote control allow "/>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s v="https://m.media-amazon.com/images/I/41qhEf58vbL._SX300_SY300_QL70_ML2_.jpg"/>
    <s v="https://www.amazon.in/Tangent-Lite-Magnetic-Bluetooth-Headphones/dp/B085W8CFLH/ref=sr_1_84?qid=1672895770&amp;s=electronics&amp;sr=1-84"/>
  </r>
  <r>
    <s v="B0718ZN31Q"/>
    <s v="Rts™ High Speed 3D Full HD 1080p Support (10 Meters) HDMI Male to HDMI Male Cable TV Lead 1.4V for All Hdmi Devices- Black (10M - 30 FEET)"/>
    <x v="228"/>
    <x v="0"/>
    <s v="HomeTheater,TV &amp; Video"/>
    <s v="Accessories"/>
    <s v="Cables"/>
    <s v="HDMICables"/>
    <n v="598"/>
    <s v="501-1000"/>
    <x v="2"/>
    <n v="4"/>
    <n v="4999"/>
    <n v="0.88"/>
    <n v="4.2"/>
    <n v="1"/>
    <n v="910"/>
    <s v="The Rts (Radhey Techno Servies) High Speed HDMI Cable with Ethernet - Supports 3D, 4K and Audio Return Compatible with Blu-ray players, Fire TV, Apple TV, PS4, PS3, XBox one, Xbox 360, Cable Box, Roku, computers and other HDMI-enabled devices to TVs, disp"/>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
    <s v="https://m.media-amazon.com/images/I/41+H-BiHBlS._SX300_SY300_.jpg"/>
    <s v="https://www.amazon.in/RTSTM-Support-10-Meters-Devices/dp/B0718ZN31Q/ref=sr_1_249?qid=1672909136&amp;s=electronics&amp;sr=1-249"/>
  </r>
  <r>
    <s v="B07KNM95JK"/>
    <s v="Foxin FTC 12A / Q2612A Black Laser Toner Cartridge Compatible with Laserjet 1020,M1005,1018,1010,1012,1015,1020 Plus,1022,3015,3020,3030,3050, 3050Z, 3052,3055 (Black)"/>
    <x v="229"/>
    <x v="2"/>
    <s v="Printers,Inks &amp; Accessories"/>
    <s v="Inks,Toners &amp; Cartridges"/>
    <s v="TonerCartridges"/>
    <m/>
    <n v="598"/>
    <s v="501-1000"/>
    <x v="2"/>
    <n v="4"/>
    <n v="1150"/>
    <n v="0.48"/>
    <n v="4.0999999999999996"/>
    <n v="0"/>
    <n v="2535"/>
    <s v="High Productivity: Yields up to 2,000 pages (based on 5% coverage) and ensures crisp and retainable prints.|Eco-friendly and smudge free output: Disperses advanced quality ink and delivers dark &amp; smudge free graphics and text.|Compatible for wide usage: E"/>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7SY4C3TD"/>
    <s v="HP GT 53 XL Cartridge Ink"/>
    <x v="59"/>
    <x v="2"/>
    <s v="Printers,Inks &amp; Accessories"/>
    <s v="Inks,Toners &amp; Cartridges"/>
    <s v="InkjetInkCartridges"/>
    <m/>
    <n v="596"/>
    <s v="501-1000"/>
    <x v="2"/>
    <n v="4"/>
    <n v="723"/>
    <n v="0.18"/>
    <n v="4.4000000000000004"/>
    <n v="1"/>
    <n v="3219"/>
    <s v="Cartridge Colors: Black|Yield- 6000|Ink Type- Pigment|Compatible with Printers-HP DeskJet GT 5810 All-in-One Printer,HP DeskJet GT 5820 AiO Printer,HP DeskJet GT 5811 AiO Printer,HP DeskJet GT 5821 AiO Printer,HP Ink Tank WL 415 AiO Printer,HP Ink Tank WL"/>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
    <s v="https://m.media-amazon.com/images/I/41fuAckaI7L._SX300_SY300_QL70_FMwebp_.jpg"/>
    <s v="https://www.amazon.in/HP-GT53XL-135-ml-Black-Bottle/dp/B07SY4C3TD/ref=sr_1_364?qid=1672903013&amp;s=computers&amp;sr=1-364"/>
  </r>
  <r>
    <s v="B09G2VTHQM"/>
    <s v="AGARO Classic Portable Yogurt Maker, 1.2L Capacity, Electric, Automatic, Grey and White, Medium (33603)"/>
    <x v="25"/>
    <x v="1"/>
    <s v="Kitchen &amp; HomeAppliances"/>
    <s v="SmallKitchenAppliances"/>
    <s v="YogurtMakers"/>
    <m/>
    <n v="587"/>
    <s v="501-1000"/>
    <x v="2"/>
    <n v="4"/>
    <n v="1295"/>
    <n v="0.55000000000000004"/>
    <n v="4.0999999999999996"/>
    <n v="0"/>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
    <s v="https://m.media-amazon.com/images/W/WEBP_402378-T1/images/I/310umqMFDRL._SX300_SY300_QL70_FMwebp_.jpg"/>
    <s v="https://www.amazon.in/AGARO-Portable-Capacity-Automatic-33603/dp/B09G2VTHQM/ref=sr_1_362?qid=1672923610&amp;s=kitchen&amp;sr=1-362"/>
  </r>
  <r>
    <s v="B099SD8PRP"/>
    <s v="Lenovo 130 Wireless Compact Mouse, 1K DPI Optical sensor, 2.4GHz Wireless NanoUSB, 10m range, 3button(left,right,scroll) upto 3M left/right clicks, 10 month battery, Ambidextrous, Ergonomic GY51C12380"/>
    <x v="6"/>
    <x v="2"/>
    <s v="Accessories &amp; Peripherals"/>
    <s v="Keyboards,Mice &amp; InputDevices"/>
    <s v="Mice"/>
    <m/>
    <n v="579"/>
    <s v="501-1000"/>
    <x v="2"/>
    <n v="4"/>
    <n v="1090"/>
    <n v="0.47"/>
    <n v="4.4000000000000004"/>
    <n v="1"/>
    <n v="3482"/>
    <s v="The Compact Mouse that's built for You: The Lenovo 130 Wireless Compact Mouse, designed with your convenience in mind. It’s easy to get more done when you don’t have to waste time untangling messy cables or searching the office for new batteries. Its comp"/>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
    <s v="https://m.media-amazon.com/images/I/21N0SU36xXL._SX300_SY300_QL70_FMwebp_.jpg"/>
    <s v="https://www.amazon.in/Lenovo-Optical-Compact-Mouse-Black/dp/B099SD8PRP/ref=sr_1_455?qid=1672903017&amp;s=computers&amp;sr=1-455"/>
  </r>
  <r>
    <s v="B01N6LU1VF"/>
    <s v="SanDisk Ultra Dual 64 GB USB 3.0 OTG Pen Drive (Black)"/>
    <x v="27"/>
    <x v="2"/>
    <s v="ExternalDevices &amp; DataStorage"/>
    <s v="PenDrives"/>
    <m/>
    <m/>
    <n v="579"/>
    <s v="501-1000"/>
    <x v="2"/>
    <n v="4"/>
    <n v="1400"/>
    <n v="0.59"/>
    <n v="4.3"/>
    <n v="1"/>
    <s v="1,89,104"/>
    <s v="Compatible with Micro USB Type 'B' Android based Smartphones &amp; Tablets. Windows 7, Windows 8, Windows 10, Mac OS X v10.9+ and higher|Free up space on your OTG-enabled Android phone|Back up your mobile photos, videos and contacts|Retractable design with du"/>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s v="Update:I returned the drive with money reverted back.Seller was cooperative &amp; reverted without hassle or communication.ABOUT THE BRAND SANDISK :xxxxxxxxxxxxxxxxxxxxxxxxxxxxxxxxxxxxxxxxxSanDisk is an Israeli-American manufacturer of flash memory products, "/>
    <s v="https://m.media-amazon.com/images/I/41sAt4BZydL._SX300_SY300_QL70_FMwebp_.jpg"/>
    <s v="https://www.amazon.in/SanDisk-Ultra-Dual-64GB-Drive/dp/B01N6LU1VF/ref=sr_1_145?qid=1672903002&amp;s=computers&amp;sr=1-145"/>
  </r>
  <r>
    <s v="B08D64C9FN"/>
    <s v="Ant Esports GM320 RGB Optical Wired Gaming Mouse | 8 Programmable Buttons | 12800 DPI"/>
    <x v="230"/>
    <x v="2"/>
    <s v="Accessories &amp; Peripherals"/>
    <s v="PCGamingPeripherals"/>
    <s v="GamingMice"/>
    <m/>
    <n v="575"/>
    <s v="501-1000"/>
    <x v="2"/>
    <n v="4"/>
    <n v="2799"/>
    <n v="0.79"/>
    <n v="4.2"/>
    <n v="1"/>
    <n v="8537"/>
    <s v="8 programmable buttons &amp; Fire Button - support Macro editing, 8 mouse buttons can be programmed with Ant Esports easy-to-program gaming software. The rapid Fire button gives you the edge during intensive FPS battles. Great value FPS gaming mouse, also exc"/>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
    <s v="It's really good but it has alot of weight to it but after a week or so u will get used to it and the mouse requires an mouse pad because it's heavy. You can find an good mouse pad for 100rs in amazon. It's an really good mouse i suggest u take it but it "/>
    <s v="https://m.media-amazon.com/images/W/WEBP_402378-T2/images/I/31MDFikz-wL._SX300_SY300_QL70_FMwebp_.jpg"/>
    <s v="https://www.amazon.in/Ant-Esports-GM320-Programmable-Comfortable/dp/B08D64C9FN/ref=sr_1_298?qid=1672903010&amp;s=computers&amp;sr=1-298"/>
  </r>
  <r>
    <s v="B06XSK3XL6"/>
    <s v="boAt Dual Port Rapid Car Charger (Qualcomm Certified) with Quick Charge 3.0 + Free Micro USB Cable - (Black)"/>
    <x v="84"/>
    <x v="0"/>
    <s v="Mobiles &amp; Accessories"/>
    <s v="MobileAccessories"/>
    <s v="Chargers"/>
    <s v="AutomobileChargers"/>
    <n v="571"/>
    <s v="501-1000"/>
    <x v="2"/>
    <n v="4"/>
    <n v="999"/>
    <n v="0.43"/>
    <n v="4.3"/>
    <n v="1"/>
    <n v="38221"/>
    <s v="Charges compatible devices up to 4 times faster with Qualcomm Quick ChargeTM 3.0 Technology. Detachable Cable|Compatible with all USB and type C powered devices including Quick Charge 2.0 etc.|Built-in safeguards to protect your devices against excessive "/>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
    <s v="https://m.media-amazon.com/images/I/41fRp5O-PrL._SX300_SY300_QL70_FMwebp_.jpg"/>
    <s v="https://www.amazon.in/Dual-Charger-Qualcomm-Certified-Charge/dp/B06XSK3XL6/ref=sr_1_137?qid=1672903001&amp;s=computers&amp;sr=1-137"/>
  </r>
  <r>
    <s v="B09M869Z5V"/>
    <s v="Portronics MPORT 31C 4-in-1 USB Hub (Type C to 4 USB-A Ports) with Fast Data Transfer"/>
    <x v="121"/>
    <x v="2"/>
    <s v="Accessories &amp; Peripherals"/>
    <s v="USBHubs"/>
    <m/>
    <m/>
    <n v="570"/>
    <s v="501-1000"/>
    <x v="2"/>
    <n v="4"/>
    <n v="999"/>
    <n v="0.43"/>
    <n v="4.2"/>
    <n v="1"/>
    <n v="3201"/>
    <s v="4-in-1 Type-C USB Hub, 1 3.0 USB-A port, and 3 2.0 USB-A ports make it easier to connect different devices at the same time.|With 4 USB-A ports, Mport 31C makes multitasking easy and gives you added comfort while working.|USB 3.0 port gives you high-speed"/>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
    <s v="https://m.media-amazon.com/images/I/21qdAZyu9xL._SX300_SY300_QL70_FMwebp_.jpg"/>
    <s v="https://www.amazon.in/Portronics-MPORT-Type-Ports-Transfer/dp/B09M869Z5V/ref=sr_1_183?qid=1672903004&amp;s=computers&amp;sr=1-183"/>
  </r>
  <r>
    <s v="B07JPX9CR7"/>
    <s v="Dell WM118 Wireless Mouse, 2.4 Ghz with USB Nano Receiver, Optical Tracking, 12-Months Battery Life, Ambidextrous, Pc/Mac/Laptop - Black."/>
    <x v="152"/>
    <x v="2"/>
    <s v="Accessories &amp; Peripherals"/>
    <s v="Keyboards,Mice &amp; InputDevices"/>
    <s v="Mice"/>
    <m/>
    <n v="569"/>
    <s v="501-1000"/>
    <x v="2"/>
    <n v="4"/>
    <n v="1299"/>
    <n v="0.56000000000000005"/>
    <n v="4.4000000000000004"/>
    <n v="1"/>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s v="https://m.media-amazon.com/images/I/31959YGwwiL._SX300_SY300_QL70_FMwebp_.jpg"/>
    <s v="https://www.amazon.in/DELL-WM118-Wireless-Optical-Mouse/dp/B07JPX9CR7/ref=sr_1_68?qid=1672902997&amp;s=computers&amp;sr=1-68"/>
  </r>
  <r>
    <s v="B0BDRVFDKP"/>
    <s v="SanDisk Ultra® microSDXC™ UHS-I Card, 64GB, 140MB/s R, 10 Y Warranty, for Smartphones"/>
    <x v="27"/>
    <x v="0"/>
    <s v="Accessories"/>
    <s v="MemoryCards"/>
    <s v="MicroSD"/>
    <m/>
    <n v="569"/>
    <s v="501-1000"/>
    <x v="2"/>
    <n v="4"/>
    <n v="1000"/>
    <n v="0.43"/>
    <n v="4.4000000000000004"/>
    <n v="1"/>
    <n v="67259"/>
    <s v="Ideal storage for Android smartphones and tablets|Up to 140MB/s transfer speeds to move up to 1000 photos per minute|Load apps faster with A1-rated performance|Class 10 for Full HD video recording and playback|Compatible with SanDisk MobileMate USB 3.0 mi"/>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
    <s v="https://m.media-amazon.com/images/I/41ML8ZbPiiL._SY300_SX300_QL70_ML2_.jpg"/>
    <s v="https://www.amazon.in/SanDisk-Ultra%C2%AE-microSDXCTM-Warranty-Smartphones/dp/B0BDRVFDKP/ref=sr_1_12?qid=1672895748&amp;s=electronics&amp;sr=1-12"/>
  </r>
  <r>
    <s v="B00J4YG0PC"/>
    <s v="Classmate Long Notebook - 140 Pages, Single Line, 297mm x 210mm (Pack of 12)"/>
    <x v="231"/>
    <x v="4"/>
    <s v="OfficePaperProducts"/>
    <s v="Paper"/>
    <s v="Stationery"/>
    <s v="Notebooks,WritingPads&amp;Diaries"/>
    <n v="561"/>
    <s v="501-1000"/>
    <x v="2"/>
    <n v="4"/>
    <n v="720"/>
    <n v="0.22"/>
    <n v="4.4000000000000004"/>
    <n v="1"/>
    <n v="3182"/>
    <s v="The cover design of the notebook is subject to change, it depends on stock availability|Long Notebook - 140 Pages, Single Line, 297mm x 210mm (Pack of 12)|Notebooks for every subject for hassle-free note-taking during classes or lectures.|Classmate uses a"/>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
    <s v="https://m.media-amazon.com/images/I/41+vZl3dF7L._SY300_SX300_.jpg"/>
    <s v="https://www.amazon.in/Classmate-Long-Notebook-Cover-Single/dp/B00J4YG0PC/ref=sr_1_225?qid=1672903006&amp;s=computers&amp;sr=1-225"/>
  </r>
  <r>
    <s v="B01N6IJG0F"/>
    <s v="Morphy Richards Daisy 1000W Dry Iron with American Heritage Non-Stick Coated Soleplate, White"/>
    <x v="52"/>
    <x v="1"/>
    <s v="Kitchen &amp; HomeAppliances"/>
    <s v="Vacuum,Cleaning &amp; Ironing"/>
    <s v="Irons,Steamers&amp;Accessories"/>
    <s v="Irons"/>
    <n v="559"/>
    <s v="501-1000"/>
    <x v="2"/>
    <n v="4"/>
    <n v="1010"/>
    <n v="0.45"/>
    <n v="4.0999999999999996"/>
    <n v="0"/>
    <n v="17325"/>
    <s v="Aesthetically crafted plastic body|Temperature control for more convenience|Comes with a swivel cord that makes movement easy|American heritage non stick coated sole plate|Comes with a neon indicator|Unique floral design with Wooden Pattern Handle|Warran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
    <s v="https://m.media-amazon.com/images/W/WEBP_402378-T1/images/I/31+mSNSzKXL._SY300_SX300_.jpg"/>
    <s v="https://www.amazon.in/Morphy-Richards-Daisy-1000-Watt-White/dp/B01N6IJG0F/ref=sr_1_341?qid=1672923609&amp;s=kitchen&amp;sr=1-341"/>
  </r>
  <r>
    <s v="B00R1P3B4O"/>
    <s v="Fujifilm Instax Mini Single Pack 10 Sheets Instant Film for Fuji Instant Cameras"/>
    <x v="232"/>
    <x v="0"/>
    <s v="Cameras &amp; Photography"/>
    <s v="Accessories"/>
    <s v="Film"/>
    <m/>
    <n v="549"/>
    <s v="501-1000"/>
    <x v="2"/>
    <n v="4"/>
    <n v="549"/>
    <n v="0"/>
    <n v="4.5"/>
    <n v="1"/>
    <n v="4875"/>
    <s v="10 sheets of Instax film compatible with Fujifilm Mini cameras- Mini 8, Mini9, Mini 11, Mini 90, Mini 40, Liplay and Mini Link Printer|Mini films comes with superb grain quality which produces vibrant colors and natural skin hues.|Press the button and cap"/>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
    <s v="https://m.media-amazon.com/images/I/51fEftU7HAL._SX300_SY300_QL70_FMwebp_.jpg"/>
    <s v="https://www.amazon.in/Fujifilm-Instax-Instant-Fuji-Cameras/dp/B00R1P3B4O/ref=sr_1_129?qid=1672903001&amp;s=computers&amp;sr=1-129"/>
  </r>
  <r>
    <s v="B00ZYLMQH0"/>
    <s v="Dell KB216 Wired Multimedia USB Keyboard with Super Quite Plunger Keys with Spill-Resistant – Black"/>
    <x v="152"/>
    <x v="2"/>
    <s v="Accessories &amp; Peripherals"/>
    <s v="Keyboards,Mice &amp; InputDevices"/>
    <s v="Keyboards"/>
    <m/>
    <n v="549"/>
    <s v="501-1000"/>
    <x v="2"/>
    <n v="4"/>
    <n v="1799"/>
    <n v="0.69"/>
    <n v="4.3"/>
    <n v="1"/>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
    <s v="https://m.media-amazon.com/images/W/WEBP_402378-T1/images/I/4178Hx01kZL._SY300_SX300_QL70_FMwebp_.jpg"/>
    <s v="https://www.amazon.in/Dell-KB216-Wired-Multimedia-Keyboard/dp/B00ZYLMQH0/ref=sr_1_29?qid=1672902996&amp;s=computers&amp;sr=1-29"/>
  </r>
  <r>
    <s v="B07P434WJY"/>
    <s v="RC PRINT GI 790 Ink Refill for Canon G1000, G1010, G1100, G2000, G2002, G2010, G2012, G2100, G3000, G3010, G3012, G3100, G4000, G4010"/>
    <x v="233"/>
    <x v="2"/>
    <s v="Printers,Inks &amp; Accessories"/>
    <s v="Inks,Toners &amp; Cartridges"/>
    <s v="InkjetInkRefills&amp;Kits"/>
    <m/>
    <n v="549"/>
    <s v="501-1000"/>
    <x v="2"/>
    <n v="4"/>
    <n v="1999"/>
    <n v="0.73"/>
    <n v="4.3"/>
    <n v="1"/>
    <n v="1367"/>
    <s v="Inks designed specially for use with your printers. Inks are made with matching specifications to original company inks.|Excellent color matching performance of the inks. Prints true colors in photo's.|High Yield &amp; Easy to refill -- Black : 135 ML , Color"/>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
    <s v="https://m.media-amazon.com/images/I/512ah5e1LsL._SY300_SX300_QL70_FMwebp_.jpg"/>
    <s v="https://www.amazon.in/PRINT-Compatible-Bottles-Printer-Magenta/dp/B07P434WJY/ref=sr_1_399?qid=1672903014&amp;s=computers&amp;sr=1-399"/>
  </r>
  <r>
    <s v="B07YL54NVJ"/>
    <s v="Brand Conquer 6 in 1 with OTG, SD Card Reader, USB Type C, USB 3.0 and Micro USB, for Memory Card | Portable Card Reader | Compatible with TF, SD, Micro SD, SDHC, SDXC, MMC, RS-MMC, Micro SDXC"/>
    <x v="234"/>
    <x v="2"/>
    <s v="ExternalDevices &amp; DataStorage"/>
    <s v="ExternalMemoryCardReaders"/>
    <m/>
    <m/>
    <n v="549"/>
    <s v="501-1000"/>
    <x v="2"/>
    <n v="4"/>
    <n v="999"/>
    <n v="0.45"/>
    <n v="4.3"/>
    <n v="1"/>
    <n v="7758"/>
    <s v="More connectivity: Equipped with USB 3.0 Type A and Type C plugs, the card reader can be used for free data exchange between memory cards and USB-A / USB-C / thunderbolt 3-capable PCs, laptops, mobile phones and tablets with OTG functions. With built-in U"/>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
    <s v="https://m.media-amazon.com/images/I/31R4HANvX2L._SY300_SX300_QL70_FMwebp_.jpg"/>
    <s v="https://www.amazon.in/Brand-Conquer-Reader-Adapter-Portable/dp/B07YL54NVJ/ref=sr_1_186?qid=1672903004&amp;s=computers&amp;sr=1-186"/>
  </r>
  <r>
    <s v="B07YNHCW6N"/>
    <s v="Robustrion Smart Trifold Hard Back Flip Stand Case Cover for Apple iPad 10.2 Cover iPad 9th Generation Cover 2021 8th Gen 2020 7th Gen 2019 Generation Case - Black"/>
    <x v="235"/>
    <x v="2"/>
    <s v="Accessories &amp; Peripherals"/>
    <s v="TabletAccessories"/>
    <s v="Bags,Cases&amp;Sleeves"/>
    <s v="Cases"/>
    <n v="549"/>
    <s v="501-1000"/>
    <x v="2"/>
    <n v="4"/>
    <n v="2499"/>
    <n v="0.78"/>
    <n v="4.3"/>
    <n v="1"/>
    <n v="5556"/>
    <s v="This Case Is Specifically Designed To Fit iPad 7th 8th 9th Generation 10.2 inch Only. It will not any other model. Please confirm your model number prior to purchase.|Keeping Your Convenience In Mind, This Case by Robustrion For iPad 7th 8th 9th Generati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
    <s v="https://m.media-amazon.com/images/W/WEBP_402378-T2/images/I/31tpRKyv0yL._SY300_SX300_QL70_FMwebp_.jpg"/>
    <s v="https://www.amazon.in/Robustrion-Smart-Trifold-Stand-Generation/dp/B07YNHCW6N/ref=sr_1_331?qid=1672903011&amp;s=computers&amp;sr=1-331"/>
  </r>
  <r>
    <s v="B07Z53L5QL"/>
    <s v="ProElite Faux Leather Smart Flip Case Cover for Apple iPad 10.2&quot; 9th Gen (2021) / 8th Gen / 7th Gen with Stylus Pen, Black"/>
    <x v="236"/>
    <x v="2"/>
    <s v="Accessories &amp; Peripherals"/>
    <s v="TabletAccessories"/>
    <s v="Bags,Cases&amp;Sleeves"/>
    <s v="Cases"/>
    <n v="549"/>
    <s v="501-1000"/>
    <x v="2"/>
    <n v="4"/>
    <n v="1499"/>
    <n v="0.63"/>
    <n v="4.3"/>
    <n v="1"/>
    <n v="11006"/>
    <s v="This Case is Specifically Designed To Fit The New iPad 7th Generation /8th Generation 10.2&quot; 2020 model. Please Confirm Your IPad Model Prior Purchase.|Keeping Your Convenience In Mind, This Case For New iPad 10.2 inch is Designed To Give You The Best Util"/>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
    <s v="https://m.media-amazon.com/images/W/WEBP_402378-T1/images/I/31bMTTJF1xL._SY300_SX300_QL70_FMwebp_.jpg"/>
    <s v="https://www.amazon.in/ProElite-Smart-Generation-Stylus-Translucent/dp/B07Z53L5QL/ref=sr_1_289?qid=1672903010&amp;s=computers&amp;sr=1-289"/>
  </r>
  <r>
    <s v="B01GGKZ4NU"/>
    <s v="AmazonBasics USB Type-C to USB Type-C 2.0 Cable for Charging Adapter, Smartphone - 9 Feet (2.7 Meters) - White"/>
    <x v="16"/>
    <x v="2"/>
    <s v="Accessories &amp; Peripherals"/>
    <s v="Cables &amp; Accessories"/>
    <s v="Cables"/>
    <s v="USBCables"/>
    <n v="549"/>
    <s v="501-1000"/>
    <x v="2"/>
    <n v="4"/>
    <n v="995"/>
    <n v="0.45"/>
    <n v="4.2"/>
    <n v="1"/>
    <n v="29746"/>
    <s v="Connect Usb Type-C Enabled Devices (Macbook, Chromebook Pixel, Galaxy Note 7 Etc.) With Standard Usb Type-C 2.0 Enabled Devices And Accessories (Smartphones, Car/Wall Charger, Multi-Port Adapters Etc.)|Up To 480 Mbps Data Transfer Speed; Power Output Up T"/>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
    <s v="https://m.media-amazon.com/images/W/WEBP_402378-T1/images/I/41pOYlC-U8L._SX300_SY300_QL70_FMwebp_.jpg"/>
    <s v="https://www.amazon.in/AmazonBasics-USB-Type-C-2-0-Cable/dp/B01GGKZ4NU/ref=sr_1_288?qid=1672909138&amp;s=electronics&amp;sr=1-288"/>
  </r>
  <r>
    <s v="B01MY839VW"/>
    <s v="Orient Electric Fabrijoy DIFJ10BP 1000-Watt Dry Iron, Non-Stick (White and Blue)"/>
    <x v="87"/>
    <x v="1"/>
    <s v="Kitchen &amp; HomeAppliances"/>
    <s v="Vacuum,Cleaning &amp; Ironing"/>
    <s v="Irons,Steamers&amp;Accessories"/>
    <s v="Irons"/>
    <n v="549"/>
    <s v="501-1000"/>
    <x v="2"/>
    <n v="4"/>
    <n v="1090"/>
    <n v="0.5"/>
    <n v="4.2"/>
    <n v="1"/>
    <n v="13029"/>
    <s v="QUICK HEATING: Powered by a 1000W silver-layered thermostat, the G-Shaped heating element heats up quickly and produces a high heat output.|EASE OF USE with 360-degree swivel cord. The durable and long swivel cord allows tangle-free reach and improved fle"/>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
    <s v="https://m.media-amazon.com/images/W/WEBP_402378-T1/images/I/31VoHcKK5ZL._SX300_SY300_QL70_FMwebp_.jpg"/>
    <s v="https://www.amazon.in/Orient-Electric-Fabrijoy-DIFJ10BP-1000-Watt/dp/B01MY839VW/ref=sr_1_69?qid=1672923593&amp;s=kitchen&amp;sr=1-69"/>
  </r>
  <r>
    <s v="B08RDWBYCQ"/>
    <s v="T TOPLINE 180 W Electric Hand Mixer,Hand Blender , Egg Beater, Cake maker , Beater Cream Mix, Food Blender, Beater for Whipping Cream Beater for Cake With 7 -Speed with spatula and oil brush"/>
    <x v="237"/>
    <x v="1"/>
    <s v="Kitchen &amp; HomeAppliances"/>
    <s v="SmallKitchenAppliances"/>
    <s v="HandBlenders"/>
    <m/>
    <n v="549"/>
    <s v="501-1000"/>
    <x v="2"/>
    <n v="4"/>
    <n v="999"/>
    <n v="0.45"/>
    <n v="4"/>
    <n v="0"/>
    <n v="1313"/>
    <s v="★7 Speed hand mixer, please see the image or read instruction manual for speed guide|★Attachments: Tackle a number of kitchen tasks with two professional-style wire beaters for eggs and ream and two hooks for mixing dough. All are dishwasher-safe|★Motor 1"/>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https://m.media-amazon.com/images/W/WEBP_402378-T2/images/I/41F-EWC+v+L._SY300_SX300_.jpg"/>
    <s v="https://www.amazon.in/TOPLINE-Egg-Beater-Stainless-Attachments/dp/B08RDWBYCQ/ref=sr_1_429?qid=1672923613&amp;s=kitchen&amp;sr=1-429"/>
  </r>
  <r>
    <s v="B07YNTJ8ZM"/>
    <s v="Zebronics ZEB-COUNTY 3W Wireless Bluetooth Portable Speaker With Supporting Carry Handle, USB, SD Card, AUX, FM &amp; Call Function. (Green)"/>
    <x v="65"/>
    <x v="0"/>
    <s v="HomeAudio"/>
    <s v="Speakers"/>
    <s v="BluetoothSpeakers"/>
    <m/>
    <n v="549"/>
    <s v="501-1000"/>
    <x v="2"/>
    <n v="4"/>
    <n v="999"/>
    <n v="0.45"/>
    <n v="3.9"/>
    <n v="0"/>
    <n v="64705"/>
    <s v="Zeb-county is a compact and handy portable speaker that comes with multi-connectivity options like wireless BT/USB/micro SD and AUX. Wall Mountable Satellite : No|The speaker comes with a call function along with a built-in fm radio too|Speaker impedance "/>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
    <s v="https://m.media-amazon.com/images/I/41goRo3UXhL._SX300_SY300_QL70_FMwebp_.jpg"/>
    <s v="https://www.amazon.in/Zebronics-Zeb-County-Bluetooth-Speaker-Function/dp/B07YNTJ8ZM/ref=sr_1_138?qid=1672903001&amp;s=computers&amp;sr=1-138"/>
  </r>
  <r>
    <s v="B07MSLTW8Z"/>
    <s v="Gizga Essentials Multi-Purpose Portable &amp; Foldable Wooden Desk for Bed Tray, Laptop Table, Study Table (Black)"/>
    <x v="238"/>
    <x v="2"/>
    <s v="Accessories &amp; Peripherals"/>
    <s v="LaptopAccessories"/>
    <s v="Lapdesks"/>
    <m/>
    <n v="549"/>
    <s v="501-1000"/>
    <x v="2"/>
    <n v="4"/>
    <n v="1999"/>
    <n v="0.73"/>
    <n v="3.6"/>
    <n v="0"/>
    <n v="6422"/>
    <s v="Comes with a stylish panel made using 15mm clip board and has a premium surface with a smooth finishing.|Easy to maintain, just wipe off the dust and you are good to go. The surface has a powder coating, which prevents the loss of texture and colour.|Made"/>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
    <s v="https://m.media-amazon.com/images/W/WEBP_402378-T1/images/I/51X5mRykgbL._SX300_SY300_QL70_FMwebp_.jpg"/>
    <s v="https://www.amazon.in/Essentials-Multi-Purpose-Portable-Wooden-Laptop/dp/B07MSLTW8Z/ref=sr_1_217?qid=1672903006&amp;s=computers&amp;sr=1-217"/>
  </r>
  <r>
    <s v="B096YCN3SD"/>
    <s v="Lifelong LLEK15 Electric Kettle 1.5L with Stainless Steel Body, Easy and Fast Boiling of Water for Instant Noodles, Soup, Tea etc. (1 Year Warranty, Silver)"/>
    <x v="109"/>
    <x v="1"/>
    <s v="Kitchen &amp; HomeAppliances"/>
    <s v="SmallKitchenAppliances"/>
    <s v="Kettles&amp;HotWaterDispensers"/>
    <s v="Kettle&amp;ToasterSets"/>
    <n v="549"/>
    <s v="501-1000"/>
    <x v="2"/>
    <n v="4"/>
    <n v="1000"/>
    <n v="0.45"/>
    <n v="3.6"/>
    <n v="0"/>
    <n v="1074"/>
    <s v="Stainless steel body, concealed element and single touch lid locking|High capacity of 1.5L, ideal for tea and coffee ; Operating Mode: Corded ; Heating Element: Concealed ; Water Level Indicator: No|360 degree swivel base for usage convenience|Over-heatin"/>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
    <s v="Well over all iits nice, make sure the lid of kettle has stell casing,cord should been long,Cord is very shortWeight is okEasy to use,Wonderful product...easy to use....go for it,https://m.media-amazon.com/images/W/WEBP_402378-T1/images/I/71uxqREChTL._SY8"/>
    <s v="https://m.media-amazon.com/images/W/WEBP_402378-T1/images/I/41h9kA2Tt7S._SX300_SY300_QL70_FMwebp_.jpg"/>
    <s v="https://www.amazon.in/Lifelong-LLEK15-Electric-Stainless-Warranty/dp/B096YCN3SD/ref=sr_1_35?qid=1672923592&amp;s=kitchen&amp;sr=1-35"/>
  </r>
  <r>
    <s v="B0BCKWZ884"/>
    <s v="Caldipree Silicone Case Cover Compatible for 2022 Samsung Smart TV Remote QLED TV BN68-13897A TM2280E (2022-BLACK)"/>
    <x v="239"/>
    <x v="0"/>
    <s v="HomeTheater,TV &amp; Video"/>
    <s v="Accessories"/>
    <s v="RemoteControls"/>
    <m/>
    <n v="547"/>
    <s v="501-1000"/>
    <x v="2"/>
    <n v="4"/>
    <n v="2999"/>
    <n v="0.82"/>
    <n v="4.3"/>
    <n v="1"/>
    <n v="407"/>
    <s v="Compatible: This silicone case cover is for Samsung Smart TV remote with solar cell BN59-01311B/BN59-01311G/BN59-01327/BN59-01327A/BN59-01327B/BN59-01327C/BN59-01357/BN59-01357A/BN59-01357B/BN59-01357D/BN59-01357C/BN59-01357F/BN59-01357G/BN59-01357L/BN59-"/>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
    <s v="https://m.media-amazon.com/images/I/41LwSJdthGL._SX300_SY300_QL70_FMwebp_.jpg"/>
    <s v="https://www.amazon.in/Caldipree-Silicone-Compatible-BN68-13897A-2022-BLACK/dp/B0BCKWZ884/ref=sr_1_221?qid=1672909135&amp;s=electronics&amp;sr=1-221"/>
  </r>
  <r>
    <s v="B00ABMASXG"/>
    <s v="Bajaj Immersion Rod Water Heater 1500 Watts, Silver"/>
    <x v="30"/>
    <x v="1"/>
    <s v="Heating,Cooling &amp; AirQuality"/>
    <s v="WaterHeaters &amp; Geysers"/>
    <s v="ImmersionRods"/>
    <m/>
    <n v="539"/>
    <s v="501-1000"/>
    <x v="2"/>
    <n v="4"/>
    <n v="720"/>
    <n v="0.25"/>
    <n v="4.0999999999999996"/>
    <n v="0"/>
    <n v="36017"/>
    <s v="No Installation is required|Product Dimensions: 40 Cms|Type : Rod , Power Requirement :230 - 250 V, 50 - 60 Hz , Low Cost Water Heating|Anti-corrosive Material ; Low Cost Water Heating ; Consumes less energy ; Heating Element Type: Hairpin Tubular Elemen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
    <s v="https://m.media-amazon.com/images/W/WEBP_402378-T2/images/I/31Q16tE2voL._SX300_SY300_QL70_FMwebp_.jpg"/>
    <s v="https://www.amazon.in/Bajaj-1500-Watt-Immersion-Heater-Plug/dp/B00ABMASXG/ref=sr_1_38?qid=1672923592&amp;s=kitchen&amp;sr=1-38"/>
  </r>
  <r>
    <s v="B08ZN4B121"/>
    <s v="WeCool Bluetooth Extendable Selfie Sticks with Wireless Remote and Tripod Stand, 3-in-1 Multifunctional Selfie Stick with Tripod Stand Compatible with iPhone/OnePlus/Samsung/Oppo/Vivo and All Phones"/>
    <x v="123"/>
    <x v="0"/>
    <s v="Mobiles &amp; Accessories"/>
    <s v="MobileAccessories"/>
    <s v="Photo&amp;VideoAccessories"/>
    <s v="Tripods"/>
    <n v="539"/>
    <s v="501-1000"/>
    <x v="2"/>
    <n v="4"/>
    <n v="1599"/>
    <n v="0.66"/>
    <n v="3.8"/>
    <n v="0"/>
    <n v="14648"/>
    <s v="Ultra Light Selfie Stick can be used to Take selfies or capture your favourate videos. This multifunction tripod with selfie stick weighs only 113 Grams.. Rubber Grip : No|This is a Bluetooth Enabled selfie Stick for Mobile Phone. Just click the wireless "/>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s v="I bought this product with the hope that it would be a good and stable selfie stick. But it didn’t help at all. .It is not suitable for large phones like IPhone 11 Pro Max . . Very clumsy and the tripod doesn’t stand at all. . Keeps sliding. .Had a very d"/>
    <s v="https://m.media-amazon.com/images/I/41m7DLY3yGL._SX300_SY300_QL70_ML2_.jpg"/>
    <s v="https://www.amazon.in/WeCool-Bluetooth-Extendable-Multifunctional-Compatible/dp/B08ZN4B121/ref=sr_1_53?qid=1672895762&amp;s=electronics&amp;sr=1-53"/>
  </r>
  <r>
    <s v="B00K32PEW4"/>
    <s v="Casio MJ-120D 150 Steps Check and Correct Desktop Calculator with Tax Keys, Black"/>
    <x v="159"/>
    <x v="4"/>
    <s v="OfficeElectronics"/>
    <s v="Calculators"/>
    <s v="Financial&amp;Business"/>
    <m/>
    <n v="535"/>
    <s v="501-1000"/>
    <x v="2"/>
    <n v="4"/>
    <n v="535"/>
    <n v="0"/>
    <n v="4.4000000000000004"/>
    <n v="1"/>
    <n v="4426"/>
    <s v="Dedicated Tax keys for calculation of price plus tax, tax amount, Price less tax.|Mark-Up: All the mark-up capabilities of an adding machine for simplified cost and profit calculations|Regular keys like %, square root and Memory, Screen Size: 22.9(W) x 94"/>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8VS3YLRK"/>
    <s v="Portronics Adapto 20 Type C 20W Fast PD/Type C Adapter Charger with Fast Charging for iPhone 12/12 Pro/12 Mini/12 Pro Max/11/XS/XR/X/8/Plus, iPad Pro/Air/Mini, Galaxy 10/9/8 (Adapter Only) White"/>
    <x v="121"/>
    <x v="0"/>
    <s v="Mobiles &amp; Accessories"/>
    <s v="MobileAccessories"/>
    <s v="Chargers"/>
    <s v="WallChargers"/>
    <n v="529"/>
    <s v="501-1000"/>
    <x v="2"/>
    <n v="4"/>
    <n v="1499"/>
    <n v="0.65"/>
    <n v="4.0999999999999996"/>
    <n v="0"/>
    <n v="8599"/>
    <s v="[20W HIGH-SPEED CHARGING] : The Adapto 20 is a Type-C Fast Charger, designed to charge your iPhone up to 59% in just 30 minutes!|[3X FASTER] : Fast, durable, and dependable, the adaptor is designed to charge your iOS devices 3X faster than regular charger"/>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
    <s v="https://m.media-amazon.com/images/I/31wqydqbA9L._SX300_SY300_QL70_ML2_.jpg"/>
    <s v="https://www.amazon.in/Portronics-Adapto-Adapter-Charger-Charging/dp/B08VS3YLRK/ref=sr_1_67?qid=1672895762&amp;s=electronics&amp;sr=1-67"/>
  </r>
  <r>
    <s v="B00AXHBBXU"/>
    <s v="Casio FX-82MS 2nd Gen Non-Programmable Scientific Calculator, 240 Functions and 2-line Display, Black"/>
    <x v="159"/>
    <x v="4"/>
    <s v="OfficeElectronics"/>
    <s v="Calculators"/>
    <s v="Scientific"/>
    <m/>
    <n v="522"/>
    <s v="501-1000"/>
    <x v="2"/>
    <n v="4"/>
    <n v="550"/>
    <n v="0.05"/>
    <n v="4.4000000000000004"/>
    <n v="1"/>
    <n v="12179"/>
    <s v="2nd edition comes with same features and new sleek design with curved edges which makes it compact and easy to carry|Trigonometrical, Logarithmic, Permutation, Combination and many other mathematical Functions|Colour coded keypad for easy key differentiat"/>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7SLMR1K6"/>
    <s v="SanDisk Ultra Flair 64GB USB 3.0 Pen Drive, Multicolor"/>
    <x v="27"/>
    <x v="2"/>
    <s v="ExternalDevices &amp; DataStorage"/>
    <s v="PenDrives"/>
    <m/>
    <m/>
    <n v="519"/>
    <s v="501-1000"/>
    <x v="2"/>
    <n v="4"/>
    <n v="1350"/>
    <n v="0.62"/>
    <n v="4.3"/>
    <n v="1"/>
    <n v="30058"/>
    <s v="High-speed USB 3.0 performance of up to 150MB/s read speeds|Transfer a full-length movie in less than 30 seconds!|The drive’s durable and stylish metal casing keeps your important files safe, while the included SanDisk SecureAccess software lets you passw"/>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s v="https://m.media-amazon.com/images/I/317KlchuxeL._SY300_SX300_QL70_FMwebp_.jpg"/>
    <s v="https://www.amazon.in/SanDisk-Ultra-Flair-USB-64GB/dp/B07SLMR1K6/ref=sr_1_52?qid=1672902997&amp;s=computers&amp;sr=1-52"/>
  </r>
  <r>
    <s v="B00P0R95EA"/>
    <s v="Usha IH2415 1500-Watt Immersion Heater (Silver)"/>
    <x v="29"/>
    <x v="1"/>
    <s v="Heating,Cooling &amp; AirQuality"/>
    <s v="WaterHeaters &amp; Geysers"/>
    <s v="ImmersionRods"/>
    <m/>
    <n v="510"/>
    <s v="501-1000"/>
    <x v="2"/>
    <n v="4"/>
    <n v="640"/>
    <n v="0.2"/>
    <n v="4.0999999999999996"/>
    <n v="0"/>
    <n v="7229"/>
    <s v="Immersion Water heater; Wattage: 1500 Watts; ISI Certified ; Heating Substances: Beverages, Water ; Power Requirement: 230 - 250 V, 50 - 60 hz ; Thermostat: Yes. 15 minutes of uninterrupted heating and you are set for a warm bath|Power Socket : 3 Pin plu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02PD61Y4"/>
    <s v="D-Link DWA-131 300 Mbps Wireless Nano USB Adapter (Black)"/>
    <x v="188"/>
    <x v="2"/>
    <s v="NetworkingDevices"/>
    <s v="NetworkAdapters"/>
    <s v="WirelessUSBAdapters"/>
    <m/>
    <n v="507"/>
    <s v="501-1000"/>
    <x v="2"/>
    <n v="4"/>
    <n v="1208"/>
    <n v="0.57999999999999996"/>
    <n v="4.0999999999999996"/>
    <n v="0"/>
    <n v="8131"/>
    <s v="Connects your computer to a high-speed wireless network|Supports WPA/WPA2 wireless encryption to help prevent outside intrusion and protect your personal information from being exposed.|3 Year Brand Warranty|2.4Ghz frequency band (300mbps)|2 fixed interna"/>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
    <s v="good quality tool from d linkWiFi signal is good,Nice product,Overall good and a better experience,It funcions properly and useful to me.,I you want to buy it for CP Plus Orange DVR, it works.,Nice,Its not plug an play u need to install the driver and wil"/>
    <s v="https://m.media-amazon.com/images/I/31+NwZ8gb1L._SX300_SY300_.jpg"/>
    <s v="https://www.amazon.in/D-Link-DWA-131-Wireless-Adapter-Black/dp/B002PD61Y4/ref=sr_1_50?qid=1672909126&amp;s=electronics&amp;sr=1-50"/>
  </r>
  <r>
    <s v="B09ZHCJDP1"/>
    <s v="Amazon Basics Wireless Mouse | 2.4 GHz Connection, 1600 DPI | Type - C Adapter | Upto 12 Months of Battery Life | Ambidextrous Design | Suitable for PC/Mac/Laptop"/>
    <x v="164"/>
    <x v="2"/>
    <s v="Accessories &amp; Peripherals"/>
    <s v="Keyboards,Mice &amp; InputDevices"/>
    <s v="Mice"/>
    <m/>
    <n v="499"/>
    <s v="251-500"/>
    <x v="3"/>
    <n v="3"/>
    <n v="1000"/>
    <n v="0.5"/>
    <n v="5"/>
    <n v="1"/>
    <n v="23"/>
    <s v="Reliable wireless connection up to 10m|Advanced optical tracking for ultra-precise movement on almost any surface with 3 switchable DPI modes 800/1200/1600 DPI|High-performance material and rubber wheel offers noise reduction with the same click feel as a"/>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s v="https://m.media-amazon.com/images/I/31+Rg6Z46dL._SX300_SY300_.jpg"/>
    <s v="https://www.amazon.in/Wireless-Connection-Battery-Ambidextrous-Suitable/dp/B09ZHCJDP1/ref=sr_1_209?qid=1672903005&amp;s=computers&amp;sr=1-209"/>
  </r>
  <r>
    <s v="B0BLC2BYPX"/>
    <s v="Zuvexa USB Rechargeable Electric Foam Maker - Handheld Milk Wand Mixer Frother for Hot Milk, Hand Blender Coffee, Egg Beater (Black)"/>
    <x v="240"/>
    <x v="1"/>
    <s v="Kitchen &amp; HomeAppliances"/>
    <s v="SmallKitchenAppliances"/>
    <s v="HandBlenders"/>
    <m/>
    <n v="499"/>
    <s v="251-500"/>
    <x v="3"/>
    <n v="3"/>
    <n v="1299"/>
    <n v="0.62"/>
    <n v="4.7"/>
    <n v="1"/>
    <n v="54"/>
    <s v="The food taste stainless steel whisking head is removable and simple to clean. The frother wand has an easy and pleasant grip and is constructed of food-grade ABS. The internal strong, low-noise motor increases rotation speed without upsetting your family"/>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
    <s v="https://m.media-amazon.com/images/I/41714O1hnmS._SY300_SX300_QL70_FMwebp_.jpg"/>
    <s v="https://www.amazon.in/Zuvexa-Rechargeable-Electric-Foam-Maker/dp/B0BLC2BYPX/ref=sr_1_243?qid=1672923603&amp;s=kitchen&amp;sr=1-243"/>
  </r>
  <r>
    <s v="B0BN6M3TCM"/>
    <s v="VRPRIME Lint Roller Lint Remover for Clothes, Pet | 360 Sheets Reusable Sticky Easy-Tear Sheet Brush for Clothes, Furniture, Carpet, Dog Fur, Sweater, Dust &amp; Dirt (4 Rolls - 90 Sheet Each Roll)"/>
    <x v="241"/>
    <x v="1"/>
    <s v="Kitchen &amp; HomeAppliances"/>
    <s v="Vacuum,Cleaning &amp; Ironing"/>
    <s v="Irons,Steamers&amp;Accessories"/>
    <s v="LintShavers"/>
    <n v="499"/>
    <s v="251-500"/>
    <x v="3"/>
    <n v="3"/>
    <n v="999"/>
    <n v="0.5"/>
    <n v="4.5999999999999996"/>
    <n v="1"/>
    <n v="79"/>
    <s v="【CLEAN CLOTHES EVERY TIME】 : Our lint roller has an extra sticky formula that helps you easily collect fuzz, fluff, and bobble balls from your pants, clothes, and fabrics without damaging the material.|【2X EXTRA STICKINESS】: VRPRIME offers 200% more pick-"/>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s v="https://m.media-amazon.com/images/W/WEBP_402378-T2/images/I/51qZekzGLxL._SX300_SY300_QL70_FMwebp_.jpg"/>
    <s v="https://www.amazon.in/VRPRIME-Remover-Reusable-Easy-Tear-Furniture/dp/B0BN6M3TCM/ref=sr_1_230?qid=1672923603&amp;s=kitchen&amp;sr=1-230"/>
  </r>
  <r>
    <s v="B0BCVJ3PVP"/>
    <s v="SupCares Laptop Stand 7 Height Adjustable, Aluminium, Ventilated, Foldable, Portable Laptop Holder for Desk &amp; Table Mount Upto 15.6 inch Laptop with Carry Pouch (Silver)"/>
    <x v="242"/>
    <x v="2"/>
    <s v="Accessories &amp; Peripherals"/>
    <s v="LaptopAccessories"/>
    <s v="Lapdesks"/>
    <m/>
    <n v="499"/>
    <s v="251-500"/>
    <x v="3"/>
    <n v="3"/>
    <n v="1299"/>
    <n v="0.62"/>
    <n v="4.5"/>
    <n v="1"/>
    <n v="434"/>
    <s v="It features 7 height adjusting ergonomic, office desk improvement laptop stand which improves your sitting posture. Scientifically designed to help you balance you’re sitting posture keeping your back straight, neck relaxed and wrists natural even after l"/>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
    <s v="I want laptop size stand,Good product,Hi, I brought this product since a colleague also used same product, I got to know that this is worth the product buy from this vendor.I saw it is more than worth it and performs as shown in product images and descrip"/>
    <s v="https://m.media-amazon.com/images/I/51seYZqgz5L._SX300_SY300_QL70_FMwebp_.jpg"/>
    <s v="https://www.amazon.in/SupCares-Adjustable-Aluminium-Ventilated-Foldable/dp/B0BCVJ3PVP/ref=sr_1_337?qid=1672903012&amp;s=computers&amp;sr=1-337"/>
  </r>
  <r>
    <s v="B01J8S6X2I"/>
    <s v="AmazonBasics 6 Feet DisplayPort to DisplayPort Cable - (Not HDMI Cable) (Gold)"/>
    <x v="16"/>
    <x v="2"/>
    <s v="Accessories &amp; Peripherals"/>
    <s v="Cables &amp; Accessories"/>
    <s v="Cables"/>
    <s v="DVICables"/>
    <n v="499"/>
    <s v="251-500"/>
    <x v="3"/>
    <n v="3"/>
    <n v="1100"/>
    <n v="0.55000000000000004"/>
    <n v="4.4000000000000004"/>
    <n v="1"/>
    <n v="25177"/>
    <s v="DisplayPort to DisplayPort cable transmits HD audio and video from computer to display (This is not an HDMI cable)|Please check resolution before connection for proper output.|Gold-plated connectors, bare copper conductors, and foil-and-braid shielding fo"/>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
    <s v="https://m.media-amazon.com/images/W/WEBP_402378-T2/images/I/41AcG6PavXL._SX300_SY300_QL70_FMwebp_.jpg"/>
    <s v="https://www.amazon.in/AmazonBasics-Feet-DisplayPort-Cable/dp/B01J8S6X2I/ref=sr_1_252?qid=1672909136&amp;s=electronics&amp;sr=1-252"/>
  </r>
  <r>
    <s v="B07RX14W1Q"/>
    <s v="Amazon Basics 10.2 Gbps High-Speed 4K HDMI Cable with Braided Cord, 1.8 Meter, Dark Grey"/>
    <x v="164"/>
    <x v="0"/>
    <s v="HomeTheater,TV &amp; Video"/>
    <s v="Accessories"/>
    <s v="Cables"/>
    <s v="HDMICables"/>
    <n v="499"/>
    <s v="251-500"/>
    <x v="3"/>
    <n v="3"/>
    <n v="900"/>
    <n v="0.45"/>
    <n v="4.4000000000000004"/>
    <n v="1"/>
    <n v="2165"/>
    <s v="1.82 m high-speed premium HDMI cable for transmitting video and audio signals from source to display|Connect tablets, laptops and other host devices to projectors, video conference systems, HDTV, monitors, and more|Durable, double-shielded 30AWG cable wit"/>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
    <s v="https://m.media-amazon.com/images/W/WEBP_402378-T2/images/I/41m1oMmTMCL._SX300_SY300_QL70_FMwebp_.jpg"/>
    <s v="https://www.amazon.in/AmazonBasics-High-Speed-Braided-6-Foot-1-Pack/dp/B07RX14W1Q/ref=sr_1_472?qid=1672909147&amp;s=electronics&amp;sr=1-472"/>
  </r>
  <r>
    <s v="B09MZ6WZ6V"/>
    <s v="INOVERA World Map Extended Anti Slip Rubber Gaming Stitched Mouse Pad Desk Mat for Computer Laptop (Black, 900L x 400B x 2H mm)"/>
    <x v="243"/>
    <x v="2"/>
    <s v="Accessories &amp; Peripherals"/>
    <s v="Keyboards,Mice &amp; InputDevices"/>
    <s v="Keyboard&amp;MiceAccessories"/>
    <s v="MousePads"/>
    <n v="499"/>
    <s v="251-500"/>
    <x v="3"/>
    <n v="3"/>
    <n v="999"/>
    <n v="0.5"/>
    <n v="4.4000000000000004"/>
    <n v="1"/>
    <n v="1030"/>
    <s v="Large size design makes it provide plenty of room to place your mouse, keyboard and other desk items while you are playing games or working as well as protecting your desk.|The silky smooth surface help to move with high speed and pinpoint accurately. Ant"/>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
    <s v="https://m.media-amazon.com/images/W/WEBP_402378-T2/images/I/41ep+i03RsL._SX300_SY300_.jpg"/>
    <s v="https://www.amazon.in/INOVERA-Extended-Rubber-Stitched-Computer/dp/B09MZ6WZ6V/ref=sr_1_251?qid=1672903007&amp;s=computers&amp;sr=1-251"/>
  </r>
  <r>
    <s v="B07CWNJLPC"/>
    <s v="AmazonBasics Double Braided Nylon USB Type-C to Type-C 2.0 Cable Smartphone (Dark Grey, 3 feet)"/>
    <x v="16"/>
    <x v="2"/>
    <s v="Accessories &amp; Peripherals"/>
    <s v="Cables &amp; Accessories"/>
    <s v="Cables"/>
    <s v="USBCables"/>
    <n v="499"/>
    <s v="251-500"/>
    <x v="3"/>
    <n v="3"/>
    <n v="1200"/>
    <n v="0.57999999999999996"/>
    <n v="4.3"/>
    <n v="1"/>
    <n v="5451"/>
    <s v="Connect USB Type-C enabled devices (MacBook, Chromebook Pixel, Galaxy Note 7, etc.) with standard USB Type-C 2.0 enabled devices and accessories (smartphones, car/wall charger, multi-port adapters, etc.)|Supports USB PD fast charging up to 60W 20V/3A; cha"/>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
    <s v="Good product 👍🏻,Nice products and easy to use.very good quality and the product is very good 😊,,Simply Go for it.I have been using this almost for the last 1.5 years. I have been using this every day, the whole day during office hours, and sometimes wo"/>
    <s v="https://m.media-amazon.com/images/I/41sNnS4Rl7L._SX300_SY300_QL70_FMwebp_.jpg"/>
    <s v="https://www.amazon.in/AmazonBasics-Double-Braided-Nylon-Type-C/dp/B07CWNJLPC/ref=sr_1_204?qid=1672909134&amp;s=electronics&amp;sr=1-204"/>
  </r>
  <r>
    <s v="B07YTNKVJQ"/>
    <s v="MI Xiaomi USB Type C HYperCharge Cable 6A 100cm Sturdy and Durable Black Supports 120W HyperCharging"/>
    <x v="5"/>
    <x v="2"/>
    <s v="Accessories &amp; Peripherals"/>
    <s v="Cables &amp; Accessories"/>
    <s v="Cables"/>
    <s v="USBCables"/>
    <n v="499"/>
    <s v="251-500"/>
    <x v="3"/>
    <n v="3"/>
    <n v="1299"/>
    <n v="0.62"/>
    <n v="4.3"/>
    <n v="1"/>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
    <s v="https://m.media-amazon.com/images/W/WEBP_402378-T1/images/I/21WhHd9leXL._SX300_SY300_QL70_FMwebp_.jpg"/>
    <s v="https://www.amazon.in/Xiaomi-HyperCharge-Cable-100cm-Type-C/dp/B07YTNKVJQ/ref=sr_1_172?qid=1672909133&amp;s=electronics&amp;sr=1-172"/>
  </r>
  <r>
    <s v="B08K36NZSV"/>
    <s v="KONVIO NEER 10 Inch Spun Filter (PP SPUN) Cartridge Compatible for 10 Inch Pre-Filter Housing of Water Purifier | Pack of 4 Spun"/>
    <x v="244"/>
    <x v="1"/>
    <s v="Kitchen &amp; HomeAppliances"/>
    <s v="WaterPurifiers &amp; Accessories"/>
    <s v="WaterPurifierAccessories"/>
    <m/>
    <n v="499"/>
    <s v="251-500"/>
    <x v="3"/>
    <n v="3"/>
    <n v="999"/>
    <n v="0.5"/>
    <n v="4.3"/>
    <n v="1"/>
    <n v="1436"/>
    <s v="RO 10 Inch, 5 Micron PP Spun Filter Cartridge/Candle used in RO Water Filter-Pre/Outer Filter Bowl.|Can be used in any pre filter that supports 10 inch pre filter|Removes Sand, Slit, Dirt &amp; Rust particles|Replacement of Spun Filter every 3 to 4 month can "/>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
    <s v="https://m.media-amazon.com/images/W/WEBP_402378-T2/images/I/410GwzE+TrL._SX342_SY445_.jpg"/>
    <s v="https://www.amazon.in/KONVIO-NEER-Cartridge-Compatible-Pre-Filter/dp/B08K36NZSV/ref=sr_1_395?qid=1672923612&amp;s=kitchen&amp;sr=1-395"/>
  </r>
  <r>
    <s v="B09M8888DM"/>
    <s v="Portronics MPORT 31 4 Ports USB Hub (USB A to 4 USB-A Ports 4 in 1 Connector USB HUB(Grey)"/>
    <x v="121"/>
    <x v="2"/>
    <s v="Accessories &amp; Peripherals"/>
    <s v="USBHubs"/>
    <m/>
    <m/>
    <n v="499"/>
    <s v="251-500"/>
    <x v="3"/>
    <n v="3"/>
    <n v="799"/>
    <n v="0.38"/>
    <n v="4.3"/>
    <n v="1"/>
    <n v="2125"/>
    <s v="4-in-1 USB Hub, 1 3.0 USB-A port, and 3 2.0 USB-A ports make it easier to connect different devices at the same time.|With 4 USB-A ports, Mport 31 makes multitasking easy and gives you added comfort while working.|USB 3.0 port gives you high-speed connect"/>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
    <s v="https://m.media-amazon.com/images/W/WEBP_402378-T2/images/I/21UKIwf0IVL._SX300_SY300_QL70_FMwebp_.jpg"/>
    <s v="https://www.amazon.in/Portronics-MPORT-Ports-USB-Connector/dp/B09M8888DM/ref=sr_1_231?qid=1672903006&amp;s=computers&amp;sr=1-231"/>
  </r>
  <r>
    <s v="B0BG62HMDJ"/>
    <s v="Cablet 2.5 Inch SATA USB 3.0 HDD/SSD Portable External Enclosure for 7mm and 9.5mm, Tool-Free Design, Supports UASP Max 6TB"/>
    <x v="245"/>
    <x v="2"/>
    <s v="ExternalDevices &amp; DataStorage"/>
    <s v="ExternalHardDisks"/>
    <m/>
    <m/>
    <n v="499"/>
    <s v="251-500"/>
    <x v="3"/>
    <n v="3"/>
    <n v="775"/>
    <n v="0.36"/>
    <n v="4.3"/>
    <n v="1"/>
    <n v="74"/>
    <s v="【Ideal Drive Enclosure for Work】- The CABLET 2.5 Inch USB 3.0 Enclosure with durable strip appearance and classic black colour with the advantage of easy to clean. Hold the 2.5” enclosure in the office, just connect your PC, Desktop, Mobile and other devi"/>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
    <s v="https://m.media-amazon.com/images/W/WEBP_402378-T1/images/I/41YEYCsXI8L._SX300_SY300_QL70_FMwebp_.jpg"/>
    <s v="https://www.amazon.in/Cablet-Portable-External-Enclosure-Tool-Free/dp/B0BG62HMDJ/ref=sr_1_391?qid=1672903014&amp;s=computers&amp;sr=1-391"/>
  </r>
  <r>
    <s v="B008IFXQFU"/>
    <s v="TP-Link USB WiFi Adapter for PC(TL-WN725N), N150 Wireless Network Adapter for Desktop - Nano Size WiFi Dongle Compatible with Windows 11/10/7/8/8.1/XP/ Mac OS 10.9-10.15 Linux Kernel 2.6.18-4.4.3"/>
    <x v="96"/>
    <x v="2"/>
    <s v="NetworkingDevices"/>
    <s v="NetworkAdapters"/>
    <s v="WirelessUSBAdapters"/>
    <m/>
    <n v="499"/>
    <s v="251-500"/>
    <x v="3"/>
    <n v="3"/>
    <n v="999"/>
    <n v="0.5"/>
    <n v="4.2"/>
    <n v="1"/>
    <s v="1,79,691"/>
    <s v="USB WiFi Adapter —— Speedy wireless transmission at up to 150Mbps ideal for video streaming or internet calls|Mini Design —— Sleek miniature design so small that once plugged in, can be left in a Laptop’s USB port|Advanced Security —— Supports 64/128 WEP,"/>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
    <s v="I use this to connect an old PC to internet. I tried lubuntu 20 and ubuntu 22, it worked out of the box in both, didn't have to do any setup. There's an extender cable so you can place this in a comfortable place. Get the model with antenna because otherw"/>
    <s v="https://m.media-amazon.com/images/W/WEBP_402378-T2/images/I/31e6ElWRymL._SX300_SY300_QL70_FMwebp_.jpg"/>
    <s v="https://www.amazon.in/TP-Link-TL-WN725N-150Mbps-Wireless-Adapter/dp/B008IFXQFU/ref=sr_1_10?qid=1672909124&amp;s=electronics&amp;sr=1-10"/>
  </r>
  <r>
    <s v="B00F159RIK"/>
    <s v="Bajaj DX-2 600W Dry Iron with Advance Soleplate and Anti-bacterial German Coating Technology, Black"/>
    <x v="30"/>
    <x v="1"/>
    <s v="Kitchen &amp; HomeAppliances"/>
    <s v="Vacuum,Cleaning &amp; Ironing"/>
    <s v="Irons,Steamers&amp;Accessories"/>
    <s v="Irons"/>
    <n v="499"/>
    <s v="251-500"/>
    <x v="3"/>
    <n v="3"/>
    <n v="625"/>
    <n v="0.2"/>
    <n v="4.2"/>
    <n v="1"/>
    <n v="5355"/>
    <s v="Non-stick coated sole plate|Super clean surface finish|Extra lift at the back for easy gliding on clothes, Extra Light Weight|Cool touch handle with comfortable grip|180 degree swivel cord|Warranty: 2 years on product|Power: 600 watts; Operating voltage: "/>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
    <s v="https://m.media-amazon.com/images/I/416ICdLhYGL._SX300_SY300_QL70_FMwebp_.jpg"/>
    <s v="https://www.amazon.in/Bajaj-DX-600-Watts-Light-Weight/dp/B00F159RIK/ref=sr_1_100?qid=1672923596&amp;s=kitchen&amp;sr=1-100"/>
  </r>
  <r>
    <s v="B01F25X6RQ"/>
    <s v="Samsung Ehs64 Ehs64Avfwecinu Hands-Free Wired In Ear Earphones With Mic With Remote Note (White)"/>
    <x v="3"/>
    <x v="0"/>
    <s v="Headphones,Earbuds &amp; Accessories"/>
    <s v="Headphones"/>
    <s v="In-Ear"/>
    <m/>
    <n v="499"/>
    <s v="251-500"/>
    <x v="3"/>
    <n v="3"/>
    <n v="499"/>
    <n v="0"/>
    <n v="4.2"/>
    <n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
    <s v="https://m.media-amazon.com/images/I/31FzYVC62wL._SX300_SY300_QL70_ML2_.jpg"/>
    <s v="https://www.amazon.in/Samsung-Original-EHS64AVFWECINU-Stereo-Headset/dp/B01F25X6RQ/ref=sr_1_137?qid=1672895784&amp;s=electronics&amp;sr=1-137"/>
  </r>
  <r>
    <s v="B085CZ3SR1"/>
    <s v="Mi 10W Wall Charger for Mobile Phones with Micro USB Cable (Black)"/>
    <x v="5"/>
    <x v="0"/>
    <s v="Mobiles &amp; Accessories"/>
    <s v="MobileAccessories"/>
    <s v="Chargers"/>
    <s v="WallChargers"/>
    <n v="499"/>
    <s v="251-500"/>
    <x v="3"/>
    <n v="3"/>
    <n v="599"/>
    <n v="0.17"/>
    <n v="4.2"/>
    <n v="1"/>
    <n v="21916"/>
    <s v="Output Power : 10W with upto 480 mbps data transfer speed via the cable, Input port : 50 - 60 Hz|Compatible with all devices with micro USB port charging port including smart phone, bluetooth headsets, speakers, smartwatches, powerbanks. Output Current : "/>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s v="https://m.media-amazon.com/images/I/31H8AoDYAYL._SX300_SY300_QL70_ML2_.jpg"/>
    <s v="https://www.amazon.in/10W-Charger-Cable-Meter-Black/dp/B085CZ3SR1/ref=sr_1_164?qid=1672895791&amp;s=electronics&amp;sr=1-164"/>
  </r>
  <r>
    <s v="B09CMQRQM6"/>
    <s v="Ambrane Fast 100W Output Cable with Type-C to Type-C for Mobile, Laptop, Macbook &amp; Table Charging, 480mbps Data Sync Speed, Braided Cable, 1.5m Length (ABCC-100, Black-Grey)"/>
    <x v="97"/>
    <x v="2"/>
    <s v="Accessories &amp; Peripherals"/>
    <s v="Cables &amp; Accessories"/>
    <s v="Cables"/>
    <s v="USBCables"/>
    <n v="499"/>
    <s v="251-500"/>
    <x v="3"/>
    <n v="3"/>
    <n v="899"/>
    <n v="0.44"/>
    <n v="4.2"/>
    <n v="1"/>
    <n v="919"/>
    <s v="Stay ahead and never miss out with a 5A fast charging speed for your devices|It supports Power Delivery technology (PD) to keep your devices boosted up with power|Always stay ahead in the power league with a 100W power transfer|Its sturdy cord is tough en"/>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
    <s v="https://m.media-amazon.com/images/I/31y7uO5DU8L._SX300_SY300_QL70_FMwebp_.jpg"/>
    <s v="https://www.amazon.in/Ambrane-Charging-480mbps-ABCC-100-Black-Grey/dp/B09CMQRQM6/ref=sr_1_166?qid=1672909131&amp;s=electronics&amp;sr=1-166"/>
  </r>
  <r>
    <s v="B00SMJPA9C"/>
    <s v="Bajaj DX-2 600W Dry Iron with Advance Soleplate and Anti-Bacterial German Coating Technology, Grey"/>
    <x v="30"/>
    <x v="1"/>
    <s v="Kitchen &amp; HomeAppliances"/>
    <s v="Vacuum,Cleaning &amp; Ironing"/>
    <s v="Irons,Steamers&amp;Accessories"/>
    <s v="Irons"/>
    <n v="499"/>
    <s v="251-500"/>
    <x v="3"/>
    <n v="3"/>
    <n v="940"/>
    <n v="0.47"/>
    <n v="4.0999999999999996"/>
    <n v="0"/>
    <n v="3036"/>
    <s v="Non-stick coated sole plate|Super clean surface finish|Extra lift at the back for easy gliding on clothes, Extra Light Weight|Cool touch handle with comfortable grip|180 degree swivel cord|Warranty: 2 years on product|Power: 600 watts; Operating voltage: "/>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
    <s v="https://m.media-amazon.com/images/W/WEBP_402378-T2/images/I/41+82+4rUCL._SX300_SY300_.jpg"/>
    <s v="https://www.amazon.in/Bajaj-DX-600-Watt-Light-Weight/dp/B00SMJPA9C/ref=sr_1_170?qid=1672923598&amp;s=kitchen&amp;sr=1-170"/>
  </r>
  <r>
    <s v="B01NCVJMKX"/>
    <s v="SHOPTOSHOP Electric Lint Remover, Best Lint Shaver for Clothes,Lint Remover for Woolen Clothes ,Lint Remover for Sweaters"/>
    <x v="246"/>
    <x v="1"/>
    <s v="Kitchen &amp; HomeAppliances"/>
    <s v="Vacuum,Cleaning &amp; Ironing"/>
    <s v="Irons,Steamers&amp;Accessories"/>
    <s v="LintShavers"/>
    <n v="499"/>
    <s v="251-500"/>
    <x v="3"/>
    <n v="3"/>
    <n v="999"/>
    <n v="0.5"/>
    <n v="4.0999999999999996"/>
    <n v="0"/>
    <n v="4859"/>
    <s v="Smoothly takes off the lint from fabric suitable for sweaters, woollens, blanket . Timely clean the lint box . Great fabric grooming tool durable. Good quality material. Portable, easily fits bags. Lightweight elegant handle design. Skid proof design easy"/>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
    <s v="https://m.media-amazon.com/images/W/WEBP_402378-T1/images/I/51MWh9t3Z2L._SX300_SY300_QL70_FMwebp_.jpg"/>
    <s v="https://www.amazon.in/SHOP-Plastic-Sweaters-Blankets-Multicolour/dp/B01NCVJMKX/ref=sr_1_23?qid=1672923591&amp;s=kitchen&amp;sr=1-23"/>
  </r>
  <r>
    <s v="B096TWZRJC"/>
    <s v="Sounce 360 Adjustable Mobile Phone Holder, Universal Phone Holder Clip Lazy Bracket Flexible Gooseneck Clamp Long Arms Mount for Mobile Tabletop Stand for Bedroom, Office, Bathroom, White"/>
    <x v="247"/>
    <x v="0"/>
    <s v="Mobiles &amp; Accessories"/>
    <s v="MobileAccessories"/>
    <s v="Mounts"/>
    <s v="Bedstand&amp;DeskMounts"/>
    <n v="499"/>
    <s v="251-500"/>
    <x v="3"/>
    <n v="3"/>
    <n v="1899"/>
    <n v="0.74"/>
    <n v="4.0999999999999996"/>
    <n v="0"/>
    <n v="1475"/>
    <s v="【PERFECT FOR ANY PLACES】: Perfect for watching movies &amp; enjoying music in the bedroom, cooking in the kitchen, exercising in the gym and working in the office. Fine details and craftsmanship, make life easier. Lazy bracket for you, free your hands.|【HEAV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
    <s v="https://m.media-amazon.com/images/I/41bFp+Wev+L._SY300_SX300_.jpg"/>
    <s v="https://www.amazon.in/Sounce-Adjustable-Universal-Flexible-Gooseneck/dp/B096TWZRJC/ref=sr_1_269?qid=1672895828&amp;s=electronics&amp;sr=1-269"/>
  </r>
  <r>
    <s v="B09B9SPC7F"/>
    <s v="PC SQUARE Laptop Tabletop Stand/ Computer Tablet Stand 6 Angles Adjustable Aluminum Ergonomic Foldable Portable Desktop Holder Compatible with MacBook, HP, Dell, Lenovo &amp; All Other Notebook (Silver)"/>
    <x v="248"/>
    <x v="2"/>
    <s v="Accessories &amp; Peripherals"/>
    <s v="LaptopAccessories"/>
    <s v="Lapdesks"/>
    <m/>
    <n v="499"/>
    <s v="251-500"/>
    <x v="3"/>
    <n v="3"/>
    <n v="1299"/>
    <n v="0.62"/>
    <n v="4.0999999999999996"/>
    <n v="0"/>
    <n v="2740"/>
    <s v="PC SQUARE Height Adjusting Laptop Stand Or Laptop Ergonomic Stand Or Laptop Stands For Office Desk Improves Your Posture Scientifically Designed To Help You Balance You’re Sitting Posture Keeping Your Back Straight, Neck Relaxed And Wrists Natural Even Af"/>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
    <s v="https://m.media-amazon.com/images/I/41QtHHI0rXL._SX300_SY300_QL70_FMwebp_.jpg"/>
    <s v="https://www.amazon.in/PC-SQUARE-Adjustable-Ergonomic-Compatible/dp/B09B9SPC7F/ref=sr_1_453?qid=1672903017&amp;s=computers&amp;sr=1-453"/>
  </r>
  <r>
    <s v="B09RFB2SJQ"/>
    <s v="10WeRun Id-116 Bluetooth Smartwatch Wireless Fitness Band for Boys, Girls, Men, Women &amp; Kids | Sports Gym Watch for All Smart Phones I Heart Rate and spo2 Monitor"/>
    <x v="249"/>
    <x v="0"/>
    <s v="WearableTechnology"/>
    <s v="SmartWatches"/>
    <m/>
    <m/>
    <n v="499"/>
    <s v="251-500"/>
    <x v="3"/>
    <n v="3"/>
    <n v="1899"/>
    <n v="0.74"/>
    <n v="4.0999999999999996"/>
    <n v="0"/>
    <n v="412"/>
    <s v="All-day activity tracking: Track steps, distance, calories burned, active minutes, you can check daily activity and time on OLED display or APP .Fitness Band Smart Band.|This watch has USB Port you need to attach the USB port with your normal mobile charg"/>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
    <s v="https://m.media-amazon.com/images/I/41YwW+O-SKL._SY300_SX300_.jpg"/>
    <s v="https://www.amazon.in/10WERUN-Bluetooth-Smartwatch-Wireless-Fitness/dp/B09RFB2SJQ/ref=sr_1_367?qid=1672895857&amp;s=electronics&amp;sr=1-367"/>
  </r>
  <r>
    <s v="B07JQKQ91F"/>
    <s v="JBL C50HI, Wired in Ear Headphones with Mic, One Button Multi-Function Remote, Lightweight &amp; Comfortable fit (Black)"/>
    <x v="113"/>
    <x v="0"/>
    <s v="Headphones,Earbuds &amp; Accessories"/>
    <s v="Headphones"/>
    <s v="In-Ear"/>
    <m/>
    <n v="499"/>
    <s v="251-500"/>
    <x v="3"/>
    <n v="3"/>
    <n v="999"/>
    <n v="0.5"/>
    <n v="3.9"/>
    <n v="0"/>
    <n v="92995"/>
    <s v="JBL Signature Sound|Lightweight and comfortable: The 3 sizes of ear tips (S,M,L) that are included allow you to choose a size that gives you the most comfortable listening experience even for longer listening periods.|High Clean Bass. Troubleshooting step"/>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
    <s v="https://m.media-amazon.com/images/I/31rmf+p45oL._SY300_SX300_.jpg"/>
    <s v="https://www.amazon.in/JBL-C50HI-Ear-Headphones-Black/dp/B07JQKQ91F/ref=sr_1_18?qid=1672902995&amp;s=computers&amp;sr=1-18"/>
  </r>
  <r>
    <s v="B07L3NDN24"/>
    <s v="ZEBRONICS Zeb-Fame 5watts 2.0 Multi Media Speakers with AUX, USB and Volume Control (Black)"/>
    <x v="65"/>
    <x v="0"/>
    <s v="HomeAudio"/>
    <s v="Speakers"/>
    <s v="MultimediaSpeakerSystems"/>
    <m/>
    <n v="499"/>
    <s v="251-500"/>
    <x v="3"/>
    <n v="3"/>
    <n v="799"/>
    <n v="0.38"/>
    <n v="3.9"/>
    <n v="0"/>
    <n v="6742"/>
    <s v="Zeb-fame is a USB powered 2.0 speaker that supports an AUX input|The 2.0 speaker also comes with volume control and produces scintillating sound experience even while being compact|Drivers 5.2cm (2.04-inch) x 2|Impedance 4 ohms|Output Power (RMS) 2.5Watts"/>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
    <s v="https://m.media-amazon.com/images/W/WEBP_402378-T2/images/I/51X7oG9862L._SX300_SY300_QL70_FMwebp_.jpg"/>
    <s v="https://www.amazon.in/Zebronics-Zeb-Fame-Multi-Speakers-Control/dp/B07L3NDN24/ref=sr_1_253?qid=1672903007&amp;s=computers&amp;sr=1-253"/>
  </r>
  <r>
    <s v="B08CZHGHKH"/>
    <s v="BESTOR® LCD Writing Tablet/pad 12 inches | Electronic Writing Scribble Board for Kids | Kids Learning Toy | Portable Ruff for LCD Paperless Memo Digital Tablet Notepad E-Writer/Writing/Drawing Pad Home/School/Office (Black)"/>
    <x v="250"/>
    <x v="2"/>
    <s v="Accessories &amp; Peripherals"/>
    <s v="Keyboards,Mice &amp; InputDevices"/>
    <s v="GraphicTablets"/>
    <m/>
    <n v="499"/>
    <s v="251-500"/>
    <x v="3"/>
    <n v="3"/>
    <n v="1399"/>
    <n v="0.64"/>
    <n v="3.9"/>
    <n v="0"/>
    <n v="1462"/>
    <s v="BESTOR 12-inch size Graphic Tablets for drawing, you can also carry it around everywhere. Furthermore, the child-safe material construction of this device makes it ideal for school, office, or car. Even, you can use this notepad as a message board for eld"/>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
    <s v="https://m.media-amazon.com/images/W/WEBP_402378-T2/images/I/41sK3J5ZQIL._SX300_SY300_QL70_FMwebp_.jpg"/>
    <s v="https://www.amazon.in/Bestor-Portable-Paperless-Digital-Writing/dp/B08CZHGHKH/ref=sr_1_491?qid=1672903019&amp;s=computers&amp;sr=1-491"/>
  </r>
  <r>
    <s v="B091JF2TFD"/>
    <s v="Boult Audio BassBuds Oak in-Ear Wired Earphones with 10mm Extra Bass Driver and HD Sound with mic(Brown)"/>
    <x v="116"/>
    <x v="0"/>
    <s v="Headphones,Earbuds &amp; Accessories"/>
    <s v="Headphones"/>
    <s v="In-Ear"/>
    <m/>
    <n v="499"/>
    <s v="251-500"/>
    <x v="3"/>
    <n v="3"/>
    <n v="1299"/>
    <n v="0.62"/>
    <n v="3.9"/>
    <n v="0"/>
    <n v="1173"/>
    <s v="In-line Controls: Answer/reject/ calls, play/pause, voice command.|Ergonomically designed drivers: Aerospace grade AL alloy drivers give the best acoustics, 3D HD sound and a punchy bass|Lightweight , comfortable &amp; premium metallic finish, Tangle Free|Hig"/>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
    <s v="https://m.media-amazon.com/images/W/WEBP_402378-T1/images/I/411dgEJpANL._SX300_SY300_QL70_FMwebp_.jpg"/>
    <s v="https://www.amazon.in/Boult-Audio-BassBuds-Oak-Earphones/dp/B091JF2TFD/ref=sr_1_302?qid=1672903010&amp;s=computers&amp;sr=1-302"/>
  </r>
  <r>
    <s v="B0BHNHMR3H"/>
    <s v="LONAXA Mini Travel Rechargeable Fruit Juicer - USB Electric Fruit &amp; Vegetable Juice Blender/Grinder for Home and Office Use (Multicolor)…"/>
    <x v="251"/>
    <x v="1"/>
    <s v="Kitchen &amp; HomeAppliances"/>
    <s v="SmallKitchenAppliances"/>
    <s v="JuicerMixerGrinders"/>
    <m/>
    <n v="499"/>
    <s v="251-500"/>
    <x v="3"/>
    <n v="3"/>
    <n v="1299"/>
    <n v="0.62"/>
    <n v="3.9"/>
    <n v="0"/>
    <n v="65"/>
    <s v="The USB personal portable blender is equipped with a built-in 2000mAh rechargeable battery, which is universally compatible with all USB ports, including mobile power supplies, computers, laptops, and other USB devices. The capacity is 380 ml. It is suita"/>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
    <s v="Easy to make milkshakes and diet smoothies..Useful.,Very good quality 😌,,This product is very helpfull amd backup is good,The mixer was split throughout the blender.,Easy to clean, portable, easy to carry and easy to use or traveling..,Good for travellin"/>
    <s v="https://m.media-amazon.com/images/I/51V0CstI47L._SX300_SY300_QL70_FMwebp_.jpg"/>
    <s v="https://www.amazon.in/LONAXA-Travel-Rechargeable-Fruit-Juicer/dp/B0BHNHMR3H/ref=sr_1_431?qid=1672923613&amp;s=kitchen&amp;sr=1-431"/>
  </r>
  <r>
    <s v="B08FTFXNNB"/>
    <s v="HP w100 480P 30 FPS Digital Webcam with Built-in Mic, Plug and Play Setup, Wide-Angle View for Video Calling on Skype, Zoom, Microsoft Teams and Other Apps (Black)"/>
    <x v="59"/>
    <x v="0"/>
    <s v="Cameras &amp; Photography"/>
    <s v="VideoCameras"/>
    <m/>
    <m/>
    <n v="499"/>
    <s v="251-500"/>
    <x v="3"/>
    <n v="3"/>
    <n v="1999"/>
    <n v="0.75"/>
    <n v="3.7"/>
    <n v="0"/>
    <n v="3369"/>
    <s v="HP w100 480P HD Web Camera enables the user to experience good quality video calls and supports video quality up to 640x480 pixels with the latest version of skype, zoom, facebook, etc. It comes with 60° wide angle view for stunning visual experience.|Des"/>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
    <s v="https://m.media-amazon.com/images/W/WEBP_402378-T1/images/I/31XFxTn1DCL._SX300_SY300_QL70_FMwebp_.jpg"/>
    <s v="https://www.amazon.in/HP-Webcam-Wide-Angle-Calling-Microsoft/dp/B08FTFXNNB/ref=sr_1_45?qid=1672902996&amp;s=computers&amp;sr=1-45"/>
  </r>
  <r>
    <s v="B09RQRZW2X"/>
    <s v="7SEVEN® Compatible Vu Smart Tv Remote Control Suitable for Original 4K Android LED Ultra HD UHD Vu Tv Remote with Non Voice Feature without google assistant"/>
    <x v="155"/>
    <x v="0"/>
    <s v="HomeTheater,TV &amp; Video"/>
    <s v="Accessories"/>
    <s v="RemoteControls"/>
    <m/>
    <n v="499"/>
    <s v="251-500"/>
    <x v="3"/>
    <n v="3"/>
    <n v="899"/>
    <n v="0.44"/>
    <n v="3.7"/>
    <n v="0"/>
    <n v="185"/>
    <s v="[Compatible Devices]: High-grade remote control Compatible with Vu LED / LCD TV Remote Control (Same Model Only). Farther transmitting distance, stable performance. Replaces your damage or old one and covers all the functions of the original remote.|[Mate"/>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
    <s v="https://m.media-amazon.com/images/I/31c+W3iUSxL._SY300_SX300_.jpg"/>
    <s v="https://www.amazon.in/7SEVENTM-Compatible-Android-Original-Replacement/dp/B09RQRZW2X/ref=sr_1_291?qid=1672909139&amp;s=electronics&amp;sr=1-291"/>
  </r>
  <r>
    <s v="B0BNQMF152"/>
    <s v="ROYAL STEP Portable Electric USB Juice Maker Juicer Bottle Blender Grinder Mixer,6 Blades Rechargeable Bottle with (MULTII) (MULTI COLOUR 6 BLED JUICER MIXER)"/>
    <x v="252"/>
    <x v="1"/>
    <s v="Kitchen &amp; HomeAppliances"/>
    <s v="SmallKitchenAppliances"/>
    <s v="JuicerMixerGrinders"/>
    <m/>
    <n v="499"/>
    <s v="251-500"/>
    <x v="3"/>
    <n v="3"/>
    <n v="2199"/>
    <n v="0.77"/>
    <n v="3.7"/>
    <n v="0"/>
    <n v="53"/>
    <s v="ROYAL STEP Portables &amp; Convenient to Charge: This little body light weight design is easy for you carry it to school,office,parks,camping, anywhere you want to. and it also convenient for charge by power bank, laptop, computer, car or other usb devices.|R"/>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
    <s v="https://m.media-amazon.com/images/I/519LLyO+jtL._SY300_SX300_.jpg"/>
    <s v="https://www.amazon.in/ROYAL-STEP-Portable-Electric-Rechargeable/dp/B0BNQMF152/ref=sr_1_224?qid=1672923603&amp;s=kitchen&amp;sr=1-224"/>
  </r>
  <r>
    <s v="B09GFWJDY1"/>
    <s v="ZEBRONICS Zeb-Evolve Wireless in Ear Neckband Earphone with Supporting Bluetooth v5.0, Voice Assistant, Rapid Charge, Call Function &amp; Magnetic Earpiece, with mic (Metallic Blue)"/>
    <x v="65"/>
    <x v="0"/>
    <s v="Headphones,Earbuds &amp; Accessories"/>
    <s v="Headphones"/>
    <s v="In-Ear"/>
    <m/>
    <n v="499"/>
    <s v="251-500"/>
    <x v="3"/>
    <n v="3"/>
    <n v="1499"/>
    <n v="0.67"/>
    <n v="3.6"/>
    <n v="0"/>
    <n v="9169"/>
    <s v="Metallic Wireless Neckband Earphone for Make Calls &amp; Music Playback|Seamless Connectivity with Bluetooth Version 5.0|Voice Assistant Support: Ok Google &amp; Hey Siri|Rapid Charging Technology with Type C Port|Can be Connected via 2 Devices Simultaneously wit"/>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
    <s v="https://m.media-amazon.com/images/I/31gZM-XkOtL._SX300_SY300_QL70_FMwebp_.jpg"/>
    <s v="https://www.amazon.in/ZEBRONICS-Zeb-Evolve-Supporting-Metallic-Blue/dp/B09GFWJDY1/ref=sr_1_250?qid=1672903007&amp;s=computers&amp;sr=1-250"/>
  </r>
  <r>
    <s v="B0B97D658R"/>
    <s v="Larrito wooden Cool Mist Humidifiers Essential Oil Diffuser Aroma Air Humidifier with Colorful Change for Car, Office, Babies, humidifiers for home, air humidifier for room (WOODEN HUMIDIFIRE-A)"/>
    <x v="253"/>
    <x v="1"/>
    <s v="Heating,Cooling &amp; AirQuality"/>
    <s v="Humidifiers"/>
    <m/>
    <m/>
    <n v="499"/>
    <s v="251-500"/>
    <x v="3"/>
    <n v="3"/>
    <n v="799"/>
    <n v="0.38"/>
    <n v="3.6"/>
    <n v="0"/>
    <n v="212"/>
    <s v="ANION FUNCTION - Air negative ions can restore from atmospheric pollutants, nitrogen oxides, cigarettes and other active oxygen, oxygen free radical, reduce excessive reactive oxygen species to the harm of human body; The air is cleared after the neutrali"/>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
    <s v="https://m.media-amazon.com/images/I/41zyYoNFiGL._SX300_SY300_QL70_FMwebp_.jpg"/>
    <s v="https://www.amazon.in/Larrito-Humidifiers-Humidifier-humidifiers-HUMIDIFIRE/dp/B0B97D658R/ref=sr_1_484?qid=1672923617&amp;s=kitchen&amp;sr=1-484"/>
  </r>
  <r>
    <s v="B08TT63N58"/>
    <s v="ROYAL STEP - AMAZON'S BRAND - Portable Electric USB Juice Maker Juicer Bottle Blender Grinder Mixer,4 Blades Rechargeable Bottle with (Multi color) (MULTI)"/>
    <x v="252"/>
    <x v="1"/>
    <s v="Kitchen &amp; HomeAppliances"/>
    <s v="SmallKitchenAppliances"/>
    <s v="Juicers"/>
    <m/>
    <n v="499"/>
    <s v="251-500"/>
    <x v="3"/>
    <n v="3"/>
    <n v="2199"/>
    <n v="0.77"/>
    <n v="3.1"/>
    <n v="0"/>
    <n v="3527"/>
    <s v="Portable &amp; Convenient to Charge: This little body light weight design is easy for you carry it to school,office,parks,camping, anywhere you want to. and it also convenient for charge by power bank, laptop, computer, car or other usb devices.|Rechargeable&amp;"/>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
    <s v="https://m.media-amazon.com/images/W/WEBP_402378-T2/images/I/51ngprQwafL._SY300_SX300_QL70_FMwebp_.jpg"/>
    <s v="https://www.amazon.in/ROYAL-STEP-Portable-Electric-Rechargeable/dp/B08TT63N58/ref=sr_1_337?qid=1672923609&amp;s=kitchen&amp;sr=1-337"/>
  </r>
  <r>
    <s v="B0BNDGL26T"/>
    <s v="MR. BRAND Portable USB Juicer Electric USB Juice Maker Mixer Bottle Blender Grinder Mixer,6 Blades Rechargeable Bottle with (Multi color) (MULTI MIXER 6 BLED)"/>
    <x v="254"/>
    <x v="1"/>
    <s v="Kitchen &amp; HomeAppliances"/>
    <s v="SmallKitchenAppliances"/>
    <s v="JuicerMixerGrinders"/>
    <m/>
    <n v="499"/>
    <s v="251-500"/>
    <x v="3"/>
    <n v="3"/>
    <n v="2199"/>
    <n v="0.77"/>
    <n v="2.8"/>
    <n v="0"/>
    <n v="109"/>
    <s v="Portable &amp; Convenient to Charge: This little body light weight design is easy for you carry it to school, office, parks, camping, anywhere you want to. and it also convenient for charge by power bank, laptop, computer, car or other usb devices.|Easy and S"/>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
    <s v="Not sufficient power,the product is more like a toy for kids. can't use  it as a proper juicer. power back up is very poor.,Ok,I had to replace this product first time because it was leaking and now after replacement the new one has no battery backup and "/>
    <s v="https://m.media-amazon.com/images/I/51pFS9lDzML._SY300_SX300_QL70_FMwebp_.jpg"/>
    <s v="https://www.amazon.in/MR-BRAND-Portable-Electric-Rechargeable/dp/B0BNDGL26T/ref=sr_1_302?qid=1672923607&amp;s=kitchen&amp;sr=1-302"/>
  </r>
  <r>
    <s v="B0B9JZW1SQ"/>
    <s v="4 in 1 Handheld Electric Vegetable Cutter Set,Wireless Food Processor Electric Food Chopper for Garlic Chili Pepper Onion Ginger Celery Meat with Brush"/>
    <x v="255"/>
    <x v="1"/>
    <s v="Kitchen &amp; HomeAppliances"/>
    <s v="SmallKitchenAppliances"/>
    <s v="MiniFoodProcessors&amp;Choppers"/>
    <m/>
    <n v="498"/>
    <s v="251-500"/>
    <x v="3"/>
    <n v="3"/>
    <n v="1200"/>
    <n v="0.59"/>
    <n v="3.2"/>
    <n v="0"/>
    <n v="113"/>
    <s v="{ 4 in 1 multi-function Electric Vegetable Cutter Set }: Handheld multi-function electric vegetable cutter set includes 4 in 1 functions of slicing, cooking, peeling and cleaning brush. with it, you can have an electric vegetable slicer and an electric me"/>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1D5H8LDM"/>
    <s v="AmazonBasics 3.5mm to 2-Male RCA Adapter Cable For Tablet, Smartphone (Black, 15 feet)"/>
    <x v="16"/>
    <x v="0"/>
    <s v="HomeTheater,TV &amp; Video"/>
    <s v="Accessories"/>
    <s v="Cables"/>
    <s v="RCACables"/>
    <n v="489"/>
    <s v="251-500"/>
    <x v="3"/>
    <n v="3"/>
    <n v="1200"/>
    <n v="0.59"/>
    <n v="4.4000000000000004"/>
    <n v="1"/>
    <n v="69538"/>
    <s v="Adapter cable connects a smartphone, tablet, or MP3 player to a speaker, stereo receiver, or other RCA-enabled device|3.5mm Male connector on one end and two Male RCA connectors on the other end|Works with left and right audio input and devices with a sta"/>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
    <s v="https://m.media-amazon.com/images/I/513rqzxlDpL._SX300_SY300_QL70_FMwebp_.jpg"/>
    <s v="https://www.amazon.in/AmazonBasics-3-5mm-2-Male-Adapter-cable/dp/B01D5H8LDM/ref=sr_1_144?qid=1672909130&amp;s=electronics&amp;sr=1-144"/>
  </r>
  <r>
    <s v="B09P858DK8"/>
    <s v="WeCool C1 Car Mobile Holder with One Click Technology,360° Rotational, Strong Suction Cup,Compatible with 4 to 6 Inch Devices, Wildshield and Dashboard Mobile Holder for Car, and Use"/>
    <x v="123"/>
    <x v="0"/>
    <s v="Mobiles &amp; Accessories"/>
    <s v="MobileAccessories"/>
    <s v="AutomobileAccessories"/>
    <s v="Cradles"/>
    <n v="489"/>
    <s v="251-500"/>
    <x v="3"/>
    <n v="3"/>
    <n v="1999"/>
    <n v="0.76"/>
    <n v="4"/>
    <n v="0"/>
    <n v="3626"/>
    <s v="One Click Release : Inserting or releasing your phone to the Mobile holder for Car Dashboard is made very simple with this WeCool Smart Gadget. Just use a single hand to lock or unlock the phone in your Car|360° FULLY ROTATIONAL Mobile Holder : WeCool Mob"/>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
    <s v="https://m.media-amazon.com/images/I/41fkuZKjGCL._SX300_SY300_QL70_ML2_.jpg"/>
    <s v="https://www.amazon.in/WeCool-C1-Technology-Windshield-Extendable/dp/B09P858DK8/ref=sr_1_104?qid=1672895777&amp;s=electronics&amp;sr=1-104"/>
  </r>
  <r>
    <s v="B005LJQMZC"/>
    <s v="BlueRigger Digital Optical Audio Toslink Cable (6 Feet / 1.8 Meter) With 8 Channel (7.1) Audio Support (for Home Theatre, Xbox, Playstation etc.)"/>
    <x v="256"/>
    <x v="0"/>
    <s v="HomeTheater,TV &amp; Video"/>
    <s v="Accessories"/>
    <s v="Cables"/>
    <s v="OpticalCables"/>
    <n v="486"/>
    <s v="251-500"/>
    <x v="3"/>
    <n v="3"/>
    <n v="1999"/>
    <n v="0.76"/>
    <n v="4.2"/>
    <n v="1"/>
    <n v="30023"/>
    <s v="Enables easy installation of audio components to your audio or home theater system|Digital optical cable constructed with durable black PVC outer layer and corrosion-resistant gold-plated connectors for optimal signal transfer|Precision-polished optical c"/>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
    <s v="https://m.media-amazon.com/images/W/WEBP_402378-T2/images/I/41CF6GtnpKL._SX300_SY300_QL70_FMwebp_.jpg"/>
    <s v="https://www.amazon.in/BlueRigger-Digital-Optical-Toslink-Meters/dp/B005LJQMZC/ref=sr_1_209?qid=1672909134&amp;s=electronics&amp;sr=1-209"/>
  </r>
  <r>
    <s v="B00LM4W1N2"/>
    <s v="Parker Classic Gold Gold Trim Ball Pen"/>
    <x v="257"/>
    <x v="4"/>
    <s v="OfficePaperProducts"/>
    <s v="Paper"/>
    <s v="Stationery"/>
    <s v="Pens,Pencils&amp;WritingSupplies"/>
    <n v="480"/>
    <s v="251-500"/>
    <x v="3"/>
    <n v="3"/>
    <n v="600"/>
    <n v="0.2"/>
    <n v="4.3"/>
    <n v="1"/>
    <n v="5719"/>
    <s v="Parker Classic Gold GT has a tungsten carbide ball tip to ensure smooth, speedy writing, allowing just the right amount of ink flow.|It comes with a Streamlined style with clean lines for a fresh take on the Parker Classic design|Parker Classic Gold GT f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s v="https://m.media-amazon.com/images/I/41Ae67XZACL._SX300_SY300_QL70_FMwebp_.jpg"/>
    <s v="https://www.amazon.in/Parker-Classic-Gold-Ball-Pen/dp/B00LM4W1N2/ref=sr_1_197?qid=1672903005&amp;s=computers&amp;sr=1-197"/>
  </r>
  <r>
    <s v="B015ZXUDD0"/>
    <s v="Duracell Rechargeable AA 1300mAh Batteries, 4Pcs"/>
    <x v="183"/>
    <x v="0"/>
    <s v="GeneralPurposeBatteries &amp; BatteryChargers"/>
    <s v="RechargeableBatteries"/>
    <m/>
    <m/>
    <n v="479"/>
    <s v="251-500"/>
    <x v="3"/>
    <n v="3"/>
    <n v="599"/>
    <n v="0.2"/>
    <n v="4.3"/>
    <n v="1"/>
    <n v="11687"/>
    <s v="Duracell Rechargeable AA 1300mAh batteries stay charged for up to 12 months, when not in use|Unused Duracell Recharge Ultra batteries are guaranteed to last 5 years and Guarantee starts from the Date of Purchase|Duracell Rechargeable AA 1300mAh batteries "/>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
    <s v="https://m.media-amazon.com/images/I/51pZRhR1wWL._SX300_SY300_QL70_FMwebp_.jpg"/>
    <s v="https://www.amazon.in/Duracell-5000174-Rechargeable-Batteries-Green/dp/B015ZXUDD0/ref=sr_1_114?qid=1672903000&amp;s=computers&amp;sr=1-114"/>
  </r>
  <r>
    <s v="B09ZK6THRR"/>
    <s v="Croma 1100 W Dry Iron with Weilburger Dual Soleplate Coating (CRSHAH702SIR11, White)"/>
    <x v="45"/>
    <x v="1"/>
    <s v="Kitchen &amp; HomeAppliances"/>
    <s v="Vacuum,Cleaning &amp; Ironing"/>
    <s v="Irons,Steamers&amp;Accessories"/>
    <s v="Irons"/>
    <n v="479"/>
    <s v="251-500"/>
    <x v="3"/>
    <n v="3"/>
    <n v="1000"/>
    <n v="0.52"/>
    <n v="4.2"/>
    <n v="1"/>
    <n v="1559"/>
    <s v="Powerful heating element|Non-stick coated soleplate for smooth gliding &amp; scratch protection|Convenient 360degree swivel cord|In-built thermal fuse for overheat protection|Adjustable thermostat setting suitable for different fabric|Cool touch body with com"/>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s v="https://m.media-amazon.com/images/I/31k9FfzMGzL._SX300_SY300_QL70_FMwebp_.jpg"/>
    <s v="https://www.amazon.in/Croma-Weilburger-Soleplate-Coating-CRSHAH702SIR11/dp/B09ZK6THRR/ref=sr_1_154?qid=1672923598&amp;s=kitchen&amp;sr=1-154"/>
  </r>
  <r>
    <s v="B097RN7BBK"/>
    <s v="Kitchen Kit Electric Kettle, 1.8L Stainless Steel Tea Kettle, Fast Boil Water Warmer with Auto Shut Off and Boil Dry Protection Tech"/>
    <x v="258"/>
    <x v="1"/>
    <s v="Kitchen &amp; HomeAppliances"/>
    <s v="SmallKitchenAppliances"/>
    <s v="Kettles&amp;HotWaterDispensers"/>
    <s v="Kettle&amp;ToasterSets"/>
    <n v="479"/>
    <s v="251-500"/>
    <x v="3"/>
    <n v="3"/>
    <n v="1999"/>
    <n v="0.76"/>
    <n v="3.4"/>
    <n v="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s v="https://m.media-amazon.com/images/I/31B-f4QcESS._SX300_SY300_QL70_FMwebp_.jpg"/>
    <s v="https://www.amazon.in/Kitchen-Kit-Electric-Stainless-Protection/dp/B097RN7BBK/ref=sr_1_390?qid=1672923612&amp;s=kitchen&amp;sr=1-390"/>
  </r>
  <r>
    <s v="B07JF9B592"/>
    <s v="MAONO AU-400 Lavalier Auxiliary Omnidirectional Microphone (Black)"/>
    <x v="259"/>
    <x v="6"/>
    <s v="Microphones"/>
    <s v="Condenser"/>
    <m/>
    <m/>
    <n v="478"/>
    <s v="251-500"/>
    <x v="3"/>
    <n v="3"/>
    <n v="699"/>
    <n v="0.32"/>
    <n v="3.8"/>
    <n v="0"/>
    <n v="20218"/>
    <s v="4-pole jack is compatible for laptop which has only one audio male jack (input/output), iPhone android Smartphone, PlayStation 4, this mini microphone is specially designed for smartphone, tablet, laptop, PS4 or Skype, WhatsApp, FaceTime talking, YouTube "/>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
    <s v="https://m.media-amazon.com/images/W/WEBP_402378-T1/images/I/413viCgpI+L._SY300_SX300_.jpg"/>
    <s v="https://www.amazon.in/Maono-AU-400-Lavalier-Microphone-Black/dp/B07JF9B592/ref=sr_1_237?qid=1672903006&amp;s=computers&amp;sr=1-237"/>
  </r>
  <r>
    <s v="B01L8ZNWN2"/>
    <s v="HP v236w USB 2.0 64GB Pen Drive, Metal"/>
    <x v="59"/>
    <x v="2"/>
    <s v="ExternalDevices &amp; DataStorage"/>
    <s v="PenDrives"/>
    <m/>
    <m/>
    <n v="475"/>
    <s v="251-500"/>
    <x v="3"/>
    <n v="3"/>
    <n v="1500"/>
    <n v="0.68"/>
    <n v="4.2"/>
    <n v="1"/>
    <n v="64273"/>
    <s v="Durable metal Charming appearance which brings a great sense of style|Electronic plating after printing technic (Anti-fake). Other Features : Plug &amp; Play|Lidless, compact design with integrated strap-hole, Temperature Proof, Shock-Proof, and vibration-pro"/>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
    <s v="https://m.media-amazon.com/images/I/31febYa30qL._SX300_SY300_QL70_FMwebp_.jpg"/>
    <s v="https://www.amazon.in/HP-v236w-64GB-USB-Drive/dp/B01L8ZNWN2/ref=sr_1_21?qid=1672902995&amp;s=computers&amp;sr=1-21"/>
  </r>
  <r>
    <s v="B08SKZ2RMG"/>
    <s v="Demokrazy New Nova Lint Cum Fuzz Remover for All Woolens Sweaters, Blankets, Jackets Remover Pill Remover from Carpets, Curtains (Pack of 1)"/>
    <x v="260"/>
    <x v="1"/>
    <s v="Kitchen &amp; HomeAppliances"/>
    <s v="Vacuum,Cleaning &amp; Ironing"/>
    <s v="Irons,Steamers&amp;Accessories"/>
    <s v="LintShavers"/>
    <n v="475"/>
    <s v="251-500"/>
    <x v="3"/>
    <n v="3"/>
    <n v="999"/>
    <n v="0.52"/>
    <n v="4.0999999999999996"/>
    <n v="0"/>
    <n v="1021"/>
    <s v="Quick and efficient Switch to turn it on and gently run the shaving head over the surface of the clothes.|Corded The fluff remover runs on an inbuilt battery and has a corded wire. Battery operated fluff removers run out of power after a few times of use "/>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
    <s v="https://m.media-amazon.com/images/W/WEBP_402378-T1/images/I/41Xg2TPKwyL._SX300_SY300_QL70_FMwebp_.jpg"/>
    <s v="https://www.amazon.in/Demokrazy-Remover-Woolens-Sweaters-Blankets/dp/B08SKZ2RMG/ref=sr_1_318?qid=1672923607&amp;s=kitchen&amp;sr=1-318"/>
  </r>
  <r>
    <s v="B09MY4W73Q"/>
    <s v="Amozo Ultra Hybrid Camera and Drop Protection Back Cover Case for iPhone 13 (Polycarbonate| Back Transparent - Sides Black)"/>
    <x v="261"/>
    <x v="0"/>
    <s v="Mobiles &amp; Accessories"/>
    <s v="MobileAccessories"/>
    <s v="Cases&amp;Covers"/>
    <s v="BasicCases"/>
    <n v="474"/>
    <s v="251-500"/>
    <x v="3"/>
    <n v="3"/>
    <n v="1799"/>
    <n v="0.74"/>
    <n v="4.3"/>
    <n v="1"/>
    <n v="1454"/>
    <s v="QUALITY MATERIAL - Hybrid technology that is made of a TPU Material with a durable back panel|CAMERA PROTECTION - Raised bezels lift camera off flat surfaces|PRECISE CUTOUTS - Pronounced buttons are easy to feel and press, while large cutouts fit most cab"/>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s v="https://m.media-amazon.com/images/I/51xaoGdw9EL._SX300_SY300_QL70_ML2_.jpg"/>
    <s v="https://www.amazon.in/Amozo-iPhone-13-Polycarbonate-Transparent/dp/B09MY4W73Q/ref=sr_1_419?qid=1672895872&amp;s=electronics&amp;sr=1-419"/>
  </r>
  <r>
    <s v="B08JV91JTK"/>
    <s v="JM SELLER 180 W 2021 Edition Electric Beater High Speed Hand Mixer Egg Beater for Cake Making and Whipping Cream with 7 Speed Control (White) with Free Spatula and Oil Brush"/>
    <x v="262"/>
    <x v="1"/>
    <s v="Kitchen &amp; HomeAppliances"/>
    <s v="SmallKitchenAppliances"/>
    <s v="HandMixers"/>
    <m/>
    <n v="474"/>
    <s v="251-500"/>
    <x v="3"/>
    <n v="3"/>
    <n v="1299"/>
    <n v="0.64"/>
    <n v="4.0999999999999996"/>
    <n v="0"/>
    <n v="550"/>
    <s v="2 Stainless Steel Hooks For Mixing and Kneading. Beater for Mixing, Blending and Whisking Needs, Kneader for All Kneading Requirements|Air Vents to Avoid Clogging From Batters and Other Mixtures, 1 Meter Long 2 Pin Power Cord for Flexible Usage|180W, Over"/>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
    <s v="https://m.media-amazon.com/images/W/WEBP_402378-T1/images/I/41V4DpKc7sL._SX300_SY300_QL70_FMwebp_.jpg"/>
    <s v="https://www.amazon.in/JM-SELLER-Electric-Beater-180-Watt/dp/B08JV91JTK/ref=sr_1_215?qid=1672923601&amp;s=kitchen&amp;sr=1-215"/>
  </r>
  <r>
    <s v="B09VC2D2WG"/>
    <s v="Portronics Ruffpad 12E Re-Writable LCD Writing Pad with 30.4cm (12 inch) Writing Area, Single Tap Erase, Smart Lock, Long Battery Life, India's first notepad to save and share your child's first creatives via Ruffpad app on your Smartphone(Black)"/>
    <x v="121"/>
    <x v="2"/>
    <s v="Accessories &amp; Peripherals"/>
    <s v="Keyboards,Mice &amp; InputDevices"/>
    <s v="GraphicTablets"/>
    <m/>
    <n v="469"/>
    <s v="251-500"/>
    <x v="3"/>
    <n v="3"/>
    <n v="1499"/>
    <n v="0.69"/>
    <n v="4.0999999999999996"/>
    <n v="0"/>
    <n v="352"/>
    <s v="[LATEST IMPROVED TECHNOLOGY] : Portronics New RuffPad 12E LCD Writing Tablet uses the Newest LCD pressure-sensitive technology and lets you draw thick and thin lines as per your preference based on the pressure on the stylus. It comes with a large 12 inch"/>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
    <s v="https://m.media-amazon.com/images/W/WEBP_402378-T2/images/I/41t4-FpawsL._SX300_SY300_QL70_FMwebp_.jpg"/>
    <s v="https://www.amazon.in/Portronics-Ruffpad-Re-Writable-Writing-Battery/dp/B09VC2D2WG/ref=sr_1_283?qid=1672903008&amp;s=computers&amp;sr=1-283"/>
  </r>
  <r>
    <s v="B0BN2576GQ"/>
    <s v="C (DEVICE) Lint Remover for Woolen Clothes, Electric Lint Remover, Best Lint Shaver for Clothes Pack of 1"/>
    <x v="263"/>
    <x v="1"/>
    <s v="Kitchen &amp; HomeAppliances"/>
    <s v="Vacuum,Cleaning &amp; Ironing"/>
    <s v="Irons,Steamers&amp;Accessories"/>
    <s v="LintShavers"/>
    <n v="469"/>
    <s v="251-500"/>
    <x v="3"/>
    <n v="3"/>
    <n v="1599"/>
    <n v="0.71"/>
    <n v="3.7"/>
    <n v="0"/>
    <n v="6"/>
    <s v="✅REJUVENATE FABRICS &amp; KEEP TIDY - Restore your clothes and fabrics to a fresh new look! The powerful engine can quickly and gently remove fluffs, pilling, fuzzes, and bobbles from materials like bed sheets, cushions, sweaters, woolen coats, curtains, carp"/>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0GG59HU2"/>
    <s v="BlueRigger High Speed HDMI Cable with Ethernet - Supports 3D, 4K 60Hz and Audio Return - Latest Version (3 Feet / 0.9 Meter)"/>
    <x v="256"/>
    <x v="0"/>
    <s v="HomeTheater,TV &amp; Video"/>
    <s v="Accessories"/>
    <s v="Cables"/>
    <s v="HDMICables"/>
    <n v="467"/>
    <s v="251-500"/>
    <x v="3"/>
    <n v="3"/>
    <n v="599"/>
    <n v="0.22"/>
    <n v="4.4000000000000004"/>
    <n v="1"/>
    <n v="44054"/>
    <s v="[Premium Cable] - High-Speed HDMI Cables. Made with a PVC Jacket, this cable protects against fraying and damage, making it perfect for everyday use.|[ Supports Latest HDMI 2.0b Standard ] - 4K, UHD, 3D, Audio Return Channel (ARC), Category 2 Certified,18"/>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76VQS87V"/>
    <s v="Syska SDI-07 1000 W Stellar with Golden American Heritage Soleplate Dry Iron (Blue)"/>
    <x v="264"/>
    <x v="1"/>
    <s v="Kitchen &amp; HomeAppliances"/>
    <s v="Vacuum,Cleaning &amp; Ironing"/>
    <s v="Irons,Steamers&amp;Accessories"/>
    <s v="Irons"/>
    <n v="457"/>
    <s v="251-500"/>
    <x v="3"/>
    <n v="3"/>
    <n v="799"/>
    <n v="0.43"/>
    <n v="4.3"/>
    <n v="1"/>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7NCKMXVZ"/>
    <s v="StyleHouse Lint Remover for Woolen Clothes, Electric Lint Remover, Best Lint Shaver for Clothes"/>
    <x v="265"/>
    <x v="1"/>
    <s v="Kitchen &amp; HomeAppliances"/>
    <s v="Vacuum,Cleaning &amp; Ironing"/>
    <s v="Irons,Steamers&amp;Accessories"/>
    <s v="LintShavers"/>
    <n v="455"/>
    <s v="251-500"/>
    <x v="3"/>
    <n v="3"/>
    <n v="999"/>
    <n v="0.54"/>
    <n v="4.0999999999999996"/>
    <n v="0"/>
    <n v="3578"/>
    <s v="✅REJUVENATE FABRICS &amp; KEEP TIDY - Restore your clothes and fabrics to a fresh new look! Powerful engine can easily and gently remove fluffs, lints, pilling, fuzzes and bobbles from fabrics like bed sheets, cushions, sweaters, woolen coats, curtains, carp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
    <s v="https://m.media-amazon.com/images/I/415CYtympZL._SX300_SY300_QL70_FMwebp_.jpg"/>
    <s v="https://www.amazon.in/StyleHouse-Remover-Woolen-Clothes-Electric/dp/B07NCKMXVZ/ref=sr_1_8?qid=1672923591&amp;s=kitchen&amp;sr=1-8"/>
  </r>
  <r>
    <s v="B08H9Z3XQW"/>
    <s v="boAt Bassheads 242 in Ear Wired Earphones with Mic(Blue)"/>
    <x v="84"/>
    <x v="0"/>
    <s v="Headphones,Earbuds &amp; Accessories"/>
    <s v="Headphones"/>
    <s v="In-Ear"/>
    <m/>
    <n v="455"/>
    <s v="251-500"/>
    <x v="3"/>
    <n v="3"/>
    <n v="1490"/>
    <n v="0.69"/>
    <n v="4.0999999999999996"/>
    <n v="0"/>
    <s v="1,61,677"/>
    <s v="Fly into your workouts with precise tones that inspire and energize your system with its HD sound, all the time.|Find a balanced audio sound set pumped through 10 mm dynamic drivers that can get real loud! Propped up by a banging bass, push your flow to h"/>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
    <s v="https://m.media-amazon.com/images/W/WEBP_402378-T1/images/I/41nGG6kJr9L._SX300_SY300_QL70_FMwebp_.jpg"/>
    <s v="https://www.amazon.in/boAt-Bassheads-242-Wired-Earphones/dp/B08H9Z3XQW/ref=sr_1_58?qid=1672902997&amp;s=computers&amp;sr=1-58"/>
  </r>
  <r>
    <s v="B09MTLG4TP"/>
    <s v="SAIELLIN Electric Lint Remover for Clothes Fabric Shaver Lint Shaver for Woolen Clothes Blanket Jackets Stainless Steel Blades, Clothes and Furniture Lint Roller for Fabrics Portable Lint Shavers (White Orange)"/>
    <x v="182"/>
    <x v="1"/>
    <s v="Kitchen &amp; HomeAppliances"/>
    <s v="Vacuum,Cleaning &amp; Ironing"/>
    <s v="Irons,Steamers&amp;Accessories"/>
    <s v="LintShavers"/>
    <n v="453"/>
    <s v="251-500"/>
    <x v="3"/>
    <n v="3"/>
    <n v="999"/>
    <n v="0.55000000000000004"/>
    <n v="4.3"/>
    <n v="1"/>
    <n v="610"/>
    <s v="Lint Remover for Clothes and bubble remover for clothes with a powerful motor (5W Rated Power) to work at high speed.|【Elegant &amp; Ergonomic Design】Ergonomic design, the pilling remover for clothes has an easy-grip handle which offers users a comfortable ex"/>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
    <s v="https://m.media-amazon.com/images/I/41J7JQ+P7WL._SX300_SY300_.jpg"/>
    <s v="https://www.amazon.in/SAIELLIN-Clothes-Sweater-Defuzzer-Trimmer/dp/B09MTLG4TP/ref=sr_1_147?qid=1672923597&amp;s=kitchen&amp;sr=1-147"/>
  </r>
  <r>
    <s v="B07Z1X6VFC"/>
    <s v="AirCase Protective Laptop Bag Sleeve fits Upto 13.3&quot; Laptop/ MacBook, Wrinkle Free, Padded, Waterproof Light Neoprene case Cover Pouch, for Men &amp; Women, Black- 6 Months Warranty"/>
    <x v="266"/>
    <x v="2"/>
    <s v="Accessories &amp; Peripherals"/>
    <s v="LaptopAccessories"/>
    <s v="Bags&amp;Sleeves"/>
    <s v="LaptopSleeves&amp;Slipcases"/>
    <n v="449"/>
    <s v="251-500"/>
    <x v="3"/>
    <n v="3"/>
    <n v="999"/>
    <n v="0.55000000000000004"/>
    <n v="4.4000000000000004"/>
    <n v="1"/>
    <n v="9940"/>
    <s v="Innovative Design: This Laptop Case is made of soft puffy fabric inside which protect your device from scratches and also has 3D foam cushion around which insure 360 ̊ protection to your laptop.|Slim Profile: The slim design of Laptop sleeve allows men, w"/>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
    <s v="https://m.media-amazon.com/images/I/41GogihEYeL._SX300_SY300_QL70_FMwebp_.jpg"/>
    <s v="https://www.amazon.in/AirCase-13-Inch-13-3-Inch-MacBook-Neoprene/dp/B07Z1X6VFC/ref=sr_1_185?qid=1672903004&amp;s=computers&amp;sr=1-185"/>
  </r>
  <r>
    <s v="B08GYG6T12"/>
    <s v="SanDisk Ultra SDHC UHS-I Card 32GB 120MB/s R for DSLR Cameras, for Full HD Recording, 10Y Warranty"/>
    <x v="27"/>
    <x v="0"/>
    <s v="Accessories"/>
    <s v="MemoryCards"/>
    <s v="SecureDigitalCards"/>
    <m/>
    <n v="449"/>
    <s v="251-500"/>
    <x v="3"/>
    <n v="3"/>
    <n v="800"/>
    <n v="0.44"/>
    <n v="4.4000000000000004"/>
    <n v="1"/>
    <n v="69585"/>
    <s v="Great choice for compact to mid-range point-and-shoot cameras|Quick transfer speeds up to 120MB/s to backup those moments|Up to 256GB* to store tons of pictures and even more Full HD video|Exceptional video recording performance with UHS Speed Class 1 (U1"/>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
    <s v="https://m.media-amazon.com/images/W/WEBP_402378-T1/images/I/41nmeIgWsZL._SX300_SY300_QL70_FMwebp_.jpg"/>
    <s v="https://www.amazon.in/SanDisk-Ultra-UHS-I-Memory-SDSDUN4-032G-GN6IN/dp/B08GYG6T12/ref=sr_1_223?qid=1672903006&amp;s=computers&amp;sr=1-223"/>
  </r>
  <r>
    <s v="B07Z1YVP72"/>
    <s v="AirCase Protective Laptop Bag Sleeve fits Upto 15.6&quot; Laptop/ MacBook, Wrinkle Free, Padded, Waterproof Light Neoprene case Cover Pouch, for Men &amp; Women, Black- 6 Months Warranty"/>
    <x v="266"/>
    <x v="2"/>
    <s v="Accessories &amp; Peripherals"/>
    <s v="LaptopAccessories"/>
    <s v="Bags&amp;Sleeves"/>
    <s v="LaptopSleeves&amp;Slipcases"/>
    <n v="449"/>
    <s v="251-500"/>
    <x v="3"/>
    <n v="3"/>
    <n v="999"/>
    <n v="0.55000000000000004"/>
    <n v="4.3"/>
    <n v="1"/>
    <n v="11330"/>
    <s v="Innovative Design: This Laptop Case is made of soft puffy fabric inside which protect your device from scratches and also has 3D foam cushion around which insure 360 ̊ protection to your laptop.|Slim Profile: The slim design of Laptop sleeve allows men, w"/>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
    <s v="https://m.media-amazon.com/images/I/41GogihEYeL._SX300_SY300_QL70_FMwebp_.jpg"/>
    <s v="https://www.amazon.in/AirCase-15-6-Inch-MacBook-Protective-Neoprene/dp/B07Z1YVP72/ref=sr_1_232?qid=1672903006&amp;s=computers&amp;sr=1-232"/>
  </r>
  <r>
    <s v="B07Z1Z77ZZ"/>
    <s v="AirCase Protective Laptop Bag Sleeve fits Upto 14.1&quot; Laptop/ MacBook, Wrinkle Free, Padded, Waterproof Light Neoprene case Cover Pouch, for Men &amp; Women, Black- 6 Months Warranty"/>
    <x v="266"/>
    <x v="2"/>
    <s v="Accessories &amp; Peripherals"/>
    <s v="LaptopAccessories"/>
    <s v="Bags&amp;Sleeves"/>
    <s v="LaptopSleeves&amp;Slipcases"/>
    <n v="449"/>
    <s v="251-500"/>
    <x v="3"/>
    <n v="3"/>
    <n v="999"/>
    <n v="0.55000000000000004"/>
    <n v="4.3"/>
    <n v="1"/>
    <n v="9701"/>
    <s v="Innovative Design: This Laptop Case is made of soft puffy fabric inside which protect your device from scratches and also has 3D foam cushion around which insure 360 ̊ protection to your laptop.|Slim Profile: The slim design of Laptop sleeve allows men, w"/>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
    <s v="https://m.media-amazon.com/images/W/WEBP_402378-T1/images/I/31A6Arm+F7L._SY300_SX300_.jpg"/>
    <s v="https://www.amazon.in/AirCase-14-Inch-MacBook-Protective-Neoprene/dp/B07Z1Z77ZZ/ref=sr_1_380?qid=1672903013&amp;s=computers&amp;sr=1-380"/>
  </r>
  <r>
    <s v="B01LYLJ99X"/>
    <s v="HP v222w 64GB USB 2.0 Pen Drive (Silver)"/>
    <x v="59"/>
    <x v="2"/>
    <s v="ExternalDevices &amp; DataStorage"/>
    <s v="PenDrives"/>
    <m/>
    <m/>
    <n v="449"/>
    <s v="251-500"/>
    <x v="3"/>
    <n v="3"/>
    <n v="1300"/>
    <n v="0.65"/>
    <n v="4.2"/>
    <n v="1"/>
    <n v="4959"/>
    <s v="The high gloss durable metal finish of the HP v222w makes for a perfect complement to ultrabooks.|Approximate the length of a quarter and the included key-fob makes it perfect for on-the âgo storing!|Offers a sleek and slim way to store and share your mus"/>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
    <s v="https://m.media-amazon.com/images/I/31cOcZC4n7L._SX300_SY300_QL70_FMwebp_.jpg"/>
    <s v="https://www.amazon.in/HP-v222w-Flash-Drive-64GB/dp/B01LYLJ99X/ref=sr_1_488?qid=1672903019&amp;s=computers&amp;sr=1-488"/>
  </r>
  <r>
    <s v="B07JGDB5M1"/>
    <s v="Wayona Nylon Braided 2M / 6Ft Fast Charge Usb To Lightning Data Sync And Charging Cable For Iphone, Ipad Tablet (6 Ft Pack Of 1, Grey)"/>
    <x v="207"/>
    <x v="2"/>
    <s v="Accessories &amp; Peripherals"/>
    <s v="Cables &amp; Accessories"/>
    <s v="Cables"/>
    <s v="USBCables"/>
    <n v="449"/>
    <s v="251-500"/>
    <x v="3"/>
    <n v="3"/>
    <n v="1299"/>
    <n v="0.65"/>
    <n v="4.2"/>
    <n v="1"/>
    <n v="24269"/>
    <s v="[High Compatibility] : Phone X/XsMax/Xr ,Phone 8/8 Plus,Phone 7/7 Plus,Phone 6s/6s Plus,Phone 6/6 Plus,Phone 5/5s/5c/se,Pad Pro,Pad Air 1/2,Pad mini 1/2/3,Pod nano7,Pod touch and more devices.|[Fast Charge&amp;Data Sync ] : It can charge and sync simultaneo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W/WEBP_402378-T1/images/I/51UsScvHQNL._SX300_SY300_QL70_FMwebp_.jpg"/>
    <s v="https://www.amazon.in/Wayona-Braided-WN6LG1-Syncing-Charging/dp/B07JGDB5M1/ref=sr_1_119?qid=1672909129&amp;s=electronics&amp;sr=1-119"/>
  </r>
  <r>
    <s v="B07KY3FNQP"/>
    <s v="boAt Bassheads 152 in Ear Wired Earphones with Mic(Active Black)"/>
    <x v="84"/>
    <x v="0"/>
    <s v="Headphones,Earbuds &amp; Accessories"/>
    <s v="Headphones"/>
    <s v="In-Ear"/>
    <m/>
    <n v="449"/>
    <s v="251-500"/>
    <x v="3"/>
    <n v="3"/>
    <n v="1290"/>
    <n v="0.65"/>
    <n v="4.0999999999999996"/>
    <n v="0"/>
    <n v="91770"/>
    <s v="Break away from old habits through HD sound via 10mm drivers, crystal clear sound to your ears helps you execute what you have visualized perfectly, enhance your senses with the BassHeads 152.|Vibe your rhythm all day with fantastic bass heavy tunes that "/>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s v="https://m.media-amazon.com/images/I/31RiDkNjpjS._SX300_SY300_QL70_FMwebp_.jpg"/>
    <s v="https://www.amazon.in/BassHeads-152-ToneSecure-Braided-Earphones/dp/B07KY3FNQP/ref=sr_1_37?qid=1672902996&amp;s=computers&amp;sr=1-37"/>
  </r>
  <r>
    <s v="B00RGLI0ZS"/>
    <s v="Amkette 30 Pin to USB Charging &amp; Data Sync Cable for iPhone 3G/3GS/4/4s/iPad 1/2/3, iPod Nano 5th/6th Gen and iPod Touch 3rd/4th Gen -1.5m (Black)"/>
    <x v="267"/>
    <x v="2"/>
    <s v="Accessories &amp; Peripherals"/>
    <s v="Cables &amp; Accessories"/>
    <s v="Cables"/>
    <s v="USBCables"/>
    <n v="449"/>
    <s v="251-500"/>
    <x v="3"/>
    <n v="3"/>
    <n v="599"/>
    <n v="0.25"/>
    <n v="4"/>
    <n v="0"/>
    <n v="3231"/>
    <s v="RELIABLE: Highest standard cable to ensure optimum performance.1.5m LONG cable cable ensures that you can simply use and carry it anywhere be it office, home, car,etc.|High speed data transfer between your PC and your device.|CHARGE AND SYNC: Simultaneous"/>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
    <s v="https://m.media-amazon.com/images/I/31Lqjmed98L._SX300_SY300_QL70_FMwebp_.jpg"/>
    <s v="https://www.amazon.in/Amkette-Charging-Cable-iPhone-Touch/dp/B00RGLI0ZS/ref=sr_1_226?qid=1672909135&amp;s=electronics&amp;sr=1-226"/>
  </r>
  <r>
    <s v="B09XX51X2G"/>
    <s v="STRIFF Laptop Tabletop Stand, Fold-Up, Adjustable, Ventilated, Portable Holder for Desk, Aluminum Foldable Laptop Ergonomic Compatibility with up to 15.6-inch Laptop, All Mac, Tab, and Mobile (Silver)"/>
    <x v="268"/>
    <x v="2"/>
    <s v="Accessories &amp; Peripherals"/>
    <s v="LaptopAccessories"/>
    <s v="Lapdesks"/>
    <m/>
    <n v="449"/>
    <s v="251-500"/>
    <x v="3"/>
    <n v="3"/>
    <n v="999"/>
    <n v="0.55000000000000004"/>
    <n v="4"/>
    <n v="0"/>
    <n v="2102"/>
    <s v="A lifestyle brand with a mission to create a wide range of cutting-edge tech products, allowing people to make the most of a multitude of different activities|Aluminum Alloy Portable Foldable Holder for Notebooks &amp; Tablets Multiple uses Multi-purpose fold"/>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
    <s v="https://m.media-amazon.com/images/I/319cuUVHCwL._SY300_SX300_QL70_FMwebp_.jpg"/>
    <s v="https://www.amazon.in/STRIFF-Adjustable-Ventilated-Ergonomic-Compatibility/dp/B09XX51X2G/ref=sr_1_105?qid=1672903000&amp;s=computers&amp;sr=1-105"/>
  </r>
  <r>
    <s v="B0B5F3YZY4"/>
    <s v="Wayona 3in1 Nylon Braided 66W USB Fast Charging Cable with Type C, Lightening and Micro USB Port, Compatible with iPhone, iPad, Samsung Galaxy, OnePlus, Mi, Oppo, Vivo, iQOO, Xiaomi (1M, Black)"/>
    <x v="207"/>
    <x v="2"/>
    <s v="Accessories &amp; Peripherals"/>
    <s v="Cables &amp; Accessories"/>
    <s v="Cables"/>
    <s v="USBCables"/>
    <n v="449"/>
    <s v="251-500"/>
    <x v="3"/>
    <n v="3"/>
    <n v="1099"/>
    <n v="0.59"/>
    <n v="4"/>
    <n v="0"/>
    <n v="242"/>
    <s v="[3 in 1 Fast Charging Cable] : 3 in 1 Multi Charging Cable Design, with Lightning, Type C, Micro USB connectors built-in. Compatible with most of the phones, one cable meets your three different demands. You can charge multiple devices at the same tim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
    <s v="Affordable, available and multi purpose cable best suitable for traveling and reducing overall cables to carry,Warking fine 🙂 build also good,It is a nice cable as it fits in most of the phones and devices.Sturdy one, no fear of damage by wear and tear.H"/>
    <s v="https://m.media-amazon.com/images/W/WEBP_402378-T2/images/I/31MQ2YXMb4L._SY445_SX342_QL70_FMwebp_.jpg"/>
    <s v="https://www.amazon.in/Wayona-Braided-Charging-Lightening-Compatible/dp/B0B5F3YZY4/ref=sr_1_259?qid=1672909136&amp;s=electronics&amp;sr=1-259"/>
  </r>
  <r>
    <s v="B07KR5P3YD"/>
    <s v="Zebronics Wired Keyboard and Mouse Combo with 104 Keys and a USB Mouse with 1200 DPI - JUDWAA 750"/>
    <x v="65"/>
    <x v="2"/>
    <s v="Accessories &amp; Peripherals"/>
    <s v="Keyboards,Mice &amp; InputDevices"/>
    <s v="Keyboard&amp;MouseSets"/>
    <m/>
    <n v="448"/>
    <s v="251-500"/>
    <x v="3"/>
    <n v="3"/>
    <n v="699"/>
    <n v="0.36"/>
    <n v="3.9"/>
    <n v="0"/>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
    <s v="https://m.media-amazon.com/images/I/3164hjUSFdL._SX300_SY300_QL70_FMwebp_.jpg"/>
    <s v="https://www.amazon.in/Zebronics-Zeb-JUDWAA-750-Wired-Keyboard/dp/B07KR5P3YD/ref=sr_1_141?qid=1672903001&amp;s=computers&amp;sr=1-141"/>
  </r>
  <r>
    <s v="B09NNZ1GF7"/>
    <s v="Lint Remover For Clothes With 1 Year Warranty Fabric Shaver Lint Shaver for Woolen Clothes Blanket Jackets Stainless Steel Blades,Bedding, Clothes and Furniture Best Remover for Fabrics Portable Lint Shavers (White Orange)"/>
    <x v="269"/>
    <x v="1"/>
    <s v="Kitchen &amp; HomeAppliances"/>
    <s v="Vacuum,Cleaning &amp; Ironing"/>
    <s v="Irons,Steamers&amp;Accessories"/>
    <s v="LintShavers"/>
    <n v="445"/>
    <s v="251-500"/>
    <x v="3"/>
    <n v="3"/>
    <n v="999"/>
    <n v="0.55000000000000004"/>
    <n v="4.3"/>
    <n v="1"/>
    <n v="229"/>
    <s v="Our Lint Remover for Clothes MAKE ALL FABRICS LOOK BRAND NEW- SaiEllin Electric Lint Remover Smoothly takes off the Bur, Lint Remover, Fuzz Cleaner, Bubble Shaver, Lintremover, Fur Fuss Pilling, Bhur, Bubbling Cleaning, Balls, Flower Trap from fabric suit"/>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
    <s v="https://m.media-amazon.com/images/W/WEBP_402378-T1/images/I/51B4Ea7gRCL._SX300_SY300_QL70_FMwebp_.jpg"/>
    <s v="https://www.amazon.in/SAIELLIN-Clothes-Sweater-Defuzzer-Trimmer/dp/B09NNZ1GF7/ref=sr_1_458?qid=1672923614&amp;s=kitchen&amp;sr=1-458"/>
  </r>
  <r>
    <s v="B0752LL57V"/>
    <s v="Casio MJ-12D 150 Steps Check and Correct Desktop Calculator"/>
    <x v="159"/>
    <x v="4"/>
    <s v="OfficeElectronics"/>
    <s v="Calculators"/>
    <s v="Basic"/>
    <m/>
    <n v="440"/>
    <s v="251-500"/>
    <x v="3"/>
    <n v="3"/>
    <n v="440"/>
    <n v="0"/>
    <n v="4.5"/>
    <n v="1"/>
    <n v="8610"/>
    <s v="Regular keys like %, square root and Memory|Dedicated +/- and Backspace Key. Plastic keys|Indian Comma Marker for easy reading of numbers in Lakh &amp; Crore. Can be set to show numbers in Million &amp; Billion also.|Operation symbol on display (+, -. x, ÷) indic"/>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
    <s v="https://m.media-amazon.com/images/I/41cRLg+wdIL._SY300_SX300_.jpg"/>
    <s v="https://www.amazon.in/Casio-MJ-12D-Desktop-Calculator-Grey/dp/B0752LL57V/ref=sr_1_168?qid=1672903002&amp;s=computers&amp;sr=1-168"/>
  </r>
  <r>
    <s v="B06XFTHCNY"/>
    <s v="CableCreation RCA to 3.5mm Male Audio Cable, 3.5mm to 2RCA Cable Male RCA Cable,Y Splitter Stereo Jack Cable for Home Theater,Subwoofer, Receiver, Speakers and More (3Feet/0.9Meter,Black)"/>
    <x v="270"/>
    <x v="0"/>
    <s v="HomeTheater,TV &amp; Video"/>
    <s v="Accessories"/>
    <s v="Cables"/>
    <s v="RCACables"/>
    <n v="439"/>
    <s v="251-500"/>
    <x v="3"/>
    <n v="3"/>
    <n v="758"/>
    <n v="0.42"/>
    <n v="4.2"/>
    <n v="1"/>
    <n v="4296"/>
    <s v="🛒【CableCreation RCA Cable】:Great for connecting portable audio devices, such as for Smartphone (iPhone), MP3 player (iPod) or tablet (iPad) to a stereo receiver, speaker or other RCA-enabled device.❗❗❗:CableCreation backed with 2 years worry-free warrant"/>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
    <s v="https://m.media-amazon.com/images/I/41Bh7qwDUmL._SY445_SX342_QL70_FMwebp_.jpg"/>
    <s v="https://www.amazon.in/Cablecreation-Audio-Cable-3-5mm-2-Male/dp/B06XFTHCNY/ref=sr_1_305?qid=1672909139&amp;s=electronics&amp;sr=1-305"/>
  </r>
  <r>
    <s v="B07CD2BN46"/>
    <s v="Xiaomi Mi Wired in Ear Earphones with Mic Basic with Ultra Deep Bass &amp; Aluminum Alloy Sound Chamber (Black)"/>
    <x v="14"/>
    <x v="0"/>
    <s v="Headphones,Earbuds &amp; Accessories"/>
    <s v="Headphones"/>
    <s v="In-Ear"/>
    <m/>
    <n v="429"/>
    <s v="251-500"/>
    <x v="3"/>
    <n v="3"/>
    <n v="599"/>
    <n v="0.28000000000000003"/>
    <n v="4.0999999999999996"/>
    <n v="0"/>
    <s v="1,19,466"/>
    <s v="Ergonomically angled to fit perfectly in your ear canal that provides long lasting comfort for every day usage. Inline Remote : Yes|Features 1.25 meter long cable &amp; L-shaped 3.5mm jack to connect with your phone. Due to the L-shape, the connector will del"/>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
    <s v="https://m.media-amazon.com/images/I/31Rn5CAJDBL._SX300_SY300_QL70_FMwebp_.jpg"/>
    <s v="https://www.amazon.in/Mi-Earphones-Basic-Mic-Black/dp/B07CD2BN46/ref=sr_1_87?qid=1672902998&amp;s=computers&amp;sr=1-87"/>
  </r>
  <r>
    <s v="B08YK7BBD2"/>
    <s v="Nirdambhay Mini Bag Sealer, 2 in 1 Heat Sealer and Cutter Handheld Sealing Machine Portable Bag Resealer Sealer for Plastic Bags Food Storage Snack Fresh Bag Sealer (Including 2 AA Battery)"/>
    <x v="271"/>
    <x v="1"/>
    <s v="Kitchen &amp; HomeAppliances"/>
    <s v="SmallKitchenAppliances"/>
    <s v="VacuumSealers"/>
    <m/>
    <n v="429"/>
    <s v="251-500"/>
    <x v="3"/>
    <n v="3"/>
    <n v="999"/>
    <n v="0.56999999999999995"/>
    <n v="3"/>
    <n v="0"/>
    <n v="617"/>
    <s v="【Easy to Use】After installing the battery, you need to press and hold the switch button for 3-5 seconds to heat up. Put the bag that needs to be sealed in the middle, the thinner bag can be torn quickly, the thicker should be drawn slowly and evenly.|【Por"/>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
    <s v="https://m.media-amazon.com/images/W/WEBP_402378-T2/images/I/21rLuqop7cL._SY300_SX300_QL70_FMwebp_.jpg"/>
    <s v="https://www.amazon.in/Nirdambhay-Handheld-Portable-Resealer-Including/dp/B08YK7BBD2/ref=sr_1_338?qid=1672923609&amp;s=kitchen&amp;sr=1-338"/>
  </r>
  <r>
    <s v="B0B8CB7MHW"/>
    <s v="KNOWZA Electric Handheld Milk Wand Mixer Frother for Latte Coffee Hot Milk, Milk Frother for Coffee, Egg Beater, Hand Blender, Coffee Beater (BLACK COFFEE BEATER)"/>
    <x v="272"/>
    <x v="1"/>
    <s v="Kitchen &amp; HomeAppliances"/>
    <s v="SmallKitchenAppliances"/>
    <s v="HandBlenders"/>
    <m/>
    <n v="426"/>
    <s v="251-500"/>
    <x v="3"/>
    <n v="3"/>
    <n v="999"/>
    <n v="0.56999999999999995"/>
    <n v="4.0999999999999996"/>
    <n v="0"/>
    <n v="222"/>
    <s v="Make Rich &amp; Creamy Froth In Seconds, Then Say Morning To The World: If you love the morning coffee filled with froth and foam, this mini portable handheld milk frother can create a creamy cup for you within 15 to 30 seconds, just like the professional bar"/>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s v="https://m.media-amazon.com/images/I/51HzkPoNUzL._SX300_SY300_QL70_FMwebp_.jpg"/>
    <s v="https://www.amazon.in/Electric-Handheld-BLACK-COFFEE-BEATER/dp/B0B8CB7MHW/ref=sr_1_491?qid=1672923617&amp;s=kitchen&amp;sr=1-491"/>
  </r>
  <r>
    <s v="B08WLY8V9S"/>
    <s v="Tukzer Gel Mouse Pad Wrist Rest Memory-Foam Ergonomic Mousepad| Cushion Wrist Support &amp; Pain Relief| Suitable for Gaming, Computer, Laptop, Home &amp; Office Non-Slip Rubber Base (Blue)"/>
    <x v="111"/>
    <x v="2"/>
    <s v="Accessories &amp; Peripherals"/>
    <s v="Keyboards,Mice &amp; InputDevices"/>
    <s v="Keyboard&amp;MiceAccessories"/>
    <s v="MousePads"/>
    <n v="425"/>
    <s v="251-500"/>
    <x v="3"/>
    <n v="3"/>
    <n v="899"/>
    <n v="0.53"/>
    <n v="4.5"/>
    <n v="1"/>
    <n v="4219"/>
    <s v="Upgraded Memory Foam Mouse Pad Wrist Rest: Made of memory foam, Tukzer mouse pad designed with ergonomic soft wrist support, helps keep your wrist in a proper position and reduce pressure, pinching of the wrist, make your mouse use more precise and comfor"/>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
    <s v="https://m.media-amazon.com/images/I/41i35PCzzaL._SX300_SY300_QL70_FMwebp_.jpg"/>
    <s v="https://www.amazon.in/Tukzer-Memory-Foam-Ergonomic-Mousepad-Suitable/dp/B08WLY8V9S/ref=sr_1_328?qid=1672903011&amp;s=computers&amp;sr=1-328"/>
  </r>
  <r>
    <s v="B07WKBD37W"/>
    <s v="ESnipe Mart Worldwide Travel Adapter with Build in Dual USB Charger Ports with 125V 6A, 250V Protected Electrical Plug for Laptops, Cameras (White)"/>
    <x v="273"/>
    <x v="7"/>
    <s v="Electrical"/>
    <s v="Adapters &amp; Multi-Outlets"/>
    <m/>
    <m/>
    <n v="425"/>
    <s v="251-500"/>
    <x v="3"/>
    <n v="3"/>
    <n v="999"/>
    <n v="0.56999999999999995"/>
    <n v="4"/>
    <n v="0"/>
    <n v="2581"/>
    <s v="[SLOW CHARGING] Input: 100-240W / Output: 100-240W 6A MAX / Tear Off the Plastic Film From Surface Before Use|Dual USB Ports DC5V 1A 10W, Work with All Phones and Laptop Cameras,Indoor Use Only.|Accepts Plugs From More 150 Countries with USA/EU/UK/AU/CHIN"/>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
    <s v="https://m.media-amazon.com/images/I/31w-19-3fSL._SY300_SX300_QL70_FMwebp_.jpg"/>
    <s v="https://www.amazon.in/ESnipe-Mart-Worldwide-Protected-Electrical/dp/B07WKBD37W/ref=sr_1_242?qid=1672903007&amp;s=computers&amp;sr=1-242"/>
  </r>
  <r>
    <s v="B07LFQLKFZ"/>
    <s v="Parker Moments Vector Timecheck Gold Trim Roller Ball Pen (Black)"/>
    <x v="257"/>
    <x v="4"/>
    <s v="OfficePaperProducts"/>
    <s v="Paper"/>
    <s v="Stationery"/>
    <s v="Pens,Pencils&amp;WritingSupplies"/>
    <n v="420"/>
    <s v="251-500"/>
    <x v="3"/>
    <n v="3"/>
    <n v="420"/>
    <n v="0"/>
    <n v="4.2"/>
    <n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
    <s v="https://m.media-amazon.com/images/W/WEBP_402378-T1/images/I/31-wcLwDaBL._SX300_SY300_QL70_FMwebp_.jpg"/>
    <s v="https://www.amazon.in/Parker-Moments-Vector-Timecheck-Roller/dp/B07LFQLKFZ/ref=sr_1_470?qid=1672903018&amp;s=computers&amp;sr=1-470"/>
  </r>
  <r>
    <s v="B0B8ZM9RVV"/>
    <s v="Zuvexa Egg Boiler Poacher Automatic Off Steaming, Cooking, Boiling Double Layer 14 Egg Boiler (Multicolor)…"/>
    <x v="240"/>
    <x v="1"/>
    <s v="Kitchen &amp; HomeAppliances"/>
    <s v="SmallKitchenAppliances"/>
    <s v="EggBoilers"/>
    <m/>
    <n v="419"/>
    <s v="251-500"/>
    <x v="3"/>
    <n v="3"/>
    <n v="999"/>
    <n v="0.57999999999999996"/>
    <n v="4.4000000000000004"/>
    <n v="1"/>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
    <s v="https://m.media-amazon.com/images/W/WEBP_402378-T1/images/I/31RZz5dsEVL._SX300_SY300_QL70_FMwebp_.jpg"/>
    <s v="https://www.amazon.in/Zuvexa-Poacher-Automatic-Steaming-Multicolor/dp/B0B8ZM9RVV/ref=sr_1_340?qid=1672923610&amp;s=kitchen&amp;sr=1-340"/>
  </r>
  <r>
    <s v="B09PTT8DZF"/>
    <s v="Lenovo USB A to Type-C Tangle-free  Aramid fiber braided 1.2m cable with 4A Fast charging &amp; 480 MBPS data transmission, certified 10000+ bend lifespan, Metallic Grey"/>
    <x v="6"/>
    <x v="2"/>
    <s v="Accessories &amp; Peripherals"/>
    <s v="Cables &amp; Accessories"/>
    <s v="Cables"/>
    <s v="USBCables"/>
    <n v="417.44"/>
    <s v="251-500"/>
    <x v="3"/>
    <n v="3"/>
    <n v="670"/>
    <n v="0.38"/>
    <n v="3.9"/>
    <n v="0"/>
    <n v="523"/>
    <s v="Accessibility meets universal compatibility: Engineered to be compatible with smart phones / tabs / Bluetooth speakers / power banks and any device with Type C port and matching power rating.|Dependable and sturdy: Superior quality with 1.2m Aramid fiber "/>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
    <s v="https://m.media-amazon.com/images/I/317Bv9KEltL._SX300_SY300_QL70_FMwebp_.jpg"/>
    <s v="https://www.amazon.in/Lenovo-Tangle-free-Aramid-braided-1-2m-transmission-certified/dp/B09PTT8DZF/ref=sr_1_438?qid=1672909146&amp;s=electronics&amp;sr=1-438"/>
  </r>
  <r>
    <s v="B005LJQMCK"/>
    <s v="BlueRigger Digital Optical Audio Toslink Cable (3.3 Feet / 1 Meter) With 8 Channel (7.1) Audio Support (for Home Theatre, Xbox, Playstation etc.)"/>
    <x v="256"/>
    <x v="0"/>
    <s v="HomeTheater,TV &amp; Video"/>
    <s v="Accessories"/>
    <s v="Cables"/>
    <s v="OpticalCables"/>
    <n v="416"/>
    <s v="251-500"/>
    <x v="3"/>
    <n v="3"/>
    <n v="599"/>
    <n v="0.31"/>
    <n v="4.2"/>
    <n v="1"/>
    <n v="30023"/>
    <s v="Enables easy installation of audio components to your audio or home theater system|Digital optical cable constructed with durable black PVC outer layer and corrosion-resistant gold-plated connectors for optimal signal transfer|Precision-polished optical c"/>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
    <s v="https://m.media-amazon.com/images/I/41CF6GtnpKL._SX300_SY300_QL70_FMwebp_.jpg"/>
    <s v="https://www.amazon.in/BlueRigger-Digital-Optical-Audio-Toslink/dp/B005LJQMCK/ref=sr_1_167?qid=1672909131&amp;s=electronics&amp;sr=1-167"/>
  </r>
  <r>
    <s v="B0BP7XLX48"/>
    <s v="Syncwire LTG to USB Cable for Fast Charging Compatible with Phone 5/ 5C/ 5S/ 6/ 6S/ 7/8/ X/XR/XS Max/ 11/12/ 13 Series and Pad Air/Mini, Pod &amp; Other Devices (1.1 Meter, White)"/>
    <x v="274"/>
    <x v="2"/>
    <s v="Accessories &amp; Peripherals"/>
    <s v="Cables &amp; Accessories"/>
    <s v="Cables"/>
    <s v="USBCables"/>
    <n v="399"/>
    <s v="251-500"/>
    <x v="3"/>
    <n v="3"/>
    <n v="1999"/>
    <n v="0.8"/>
    <n v="5"/>
    <n v="1"/>
    <n v="5"/>
    <s v="This sturdy and durable cable made of tpe and premium copper protects it from bending and coiling.|With data transfer speed up to 480 Mbps, it is built with safety protections with four-core copper wires promoting maximum signal while working.|It is teste"/>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TT6BFDX"/>
    <s v="Cotbolt Silicone Protective Case Cover for LG an MR21GA Magic Remote Shockproof for LG Smart TV Remote 2021 Protective Skin Waterproof Anti Lost (Black) (Remote Not Included)"/>
    <x v="275"/>
    <x v="0"/>
    <s v="HomeTheater,TV &amp; Video"/>
    <s v="Accessories"/>
    <s v="RemoteControls"/>
    <m/>
    <n v="399"/>
    <s v="251-500"/>
    <x v="3"/>
    <n v="3"/>
    <n v="1999"/>
    <n v="0.8"/>
    <n v="4.5"/>
    <n v="1"/>
    <n v="505"/>
    <s v="Silicone protective cover is specially designed for LG Smart TV magic remotes of LG AN-MR21GA / LG AN-MR21GC 【NOTE: REMOTE CONTROL NOT INCLUDED】|3 Meters Shockproof:Thicken layer silicone case protects against 3 meters highdrops accidental and adds grip t"/>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06LW0WDQ"/>
    <s v="Amazon Basics 16-Gauge Speaker Wire - 50 Feet"/>
    <x v="164"/>
    <x v="0"/>
    <s v="HomeTheater,TV &amp; Video"/>
    <s v="Accessories"/>
    <s v="Cables"/>
    <s v="SpeakerCables"/>
    <n v="399"/>
    <s v="251-500"/>
    <x v="3"/>
    <n v="3"/>
    <n v="795"/>
    <n v="0.5"/>
    <n v="4.4000000000000004"/>
    <n v="1"/>
    <n v="12091"/>
    <s v="50 Feet of 16-gauge speaker wire|Connects audio speakers to your A/V receiver or amplifier|The plastic jacket around the speaker wire helps to deliver high-quality undistorted signals to and from all of your audio equipment|One side of the wire is marked "/>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
    <s v="https://m.media-amazon.com/images/W/WEBP_402378-T2/images/I/41vJcrdr5mL._SY300_SX300_QL70_FMwebp_.jpg"/>
    <s v="https://www.amazon.in/AmazonBasics-16-Gauge-Speaker-Wire-Feet/dp/B006LW0WDQ/ref=sr_1_263?qid=1672909136&amp;s=electronics&amp;sr=1-263"/>
  </r>
  <r>
    <s v="B0819HZPXL"/>
    <s v="Zebronics Zeb-Transformer-M Optical USB Gaming Mouse with LED Effect(Black)"/>
    <x v="65"/>
    <x v="2"/>
    <s v="Accessories &amp; Peripherals"/>
    <s v="PCGamingPeripherals"/>
    <s v="GamingMice"/>
    <m/>
    <n v="399"/>
    <s v="251-500"/>
    <x v="3"/>
    <n v="3"/>
    <n v="549"/>
    <n v="0.27"/>
    <n v="4.4000000000000004"/>
    <n v="1"/>
    <n v="18139"/>
    <s v="Gaming mouse: ZEB-Transformer-M premium gaming mouse is designed for gamers who want the perfect fusion of high DPI, precision gaming along with LED lights.|Breathing LED- Your gaming is going to get LIT as the gaming mouse comes with 7 colors breathing L"/>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
    <s v="Very bad performance even for normal work. Even this model is not mentioned under their official website.Tried many times to contact customer care no response.,Good product but Pekeging not good,https://m.media-amazon.com/images/W/WEBP_402378-T1/images/I/"/>
    <s v="https://m.media-amazon.com/images/W/WEBP_402378-T1/images/I/41I-azRJBLL._SX300_SY300_QL70_FMwebp_.jpg"/>
    <s v="https://www.amazon.in/Zebronics-Zeb-Transformer-M-Optical-Gaming-Effect/dp/B0819HZPXL/ref=sr_1_71?qid=1672902997&amp;s=computers&amp;sr=1-71"/>
  </r>
  <r>
    <s v="B003B00484"/>
    <s v="Duracell Plus AAA Rechargeable Batteries (750 mAh) Pack of 4"/>
    <x v="183"/>
    <x v="0"/>
    <s v="GeneralPurposeBatteries &amp; BatteryChargers"/>
    <s v="RechargeableBatteries"/>
    <m/>
    <m/>
    <n v="399"/>
    <s v="251-500"/>
    <x v="3"/>
    <n v="3"/>
    <n v="499"/>
    <n v="0.2"/>
    <n v="4.3"/>
    <n v="1"/>
    <n v="27201"/>
    <s v="Duracell Rechargeable AAA 750mAh batteries stay charged for up to 12 months, when not in use|Unused Duracell Rechargeable AAA 750mAh batteries are guaranteed to last 3 years|Duracell Rechargeable AAA 750mAh batteries come pre-charged, ready to use|Duracel"/>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
    <s v="https://m.media-amazon.com/images/I/418YrbHVLCL._SX300_SY300_QL70_FMwebp_.jpg"/>
    <s v="https://www.amazon.in/Duracell-AAA-750mAh-Rechargeable-Batteries/dp/B003B00484/ref=sr_1_148?qid=1672903002&amp;s=computers&amp;sr=1-148"/>
  </r>
  <r>
    <s v="B09QGZFBPM"/>
    <s v="Wayona Type C To Type C Long Fast Charging Cable Type C Charger Cord Compatible With Samsung S22 S20 S20 Fe 2022 S22 Ultra S21 Ultra A70 A51 A53 A33 A73 M51 M31 M33 M53 (Grey, 2M, 65W, 6Ft)"/>
    <x v="207"/>
    <x v="2"/>
    <s v="Accessories &amp; Peripherals"/>
    <s v="Cables &amp; Accessories"/>
    <s v="Cables"/>
    <s v="USBCables"/>
    <n v="399"/>
    <s v="251-500"/>
    <x v="3"/>
    <n v="3"/>
    <n v="999"/>
    <n v="0.6"/>
    <n v="4.3"/>
    <n v="1"/>
    <n v="2806"/>
    <s v="【NOTE before purchase】: This is a USB C to USB C cable, which means it has the same USB C plug on both ends, please be aware that this is not a USB C to USB A cable. Besides, you may need a USB C wall charger to charge your device.|【65W High Speed Chargin"/>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x v="207"/>
    <x v="2"/>
    <s v="Accessories &amp; Peripherals"/>
    <s v="Cables &amp; Accessories"/>
    <s v="Cables"/>
    <s v="USBCables"/>
    <n v="399"/>
    <s v="251-500"/>
    <x v="3"/>
    <n v="3"/>
    <n v="999"/>
    <n v="0.6"/>
    <n v="4.3"/>
    <n v="1"/>
    <n v="2806"/>
    <s v="【NOTE before purchase】: This is a USB C to USB C cable, which means it has the same USB C plug on both ends, please be aware that this is not a USB C to USB A cable. Besides, you may need a USB C wall charger to charge your device.|【65W High Speed Chargin"/>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 v="https://m.media-amazon.com/images/I/41Rd-jDNOmL._SY445_SX342_QL70_FMwebp_.jpg"/>
    <s v="https://www.amazon.in/Wayona-Charging-Cable-Compatible-Samsung/dp/B09QGZM8QB/ref=sr_1_149?qid=1672909131&amp;s=electronics&amp;sr=1-149"/>
  </r>
  <r>
    <s v="B09XJ1LM7R"/>
    <s v="7SEVEN® Compatible for Tata Sky Remote Original Set Top HD Box and Suitable for SD Tata Play setup Box Remote Control"/>
    <x v="155"/>
    <x v="0"/>
    <s v="HomeTheater,TV &amp; Video"/>
    <s v="Accessories"/>
    <s v="RemoteControls"/>
    <m/>
    <n v="399"/>
    <s v="251-500"/>
    <x v="3"/>
    <n v="3"/>
    <n v="799"/>
    <n v="0.5"/>
    <n v="4.3"/>
    <n v="1"/>
    <n v="12"/>
    <s v="[Compatible] All model of dth SD / HD / HD+ Plus / 4K DTH Set Top Box.|[Plug &amp; Play] This is a Universal dth Remote - Also Works with All LED LCD TV (Pairing Required in some models)|[Important] This remote doesn't have feature of recording key and respec"/>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7JPJJZ2H"/>
    <s v="Wayona Nylon Braided Lightning USB Data Sync &amp; 3A Charging Cable for iPhones, iPad Air, iPad Mini, iPod Nano and iPod Touch (3 FT Pack of 1, Grey)"/>
    <x v="207"/>
    <x v="2"/>
    <s v="Accessories &amp; Peripherals"/>
    <s v="Cables &amp; Accessories"/>
    <s v="Cables"/>
    <s v="USBCables"/>
    <n v="399"/>
    <s v="251-500"/>
    <x v="3"/>
    <n v="3"/>
    <n v="1299"/>
    <n v="0.69"/>
    <n v="4.2"/>
    <n v="1"/>
    <n v="13120"/>
    <s v="[High Compatibility] : iPhones, iPad Air, iPad mini, iPod Nano and iPod Touch|[Fast Charge&amp;Data Sync ] : It can charge and sync simultaneously at a rapid speed, Compatible with any charging adaptor, multi-port charging station or power bank.|[Durability] "/>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
    <s v="https://m.media-amazon.com/images/I/41bkm5HhWsL._SY445_SX342_QL70_FMwebp_.jpg"/>
    <s v="https://www.amazon.in/Wayona-Nylon-Braided-Charging-iPhones/dp/B07JPJJZ2H/ref=sr_1_186?qid=1672909133&amp;s=electronics&amp;sr=1-186"/>
  </r>
  <r>
    <s v="B07JW1Y6XV"/>
    <s v="Wayona Nylon Braided 3A Lightning to USB A Syncing and Fast Charging Data Cable for iPhone, Ipad (3 FT Pack of 1, Black)"/>
    <x v="207"/>
    <x v="2"/>
    <s v="Accessories &amp; Peripherals"/>
    <s v="Cables &amp; Accessories"/>
    <s v="Cables"/>
    <s v="USBCables"/>
    <n v="399"/>
    <s v="251-500"/>
    <x v="3"/>
    <n v="3"/>
    <n v="1099"/>
    <n v="0.64"/>
    <n v="4.2"/>
    <n v="1"/>
    <n v="24269"/>
    <s v="[High Compatibility] : iPhone X/XsMax/Xr ,iPhone 8/8 Plus,iPhone 7/7 Plus,iPhone 6s/6s Plus,iPhone 6/6 Plus,iPhone 5/5s/5c/se,iPad Pro,iPad Air 1/2,iPad mini 1/2/3,iPod nano7,iPod touch and more apple devices.|[Fast Charge&amp;Data Sync ] : It can charge and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W/WEBP_402378-T1/images/I/41rB0DnVFmL._SX300_SY300_QL70_FMwebp_.jpg"/>
    <s v="https://www.amazon.in/Wayona-Braided-WN3LB1-Syncing-Charging/dp/B07JW1Y6XV/ref=sr_1_46?qid=1672909125&amp;s=electronics&amp;sr=1-46"/>
  </r>
  <r>
    <s v="B07JW9H4J1"/>
    <s v="Wayona Nylon Braided USB to Lightning Fast Charging and Data Sync Cable Compatible for iPhone 13, 12,11, X, 8, 7, 6, 5, iPad Air, Pro, Mini (3 FT Pack of 1, Grey)"/>
    <x v="207"/>
    <x v="2"/>
    <s v="Accessories &amp; Peripherals"/>
    <s v="Cables &amp; Accessories"/>
    <s v="Cables"/>
    <s v="USBCables"/>
    <n v="399"/>
    <s v="251-500"/>
    <x v="3"/>
    <n v="3"/>
    <n v="1099"/>
    <n v="0.64"/>
    <n v="4.2"/>
    <n v="1"/>
    <n v="24269"/>
    <s v="High Compatibility : Compatible With iPhone 12, 11, X/XsMax/Xr ,iPhone 8/8 Plus,iPhone 7/7 Plus,iPhone 6s/6s Plus,iPhone 6/6 Plus,iPhone 5/5s/5c/se,iPad Pro,iPad Air 1/2,iPad mini 1/2/3,iPod nano7,iPod touch and more apple devices.|Fast Charge&amp;Data Sync :"/>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W/WEBP_402378-T1/images/I/51UsScvHQNL._SX300_SY300_QL70_FMwebp_.jpg"/>
    <s v="https://www.amazon.in/Wayona-Braided-WN3LG1-Syncing-Charging/dp/B07JW9H4J1/ref=sr_1_1?qid=1672909124&amp;s=electronics&amp;sr=1-1"/>
  </r>
  <r>
    <s v="B07LGT55SJ"/>
    <s v="Wayona Usb Nylon Braided Data Sync And Charging Cable For Iphone, Ipad Tablet (Red, Black)"/>
    <x v="207"/>
    <x v="2"/>
    <s v="Accessories &amp; Peripherals"/>
    <s v="Cables &amp; Accessories"/>
    <s v="Cables"/>
    <s v="USBCables"/>
    <n v="399"/>
    <s v="251-500"/>
    <x v="3"/>
    <n v="3"/>
    <n v="1099"/>
    <n v="0.64"/>
    <n v="4.2"/>
    <n v="1"/>
    <n v="24269"/>
    <s v="[High Compatibility] : Compatible For iPhone X/Xs Max/Xr, Phone 8/8 Plus,Phone 7/7 Plus,Phone 6s/6s Plus,Phone 6/6 Plus,5/5s/5c/SE,Pad Pro,Pad Air 1/2,Pad mini 1/2/3,Pod nano7,Pod touch and more devices.|[Fast Charge&amp;Data Sync ] : It can charge and sync 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
    <s v="https://m.media-amazon.com/images/W/WEBP_402378-T2/images/I/41xmv3WPs7L._SX300_SY300_QL70_FMwebp_.jpg"/>
    <s v="https://www.amazon.in/Wayona-Braided-Syncing-Charging-iPhone/dp/B07LGT55SJ/ref=sr_1_89?qid=1672909128&amp;s=electronics&amp;sr=1-89"/>
  </r>
  <r>
    <s v="B07QZ3CZ48"/>
    <s v="boAt BassHeads 122 Wired Earphones with Heavy Bass, Integrated Controls and Mic (Gun Metal)"/>
    <x v="84"/>
    <x v="0"/>
    <s v="Headphones,Earbuds &amp; Accessories"/>
    <s v="Headphones"/>
    <s v="In-Ear"/>
    <m/>
    <n v="399"/>
    <s v="251-500"/>
    <x v="3"/>
    <n v="3"/>
    <n v="1290"/>
    <n v="0.69"/>
    <n v="4.2"/>
    <n v="1"/>
    <n v="206"/>
    <s v="Tune into Premium Audio with 10mm Drivers and enhance the vibes with BassHeads 122|Vibe in your rhythm all day with its Super Extra Bass and immerse into an enthralling time.|Communicate hands-free in a seamless way with the built-in mic that has high sen"/>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
    <s v="https://m.media-amazon.com/images/I/41dNRo8Hu8L._SX300_SY300_QL70_FMwebp_.jpg"/>
    <s v="https://www.amazon.in/BassHeads-122-Earphones-Tangle-Straight/dp/B07QZ3CZ48/ref=sr_1_39?qid=1672902996&amp;s=computers&amp;sr=1-39"/>
  </r>
  <r>
    <s v="B08MTLLSL8"/>
    <s v="boAt Bassheads 102 Wired in Ear Earphones with Mic (Mint Green)"/>
    <x v="84"/>
    <x v="0"/>
    <s v="Headphones,Earbuds &amp; Accessories"/>
    <s v="Headphones"/>
    <s v="In-Ear"/>
    <m/>
    <n v="399"/>
    <s v="251-500"/>
    <x v="3"/>
    <n v="3"/>
    <n v="1290"/>
    <n v="0.69"/>
    <n v="4.2"/>
    <n v="1"/>
    <n v="76042"/>
    <s v="Let go off all your troubles and sink into the sound that brings your soul back to life. Let the BassHeads 102 fix your head, and get your mind in the game. Live in the Vibe.|Ease your way through the day with the classy superior look that emboldens the p"/>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
    <s v="https://m.media-amazon.com/images/W/WEBP_402378-T2/images/I/317pd1KDJpL._SX300_SY300_QL70_FMwebp_.jpg"/>
    <s v="https://www.amazon.in/Boat-Bassheads-102-Wired-Earphones/dp/B08MTLLSL8/ref=sr_1_367?qid=1672903013&amp;s=computers&amp;sr=1-367"/>
  </r>
  <r>
    <s v="B07Z3K96FR"/>
    <s v="Robustrion Tempered Glass Screen Protector for iPad 10.2 inch 9th Gen Generation 2021 8th Gen 2020 7th Gen 2019"/>
    <x v="235"/>
    <x v="2"/>
    <s v="Accessories &amp; Peripherals"/>
    <s v="TabletAccessories"/>
    <s v="ScreenProtectors"/>
    <m/>
    <n v="399"/>
    <s v="251-500"/>
    <x v="3"/>
    <n v="3"/>
    <n v="1499"/>
    <n v="0.73"/>
    <n v="4.0999999999999996"/>
    <n v="0"/>
    <n v="5730"/>
    <s v="COMPATIBILITY: Specifically Designed Tempered Glass Screen Protector Guard for iPad 10.2 inch 7th 8th 9th Generation. It will not fit any other model.|HIGH CLARITY AND TRANSPARENCY: Features ultra clarity with 99.9% transparency to allow an optimal, natur"/>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
    <s v="https://m.media-amazon.com/images/I/41cOH84GhGL._SX300_SY300_QL70_FMwebp_.jpg"/>
    <s v="https://www.amazon.in/Robustrion-Anti-Scratch-iPad-10-2-inch/dp/B07Z3K96FR/ref=sr_1_160?qid=1672903002&amp;s=computers&amp;sr=1-160"/>
  </r>
  <r>
    <s v="B083GQGT3Z"/>
    <s v="Caprigo Heavy Duty TV Wall Mount Stand for 12 to 27 inches LED/LCD/Monitor Screen's, Full Motion Rotatable Universal TV &amp; Monitor Wall Mount Bracket with Swivel &amp; Tilt Adjustments (Single Arm - M416)"/>
    <x v="276"/>
    <x v="0"/>
    <s v="HomeTheater,TV &amp; Video"/>
    <s v="Accessories"/>
    <s v="TVMounts,Stands&amp;Turntables"/>
    <s v="TVWall&amp;CeilingMounts"/>
    <n v="399"/>
    <s v="251-500"/>
    <x v="3"/>
    <n v="3"/>
    <n v="799"/>
    <n v="0.5"/>
    <n v="4.0999999999999996"/>
    <n v="0"/>
    <n v="1161"/>
    <s v="TV &amp; Monitor Wall Mount Compatibility : 12 To 27 inch (LED/HD/QLED/LCD/UHD/3D/4K/Monitor/Curved/Smart Screens) From All Universal Brands Like Samsung, BenQ, LG, Acer, Dell, Sony, Lenovo, HP, ViewSonic, Asus, Hisense, Kevin, Sanyo, Shinco, Elara, Xiaomi, M"/>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
    <s v="https://m.media-amazon.com/images/I/41yMQskyzFL._SX300_SY300_QL70_FMwebp_.jpg"/>
    <s v="https://www.amazon.in/Caprigo-Universal-Monitor-Rotatable-Black-M416/dp/B083GQGT3Z/ref=sr_1_243?qid=1672909136&amp;s=electronics&amp;sr=1-243"/>
  </r>
  <r>
    <s v="B08PSQRW2T"/>
    <s v="Zoul Type C to Type C Fast Charging Cable 65W 2M/6ft USB C Nylon Braided Cord Compatible with MacBook Oneplus 9 9R Samsung Galaxy S21 Ultra S20+ (2M, Black)"/>
    <x v="277"/>
    <x v="2"/>
    <s v="Accessories &amp; Peripherals"/>
    <s v="Cables &amp; Accessories"/>
    <s v="Cables"/>
    <s v="USBCables"/>
    <n v="399"/>
    <s v="251-500"/>
    <x v="3"/>
    <n v="3"/>
    <n v="1099"/>
    <n v="0.64"/>
    <n v="4.0999999999999996"/>
    <n v="0"/>
    <n v="2685"/>
    <s v="【NOTE before purchase】:This is a USB C to USB C cable, which means it has the same USB C connector on both ends, please be aware that this is not a USB C to USB A cable. So, you may need a USB C wall charger to charge your device.|【Fast Charging &amp; 480Mbp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x v="277"/>
    <x v="2"/>
    <s v="Accessories &amp; Peripherals"/>
    <s v="Cables &amp; Accessories"/>
    <s v="Cables"/>
    <s v="USBCables"/>
    <n v="399"/>
    <s v="251-500"/>
    <x v="3"/>
    <n v="3"/>
    <n v="1099"/>
    <n v="0.64"/>
    <n v="4.0999999999999996"/>
    <n v="0"/>
    <n v="2685"/>
    <s v="【High Charging Speed 65W】: Output power up to 20V 3.25A, which is ensured by high-speed and safe charging, and the USB 2.0 supports data transfer speed which can reach 40~60MB/S (480Mbps).|【Kindly NOTE before you purchase】:This is a USB-C to USB-C cable, "/>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s v="https://m.media-amazon.com/images/I/41EhlNJ-v8L._SX300_SY300_QL70_FMwebp_.jpg"/>
    <s v="https://www.amazon.in/Charging-Braided-Compatible-Samsung-Galaxy/dp/B08PSVBB2X/ref=sr_1_197?qid=1672909134&amp;s=electronics&amp;sr=1-197"/>
  </r>
  <r>
    <s v="B098JYT4SY"/>
    <s v="Zebronics Zeb-Jaguar Wireless Mouse, 2.4GHz with USB Nano Receiver, High Precision Optical Tracking, 4 Buttons, Plug &amp; Play, Ambidextrous, for PC/Mac/Laptop (Black+Grey)"/>
    <x v="65"/>
    <x v="2"/>
    <s v="Accessories &amp; Peripherals"/>
    <s v="Keyboards,Mice &amp; InputDevices"/>
    <s v="Mice"/>
    <m/>
    <n v="399"/>
    <s v="251-500"/>
    <x v="3"/>
    <n v="3"/>
    <n v="1190"/>
    <n v="0.66"/>
    <n v="4.0999999999999996"/>
    <n v="0"/>
    <n v="2809"/>
    <s v="Enjoy seamless connectivity with 2.4GHz, Plug &amp; Play|4 Buttons: Left Click, Right Click, Middle Click (H7 Wheel), DPI Button|High Precision Sensor with 1600 DPI for smooth cursor movements|Comes with USB Nano Receiver (Note: USB receiver will be provided "/>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
    <s v="https://m.media-amazon.com/images/I/31BXpfrkEWL._SX300_SY300_QL70_FMwebp_.jpg"/>
    <s v="https://www.amazon.in/Zebronics-Zeb-Jaguar-Wireless-Precision-Ambidextrous/dp/B098JYT4SY/ref=sr_1_214?qid=1672903005&amp;s=computers&amp;sr=1-214"/>
  </r>
  <r>
    <s v="B09RWZRCP1"/>
    <s v="boAt Type C A750 Stress Resistant, Tangle-free, Sturdy Flat Cable with 6.5A Fast Charging &amp; 480Mbps Data Transmission, 10000+ Bends Lifespan and Extended 1.5m Length(Rebellious Black)"/>
    <x v="84"/>
    <x v="2"/>
    <s v="Accessories &amp; Peripherals"/>
    <s v="Cables &amp; Accessories"/>
    <s v="Cables"/>
    <s v="USBCables"/>
    <n v="399"/>
    <s v="251-500"/>
    <x v="3"/>
    <n v="3"/>
    <n v="999"/>
    <n v="0.6"/>
    <n v="4.0999999999999996"/>
    <n v="0"/>
    <n v="1780"/>
    <s v="The boAt Type C A750 cable is compatible with smartphones, tablets, PC peripherals, Bluetooth speakers, power banks and all other devices with Type-C ports.|It ensures 6.5A fast charging for all the latest charging protocols and data transmissions with ra"/>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
    <s v="https://m.media-amazon.com/images/I/41jlh3c7UbL._SX300_SY300_QL70_FMwebp_.jpg"/>
    <s v="https://www.amazon.in/boAt-A750-Tangle-free-Transmission-Rebellious/dp/B09RWZRCP1/ref=sr_1_83?qid=1672909128&amp;s=electronics&amp;sr=1-83"/>
  </r>
  <r>
    <s v="B09RX1FK54"/>
    <s v="boAt Type C A750 Stress Resistant, Tangle-free, Sturdy Flat Cable with 6.5A Fast Charging &amp; 480Mbps Data Transmission, 10000+ Bends Lifespan and Extended 1.5m Length(Radiant Red)"/>
    <x v="84"/>
    <x v="2"/>
    <s v="Accessories &amp; Peripherals"/>
    <s v="Cables &amp; Accessories"/>
    <s v="Cables"/>
    <s v="USBCables"/>
    <n v="399"/>
    <s v="251-500"/>
    <x v="3"/>
    <n v="3"/>
    <n v="999"/>
    <n v="0.6"/>
    <n v="4.0999999999999996"/>
    <n v="0"/>
    <n v="1780"/>
    <s v="The boAt Type C A750 cable is compatible with smartphones, tablets, PC peripherals, Bluetooth speakers, power banks and all other devices with Type-C ports.|It ensures 6.5A fast charging for all the latest charging protocols and data transmissions with ra"/>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
    <s v="https://m.media-amazon.com/images/W/WEBP_402378-T1/images/I/41+3EsgcpzL._SY300_SX300_.jpg"/>
    <s v="https://www.amazon.in/boAt-A750-Resistant-Tangle-free-Transmission/dp/B09RX1FK54/ref=sr_1_126?qid=1672909130&amp;s=electronics&amp;sr=1-126"/>
  </r>
  <r>
    <s v="B0758F7KK7"/>
    <s v="Caprigo Heavy Duty TV Wall Mount Bracket for 14 to 32 Inch LED/HD/Smart TV’s, Universal Fixed TV Wall Mount Stand (M452)"/>
    <x v="276"/>
    <x v="0"/>
    <s v="HomeTheater,TV &amp; Video"/>
    <s v="Accessories"/>
    <s v="TVMounts,Stands&amp;Turntables"/>
    <s v="TVWall&amp;CeilingMounts"/>
    <n v="399"/>
    <s v="251-500"/>
    <x v="3"/>
    <n v="3"/>
    <n v="999"/>
    <n v="0.6"/>
    <n v="4"/>
    <n v="0"/>
    <n v="1236"/>
    <s v="TV Wall Bracket Compatibility : 14 To 32 Inch (LED, HD, QLED, LCD, OLED, UHD, 4K, Monitor, Curved, Smart TV’s) From All Leading Brands. Ideally Compatible With OnePlus Y Series , Samsung , Sony Bravia , LG , Mi Pro 4A , 4C 5A Series 32 Inch LED TV’s.|Vesa"/>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
    <s v="https://m.media-amazon.com/images/I/41js3ITzVHL._SY300_SX300_QL70_FMwebp_.jpg"/>
    <s v="https://www.amazon.in/Maxicom-B-28-Universal-Bracket-inches/dp/B0758F7KK7/ref=sr_1_274?qid=1672909138&amp;s=electronics&amp;sr=1-274"/>
  </r>
  <r>
    <s v="B08G28Z33M"/>
    <s v="realme Buds Classic Wired in Ear Earphones with Mic (Black)"/>
    <x v="24"/>
    <x v="0"/>
    <s v="Headphones,Earbuds &amp; Accessories"/>
    <s v="Headphones"/>
    <s v="In-Ear"/>
    <m/>
    <n v="399"/>
    <s v="251-500"/>
    <x v="3"/>
    <n v="3"/>
    <n v="699"/>
    <n v="0.43"/>
    <n v="4"/>
    <n v="0"/>
    <n v="37817"/>
    <s v="Large 14.2mm Large Driver ensures high fidelity music. The TPU material of cable is durable and reliable for daily use|Half in-ear comfortable design makes sure that even after long hours of usage there is no discomfort|in-line HD microphone for crystal 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s v="https://m.media-amazon.com/images/I/41NuSTFXerL._SX300_SY300_QL70_ML2_.jpg"/>
    <s v="https://www.amazon.in/realme-Classic-Wired-Earphones-Microphone/dp/B08G28Z33M/ref=sr_1_58?qid=1672895762&amp;s=electronics&amp;sr=1-58"/>
  </r>
  <r>
    <s v="B094YFFSMY"/>
    <s v="Tygot Bluetooth Extendable Selfie Sticks with Wireless Remote and Tripod Stand, 3-in-1 Multifunctional Selfie Stick with Tripod Stand Compatible with iPhone/OnePlus/Samsung/Oppo/Vivo and All Phones"/>
    <x v="200"/>
    <x v="0"/>
    <s v="Mobiles &amp; Accessories"/>
    <s v="MobileAccessories"/>
    <s v="Photo&amp;VideoAccessories"/>
    <s v="SelfieSticks"/>
    <n v="399"/>
    <s v="251-500"/>
    <x v="3"/>
    <n v="3"/>
    <n v="1999"/>
    <n v="0.8"/>
    <n v="4"/>
    <n v="0"/>
    <n v="3382"/>
    <s v="This is a Bluetooth Enabled selfie Stick for Mobile Phone. Just click the wireless remote to capture the photo|Bluetooth Selfie Stick is provided with a tiny wireless remote that can be connected to your phone and can be used up to about 15 Ft|Ultra Ligh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
    <s v="https://m.media-amazon.com/images/I/41MmsYTi06L._SX300_SY300_QL70_ML2_.jpg"/>
    <s v="https://www.amazon.in/Tygot-Bluetooth-Extendable-Multifunctional-Compatible/dp/B094YFFSMY/ref=sr_1_65?qid=1672895762&amp;s=electronics&amp;sr=1-65"/>
  </r>
  <r>
    <s v="B09Q3M3WLJ"/>
    <s v="Robustrion [Anti-Scratch] &amp; [Smudge Proof] [Bubble Free] Premium Tempered Glass Screen Protector Guard for Samsung Galaxy Tab A8 10.5 inch [SM-X200/X205/X207] 2022"/>
    <x v="235"/>
    <x v="2"/>
    <s v="Accessories &amp; Peripherals"/>
    <s v="TabletAccessories"/>
    <s v="ScreenProtectors"/>
    <m/>
    <n v="399"/>
    <s v="251-500"/>
    <x v="3"/>
    <n v="3"/>
    <n v="1499"/>
    <n v="0.73"/>
    <n v="4"/>
    <n v="0"/>
    <n v="691"/>
    <s v="COMPATIBILITY: Specifically Designed Tempered Glass Screen Protector Guard for Samsung Galaxy Tab A8 10.5 inch [SM-X200/X205/X207 It will not fit any other model.|HIGH CLARITY AND TRANSPARENCY: Features ultra clarity with 99.9% transparency to allow an op"/>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s v="https://m.media-amazon.com/images/I/51m3+9D6ZwL._SY300_SX300_.jpg"/>
    <s v="https://www.amazon.in/Robustrion-Samsung-10-5-inch-2022/dp/B09Q3M3WLJ/ref=sr_1_452?qid=1672903017&amp;s=computers&amp;sr=1-452"/>
  </r>
  <r>
    <s v="B071VMP1Z4"/>
    <s v="LRIPL Compatible Sony Bravia LCD/led Remote Works with Almost All Sony led/LCD tv's"/>
    <x v="218"/>
    <x v="0"/>
    <s v="HomeTheater,TV &amp; Video"/>
    <s v="Accessories"/>
    <s v="RemoteControls"/>
    <m/>
    <n v="399"/>
    <s v="251-500"/>
    <x v="3"/>
    <n v="3"/>
    <n v="399"/>
    <n v="0"/>
    <n v="3.9"/>
    <n v="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
    <s v="https://m.media-amazon.com/images/W/WEBP_402378-T1/images/I/41hpz9rFbZL._SX300_SY300_QL70_FMwebp_.jpg"/>
    <s v="https://www.amazon.in/LRIPL-Compatible-Bravia-Remote-Almost/dp/B071VMP1Z4/ref=sr_1_157?qid=1672909131&amp;s=electronics&amp;sr=1-157"/>
  </r>
  <r>
    <s v="B08LPJZSSW"/>
    <s v="DIGITEK® (DTR 260 GT) Gorilla Tripod/Mini 33 cm (13 Inch) Tripod for Mobile Phone with Phone Mount &amp; Remote, Flexible Gorilla Stand for DSLR &amp; Action Cameras"/>
    <x v="125"/>
    <x v="0"/>
    <s v="Cameras &amp; Photography"/>
    <s v="Accessories"/>
    <s v="Tripods&amp;Monopods"/>
    <s v="TripodLegs"/>
    <n v="399"/>
    <s v="251-500"/>
    <x v="3"/>
    <n v="3"/>
    <n v="995"/>
    <n v="0.6"/>
    <n v="3.9"/>
    <n v="0"/>
    <n v="21372"/>
    <s v="Heavy Duty: The Gorillapod mobile tripod is made of high quality ABS. Making it a very heavy duty product and giving it an exponentially longer life, as compared to other plastic based camera tripod. Ensuring that even with a very rough usage your mobile "/>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s v="https://m.media-amazon.com/images/W/WEBP_402378-T1/images/I/41jOKzw6-EL._SX300_SY300_QL70_FMwebp_.jpg"/>
    <s v="https://www.amazon.in/DIGITEK%C2%AE-DTR-260-GT-Flexible/dp/B08LPJZSSW/ref=sr_1_59?qid=1672902997&amp;s=computers&amp;sr=1-59"/>
  </r>
  <r>
    <s v="B08RWCZ6SY"/>
    <s v="7SEVEN® Compatible for Sony Bravia LCD LED UHD OLED QLED 4K Ultra HD TV remote control with YouTube and NETFLIX Hotkeys. Universal Replacement for Original Sony Smart Android tv Remote Control"/>
    <x v="155"/>
    <x v="0"/>
    <s v="HomeTheater,TV &amp; Video"/>
    <s v="Accessories"/>
    <s v="RemoteControls"/>
    <m/>
    <n v="399"/>
    <s v="251-500"/>
    <x v="3"/>
    <n v="3"/>
    <n v="899"/>
    <n v="0.56000000000000005"/>
    <n v="3.9"/>
    <n v="0"/>
    <n v="254"/>
    <s v="1. Remote control suitable for sony tv LCD/ LED/ UHD TV smart controller with Youtube netflix button RMT-TX300E rmf-tx100e RMT-TX202P RMT-TX300P MT-TX300E RMT-TX300P compatible Remote for Sony TV KD-55X7000F KD-43X7000F KD-49X7000F KDL-43W660F KD-65X7000F"/>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s v="Remote control is functional well.,All functions are working. Remote is not making any qwerking plastic sounds. Not so solid as original remote. Overall satisfied,There is no mic option and few buttons were messed up,Its better then original even its ligh"/>
    <s v="https://m.media-amazon.com/images/I/31yHKPd+rsL._SY300_SX300_.jpg"/>
    <s v="https://www.amazon.in/7SEVEN-Control-YouTube-Netflix-Compatible/dp/B08RWCZ6SY/ref=sr_1_178?qid=1672909133&amp;s=electronics&amp;sr=1-178"/>
  </r>
  <r>
    <s v="B09L8DSSFH"/>
    <s v="7SEVEN® Compatible for Samsung Smart 4K Ultra HD TV Monitor Remote Control Replacement of Original Samsung TV Remote for LED OLED UHD QLED and Suitable for 6 7 8 Series Samsung TV with Hot Keys BN59-01259E"/>
    <x v="155"/>
    <x v="0"/>
    <s v="HomeTheater,TV &amp; Video"/>
    <s v="Accessories"/>
    <s v="RemoteControls"/>
    <m/>
    <n v="399"/>
    <s v="251-500"/>
    <x v="3"/>
    <n v="3"/>
    <n v="999"/>
    <n v="0.6"/>
    <n v="3.6"/>
    <n v="0"/>
    <n v="493"/>
    <s v="1. 7SEVEN Compatible remote suitable for all Original samasung TV / Monitor remote and have speciality with Hotkeys feature. It comes with NETFLIX, prime Video and ZEE5(www) Hotkeys. Incase ZEE5 app not available in your samsung smart tv then it will open"/>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
    <s v="Overall replacement of original samsung remote.its compatible easily with my samsung uhd tv.but there is no voice command in the remote.,Works well. Will comment on durability after using it for a few months.,It uses two AA battery.Seems durable.,Product "/>
    <s v="https://m.media-amazon.com/images/W/WEBP_402378-T1/images/I/21rBnbHkW9L._SX300_SY300_QL70_FMwebp_.jpg"/>
    <s v="https://www.amazon.in/7SEVENTM-Compatible-Replacement-Original-BN59-01259E/dp/B09L8DSSFH/ref=sr_1_52?qid=1672909126&amp;s=electronics&amp;sr=1-52"/>
  </r>
  <r>
    <s v="B08VRMK55F"/>
    <s v="Zebronics Zeb Buds C2 in Ear Type C Wired Earphones with Mic, Braided 1.2 Metre Cable, Metallic Design, 10mm Drivers, in Line Mic &amp; Volume Controller (Blue)"/>
    <x v="65"/>
    <x v="0"/>
    <s v="Headphones,Earbuds &amp; Accessories"/>
    <s v="Headphones"/>
    <s v="In-Ear"/>
    <m/>
    <n v="399"/>
    <s v="251-500"/>
    <x v="3"/>
    <n v="3"/>
    <n v="699"/>
    <n v="0.43"/>
    <n v="3.4"/>
    <n v="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s v="https://m.media-amazon.com/images/W/WEBP_402378-T1/images/I/313nBNJrT6L._SX300_SY300_QL70_FMwebp_.jpg"/>
    <s v="https://www.amazon.in/Zeb-Buds-C2-Controller-Blue/dp/B08VRMK55F/ref=sr_1_176?qid=1672903004&amp;s=computers&amp;sr=1-176"/>
  </r>
  <r>
    <s v="B097ZQTDVZ"/>
    <s v="7SEVEN® TCL Remote Control Smart TV RC802V Remote Compatible for TCL TV Remote Original 55EP680 40A325 49S6500 55P8S 55P8 50P8 65P8 40S6500 43S6500FS 49S6800FS 49S6800 49S6510FS(Without Voice Function/Google Assistant and Non-Bluetooth remote)"/>
    <x v="155"/>
    <x v="0"/>
    <s v="HomeTheater,TV &amp; Video"/>
    <s v="Accessories"/>
    <s v="RemoteControls"/>
    <m/>
    <n v="399"/>
    <s v="251-500"/>
    <x v="3"/>
    <n v="3"/>
    <n v="899"/>
    <n v="0.56000000000000005"/>
    <n v="3.4"/>
    <n v="0"/>
    <n v="431"/>
    <s v="Compatible for TCL 65P8S 32A323 32A325 32P30S 32S6500 32S6500A 32S6500S 32S6510S 32S6800 32S6800S 40A323 40A325 40S6500 40S6500FS 40S6510FS 40S6800 40S6800FS 43P30FS 43S6500 43S6500FS 43S6510FS 43S6800FS 49P30FS 49S6500 49S6500FS 49S6510FS 49S6800 49S6800"/>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
    <s v="https://m.media-amazon.com/images/I/31DRQ+kgWaL._SY300_SX300_.jpg"/>
    <s v="https://www.amazon.in/RC802V-Compatible-43S6500FS-49S6800FS-Non-Bluetooth/dp/B097ZQTDVZ/ref=sr_1_258?qid=1672909136&amp;s=electronics&amp;sr=1-258"/>
  </r>
  <r>
    <s v="B09LV13JFB"/>
    <s v="LOHAYA Voice Assistant Remote Compatible for Airtel Xstream Set-Top Box Remote Control with Netflix Function (Black) (Non - Voice)"/>
    <x v="278"/>
    <x v="0"/>
    <s v="HomeTheater,TV &amp; Video"/>
    <s v="Accessories"/>
    <s v="RemoteControls"/>
    <m/>
    <n v="399"/>
    <s v="251-500"/>
    <x v="3"/>
    <n v="3"/>
    <n v="999"/>
    <n v="0.6"/>
    <n v="3.3"/>
    <n v="0"/>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
    <s v="https://m.media-amazon.com/images/W/WEBP_402378-T1/images/I/31GCzAA+FyL._SY300_SX300_.jpg"/>
    <s v="https://www.amazon.in/LOHAYA-Assistant-Compatible-Xstream-Function/dp/B09LV13JFB/ref=sr_1_408?qid=1672909144&amp;s=electronics&amp;sr=1-408"/>
  </r>
  <r>
    <s v="B09KNMLH4Y"/>
    <s v="R B Nova Lint/Fabric Shaver for Cloths, Lint Remover for Woolen Sweaters, Blankets, Jackets/Burr Remover Pill Remover from Carpets, Pack of 1"/>
    <x v="279"/>
    <x v="1"/>
    <s v="Kitchen &amp; HomeAppliances"/>
    <s v="Vacuum,Cleaning &amp; Ironing"/>
    <s v="Irons,Steamers&amp;Accessories"/>
    <s v="LintShavers"/>
    <n v="398"/>
    <s v="251-500"/>
    <x v="3"/>
    <n v="3"/>
    <n v="1999"/>
    <n v="0.8"/>
    <n v="4.0999999999999996"/>
    <n v="0"/>
    <n v="257"/>
    <s v="Quick and efficient Switch to turn it on and gently run the shaving head over the surface of the clothes.|Corded The lint remover runs on an inbuilt battery and has a corded wire. Battery operated lint removers run out of power after a few times of use bu"/>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s v="https://m.media-amazon.com/images/I/51oPN7WqUwL._SY300_SX300_QL70_FMwebp_.jpg"/>
    <s v="https://www.amazon.in/Remover-Sweaters-Blankets-Jackets-Carpets/dp/B09KNMLH4Y/ref=sr_1_37_mod_primary_new?qid=1672923592&amp;s=kitchen&amp;sbo=RZvfv%2F%2FHxDF%2BO5021pAnSA%3D%3D&amp;sr=1-37"/>
  </r>
  <r>
    <s v="B0BHVPTM2C"/>
    <s v="HB Plus Folding Height Adjustable Aluminum Foldable Portable Adjustment Desktop Laptop Holder Riser Stand"/>
    <x v="280"/>
    <x v="2"/>
    <s v="Accessories &amp; Peripherals"/>
    <s v="LaptopAccessories"/>
    <s v="Lapdesks"/>
    <m/>
    <n v="398"/>
    <s v="251-500"/>
    <x v="3"/>
    <n v="3"/>
    <n v="1949"/>
    <n v="0.8"/>
    <n v="4"/>
    <n v="0"/>
    <n v="75"/>
    <s v="HB Plus Laptop Ergonomic Stand Or Laptop Stands For Office Desk Improves Your Posture Scientifically Designed To Help You Balance You’re Sitting Posture Keeping Your Back Straight, Neck Relaxed And Wrists Natural Even After Long Work Hours|Hb Plus The Alu"/>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
    <s v="https://m.media-amazon.com/images/W/WEBP_402378-T1/images/I/41AKgxsBONL._SY300_SX300_QL70_FMwebp_.jpg"/>
    <s v="https://www.amazon.in/HB-Adjustable-Aluminum-Foldable-Adjustment/dp/B0BHVPTM2C/ref=sr_1_439?qid=1672903017&amp;s=computers&amp;sr=1-439"/>
  </r>
  <r>
    <s v="B07NTKGW45"/>
    <s v="SaleOn™ Portable Storage Organizer Bag for Earphone USB Cable Power Bank Mobile Charger Digital Gadget Hard Disk, Water Resistance Material - Dark Grey"/>
    <x v="281"/>
    <x v="2"/>
    <s v="Accessories &amp; Peripherals"/>
    <s v="HardDiskBags"/>
    <m/>
    <m/>
    <n v="397"/>
    <s v="251-500"/>
    <x v="3"/>
    <n v="3"/>
    <n v="899"/>
    <n v="0.56000000000000005"/>
    <n v="4"/>
    <n v="0"/>
    <n v="3025"/>
    <s v="Electronics accessories organizer provides excellent flexibility to allow you maximizing its storage space. Even filling the organizer up it can close easily. It makes the most efficient use of packing space inside your suitcase or bag and still keeps you"/>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s v="The product doesn't feel premium. I would say it's a good product given the price.,Able to hold all your individual wires and hard disk etc.,BECOMES TOO TIGHT IF MOBILE CHARGER AND CHARGING BANK ARE PLACED,I keep my small gadgets and cables organized insi"/>
    <s v="https://m.media-amazon.com/images/W/WEBP_402378-T2/images/I/51cqrmW48+L._SY300_SX300_.jpg"/>
    <s v="https://www.amazon.in/SaleOnTM-Portable-Organizer-Earphone-Assorted/dp/B07NTKGW45/ref=sr_1_384?qid=1672903013&amp;s=computers&amp;sr=1-384"/>
  </r>
  <r>
    <s v="B08VGDBF3B"/>
    <s v="Kuber Industries Round Non Woven Fabric Foldable Laundry Basket|Toy Storage Basket|Cloth Storage Basket With Handles| Capicity 45 Ltr (Grey &amp; Black)-KUBMART11446"/>
    <x v="282"/>
    <x v="1"/>
    <s v="HomeStorage &amp; Organization"/>
    <s v="LaundryOrganization"/>
    <s v="LaundryBaskets"/>
    <m/>
    <n v="395"/>
    <s v="251-500"/>
    <x v="3"/>
    <n v="3"/>
    <n v="499"/>
    <n v="0.21"/>
    <n v="4"/>
    <n v="0"/>
    <n v="330"/>
    <s v="PACKAGE CONTAIN: 1 Piece Laundry Basket|MATERIAL: Non Woven, COLOR: Grey &amp; black|PRODUCT DIMENSION: 37 x 37 x 49 CM|EASILY FOLDABLE: Built-in handles for easy transport from the hamper to your washing machine. Easily folds open to put into use and quickly"/>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
    <s v="https://m.media-amazon.com/images/I/41FQI5F2OiL._SX300_SY300_QL70_FMwebp_.jpg"/>
    <s v="https://www.amazon.in/Kuber-Industries-Foldable-Laundry-KUBMART11446/dp/B08VGDBF3B/ref=sr_1_320?qid=1672923609&amp;s=kitchen&amp;sr=1-320"/>
  </r>
  <r>
    <s v="B09HS1NDRQ"/>
    <s v="PrettyKrafts Laundry Square Shape Basket Bag/Foldable/Multipurpose/Carry Handles/Slanting Lid for Home, Cloth Storage,(Single) Jute Grey"/>
    <x v="283"/>
    <x v="1"/>
    <s v="HomeStorage &amp; Organization"/>
    <s v="LaundryOrganization"/>
    <s v="LaundryBaskets"/>
    <m/>
    <n v="390"/>
    <s v="251-500"/>
    <x v="3"/>
    <n v="3"/>
    <n v="799"/>
    <n v="0.51"/>
    <n v="3.8"/>
    <n v="0"/>
    <n v="287"/>
    <s v="MULTIFUNCTIONAL LAUNDRY BAG - Useful for homes, apartments, bathroom, student's dormitory and hostels. Also help you to store other stuff, such as umbrellas, toys, shoes, etc, Make your room look clean, tidy and save space|Lightweight, sturdy and easy to "/>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
    <s v="https://m.media-amazon.com/images/I/416VJv+z7CL._SY300_SX300_.jpg"/>
    <s v="https://www.amazon.in/PrettyKrafts-Laundry-Foldable-Multipurpose-Slanting/dp/B09HS1NDRQ/ref=sr_1_454?qid=1672923614&amp;s=kitchen&amp;sr=1-454"/>
  </r>
  <r>
    <s v="B08NW8GHCJ"/>
    <s v="Synqe USB C to USB C 60W Nylon Braided Fast Charging Type C to Type C Cable Compatible with Samsung Galaxy Note 20/Ultra, S20 S22 S21 S20 FE A73 A53 A33 (2M, Black)"/>
    <x v="284"/>
    <x v="2"/>
    <s v="Accessories &amp; Peripherals"/>
    <s v="Cables &amp; Accessories"/>
    <s v="Cables"/>
    <s v="USBCables"/>
    <n v="389"/>
    <s v="251-500"/>
    <x v="3"/>
    <n v="3"/>
    <n v="999"/>
    <n v="0.61"/>
    <n v="4.3"/>
    <n v="1"/>
    <n v="838"/>
    <s v="【NOTE before purchase】:This is a USB-C to USB-C cable, which means it has the same USB C plug on both ends, please be aware that this is not a USB-C to USB-A cable. Besides, you may need a USB C wall charger to charge your device.|【NYLON BRAIDED, EXTREME "/>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
    <s v="https://m.media-amazon.com/images/W/WEBP_402378-T1/images/I/41TBdmDqSjL._SY445_SX342_QL70_FMwebp_.jpg"/>
    <s v="https://www.amazon.in/Charging-Braided-Compatible-Samsung-Galaxy/dp/B08NW8GHCJ/ref=sr_1_481?qid=1672909149&amp;s=electronics&amp;sr=1-481"/>
  </r>
  <r>
    <s v="B08QSC1XY8"/>
    <s v="Zoul USB C 60W Fast Charging 3A 6ft/2M Long Type C Nylon Braided Data Cable Quick Charger Cable QC 3.0 for Samsung Galaxy M31S M30 S10 S9 S20 Plus, Note 10 9 8, A20e A40 A50 A70 (2M, Grey)"/>
    <x v="277"/>
    <x v="2"/>
    <s v="Accessories &amp; Peripherals"/>
    <s v="Cables &amp; Accessories"/>
    <s v="Cables"/>
    <s v="USBCables"/>
    <n v="389"/>
    <s v="251-500"/>
    <x v="3"/>
    <n v="3"/>
    <n v="1099"/>
    <n v="0.65"/>
    <n v="4.3"/>
    <n v="1"/>
    <n v="974"/>
    <s v="{3A/QC 3.0 FAST CHARGING and DATA SYNC} : This USB C cable supports QC 3.0 Fast Charging and Data Syncing, max current 3.0A and transfer speed up to 480Mbps. Built-in 56K pull-up resistor and strong metal connections provides reliable conductivity and sta"/>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s v="https://m.media-amazon.com/images/I/419QKVTxaSL._SX300_SY300_QL70_FMwebp_.jpg"/>
    <s v="https://www.amazon.in/Charging-Braided-Charger-Samsung-Galaxy/dp/B08QSC1XY8/ref=sr_1_36?qid=1672909125&amp;s=electronics&amp;sr=1-36"/>
  </r>
  <r>
    <s v="B014SZPBM4"/>
    <s v="Duracell Ultra Alkaline D Battery, 2 Pcs"/>
    <x v="183"/>
    <x v="0"/>
    <s v="GeneralPurposeBatteries &amp; BatteryChargers"/>
    <s v="DisposableBatteries"/>
    <m/>
    <m/>
    <n v="380"/>
    <s v="251-500"/>
    <x v="3"/>
    <n v="3"/>
    <n v="400"/>
    <n v="0.05"/>
    <n v="4.4000000000000004"/>
    <n v="1"/>
    <n v="2111"/>
    <s v="Long Lasting Power Guaranteed|Our best battery, suited for everyday devices with extra performance for high drain devices|Duralock technology keeps unused Duracell batteries fresh and powered for up to 10 years in ambient storage|Available in AAA, AA, C, "/>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
    <s v="https://m.media-amazon.com/images/I/51BGUyveMfL._SX300_SY300_QL70_FMwebp_.jpg"/>
    <s v="https://www.amazon.in/Duracell-Alkaline-Battery-Duralock-Technology/dp/B014SZPBM4/ref=sr_1_490?qid=1672903019&amp;s=computers&amp;sr=1-490"/>
  </r>
  <r>
    <s v="B07GMFY9QM"/>
    <s v="SOFLIN Egg Boiler Electric Automatic Off 7 Egg Poacher for Steaming, Cooking, Boiling and Frying (400 Watts, Blue)"/>
    <x v="285"/>
    <x v="1"/>
    <s v="Kitchen &amp; HomeAppliances"/>
    <s v="SmallKitchenAppliances"/>
    <s v="EggBoilers"/>
    <m/>
    <n v="379"/>
    <s v="251-500"/>
    <x v="3"/>
    <n v="3"/>
    <n v="999"/>
    <n v="0.62"/>
    <n v="4.3"/>
    <n v="1"/>
    <n v="3096"/>
    <s v="PERFECT EGGS EVERY TIME: Cooking eggs to your desired firmness is easier than ever! An easy to use measuring cup with firmness markings is included, allowing you to cook your eggs to desired hardness of soft, medium or hard and make it consistent every ti"/>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
    <s v="https://m.media-amazon.com/images/I/31zTQCdL35S._SX300_SY300_QL70_FMwebp_.jpg"/>
    <s v="https://www.amazon.in/SOFLIN-Electric-Automatic-Poacher-Steaming/dp/B07GMFY9QM/ref=sr_1_60?qid=1672923593&amp;s=kitchen&amp;sr=1-60"/>
  </r>
  <r>
    <s v="B08H5L8V1L"/>
    <s v="Synqe USB Type C Fast Charging Cable 2M Charger Cord Data Cable Compatible with Samsung Galaxy M51,Galaxy M31S, S10e S10 S9 S20 Plus, Note10 9 8,M40 A50 A70, Redmi Note 9, Moto G7, Poco F1 (2M, Grey)"/>
    <x v="284"/>
    <x v="2"/>
    <s v="Accessories &amp; Peripherals"/>
    <s v="Cables &amp; Accessories"/>
    <s v="Cables"/>
    <s v="USBCables"/>
    <n v="379"/>
    <s v="251-500"/>
    <x v="3"/>
    <n v="3"/>
    <n v="1099"/>
    <n v="0.66"/>
    <n v="4.3"/>
    <n v="1"/>
    <n v="3049"/>
    <s v="NYLON BRAIDED, EXTREME DURABILITY: with a tested 20000+ bend lifespan, Synqe USBc charging cable with heavy duty braided and strong metal connections is far more durable|12-months warranty. Please feel free to reach us incase of any issue with the product"/>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s v="https://m.media-amazon.com/images/W/WEBP_402378-T2/images/I/51L+sZTCgzL._SY300_SX300_.jpg"/>
    <s v="https://www.amazon.in/Synqe-Charging-Charger-Samsung-Galaxy/dp/B08H5L8V1L/ref=sr_1_476?qid=1672909147&amp;s=electronics&amp;sr=1-476"/>
  </r>
  <r>
    <s v="B08WKFSN84"/>
    <s v="Wayona Type C To Type C 65W/3.25A Nylon Braided Fast Charging Cable Compatible For Laptop, Macbook, Samsung Galaxy M33 M53 M51 S20 Ultra, A71, A53, A51, Ipad Pro 2018 (1M, Grey)"/>
    <x v="207"/>
    <x v="2"/>
    <s v="Accessories &amp; Peripherals"/>
    <s v="Cables &amp; Accessories"/>
    <s v="Cables"/>
    <s v="USBCables"/>
    <n v="379"/>
    <s v="251-500"/>
    <x v="3"/>
    <n v="3"/>
    <n v="1099"/>
    <n v="0.66"/>
    <n v="4.3"/>
    <n v="1"/>
    <n v="2806"/>
    <s v="⚡【65W High Speed Charging】: Output power up to 20V 3.25A, which is ensured by high-speed safe charging, and the USB 2.0 supports data transfer speed can reach 40~60MB/S (480Mbps). NOTE: This product DO NOT support video output.|💪【Military grade material】"/>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 v="https://m.media-amazon.com/images/W/WEBP_402378-T1/images/I/51pl09bEsHL._SY445_SX342_QL70_FMwebp_.jpg"/>
    <s v="https://www.amazon.in/Wayona-Charging-Braided-Compatible-Samsung/dp/B08WKFSN84/ref=sr_1_402?qid=1672903014&amp;s=computers&amp;sr=1-402"/>
  </r>
  <r>
    <s v="B08WKG2MWT"/>
    <s v="Wayona Usb C 65W Fast Charging Cable Compatible For Tablets Samsung S22 S20 S10 S20Fe S21 S21 Ultra A70 A51 A71 A50S M31 M51 M31S M53 5G (1M, Black)"/>
    <x v="207"/>
    <x v="2"/>
    <s v="Accessories &amp; Peripherals"/>
    <s v="Cables &amp; Accessories"/>
    <s v="Cables"/>
    <s v="USBCables"/>
    <n v="379"/>
    <s v="251-500"/>
    <x v="3"/>
    <n v="3"/>
    <n v="1099"/>
    <n v="0.66"/>
    <n v="4.3"/>
    <n v="1"/>
    <n v="2806"/>
    <s v="【NOTE before purchase】: This is a USB-C to USB-C cable, which means it has the same USB C plug on both ends, please be aware that this is not a USB-C to USB-A cable. Besides, you may need a USB C wall charger to charge your device.|【65W High Speed Chargin"/>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 v="https://m.media-amazon.com/images/I/417MtmtMOvL._SY445_SX342_QL70_FMwebp_.jpg"/>
    <s v="https://www.amazon.in/Wayona-Charging-Charger-Compatible-Samsung/dp/B08WKG2MWT/ref=sr_1_207?qid=1672909134&amp;s=electronics&amp;sr=1-207"/>
  </r>
  <r>
    <s v="B01M5967SY"/>
    <s v="TIZUM High Speed HDMI Cable Aura -Gold Plated-High Speed Data 10.2Gbps, 3D, 4K, HD 1080P (10 Ft/ 3 M)"/>
    <x v="286"/>
    <x v="0"/>
    <s v="HomeTheater,TV &amp; Video"/>
    <s v="Accessories"/>
    <s v="Cables"/>
    <s v="HDMICables"/>
    <n v="379"/>
    <s v="251-500"/>
    <x v="3"/>
    <n v="3"/>
    <n v="999"/>
    <n v="0.62"/>
    <n v="4.2"/>
    <n v="1"/>
    <n v="12153"/>
    <s v="Latest standard HDMI A Male to A Male Cable: Supports Ethernet, 3D, 4K video.|Connects Blu-ray players, Gaming, Computers, DVD Players, Set Top Box, Dish TV Box, and other HDMI-enabled devices to TVs, displays, A/V receivers and more.|Cable allows you to "/>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
    <s v="https://m.media-amazon.com/images/I/51aZN040THL._SX300_SY300_QL70_FMwebp_.jpg"/>
    <s v="https://www.amazon.in/Tizum-10-2Gbps-Speed-Plated-Cable/dp/B01M5967SY/ref=sr_1_468?qid=1672909147&amp;s=electronics&amp;sr=1-468"/>
  </r>
  <r>
    <s v="B08CTQP51L"/>
    <s v="Robustrion [Anti-Scratch] &amp; [Smudge Proof] [S Pen Compatible] Premium Tempered Glass Screen Protector for Samsung Tab S6 Lite 10.4 inch SM-P610/615 [Bubble Free]"/>
    <x v="235"/>
    <x v="2"/>
    <s v="Accessories &amp; Peripherals"/>
    <s v="TabletAccessories"/>
    <s v="ScreenProtectors"/>
    <m/>
    <n v="379"/>
    <s v="251-500"/>
    <x v="3"/>
    <n v="3"/>
    <n v="1499"/>
    <n v="0.75"/>
    <n v="4.2"/>
    <n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
    <s v="https://m.media-amazon.com/images/W/WEBP_402378-T1/images/I/41PJLOoFNWL._SX300_SY300_QL70_FMwebp_.jpg"/>
    <s v="https://www.amazon.in/Robustrion-Anti-Scratch-Samsung-Tab-Lite/dp/B08CTQP51L/ref=sr_1_390?qid=1672903014&amp;s=computers&amp;sr=1-390"/>
  </r>
  <r>
    <s v="B08SJVD8QD"/>
    <s v="CARDEX Digital Kitchen Weighing Machine Multipurpose Electronic Weight Scale With Back Lite LCD Display for Measuring Food, Cake, Vegetable, Fruit (KITCHEN SCALE)"/>
    <x v="287"/>
    <x v="1"/>
    <s v="Kitchen &amp; HomeAppliances"/>
    <s v="SmallKitchenAppliances"/>
    <s v="DigitalKitchenScales"/>
    <m/>
    <n v="379"/>
    <s v="251-500"/>
    <x v="3"/>
    <n v="3"/>
    <n v="389"/>
    <n v="0.03"/>
    <n v="4.2"/>
    <n v="1"/>
    <n v="3739"/>
    <s v="Kitchen Scale is Compact portable and easy to use. It has tare (zero) function.|Capacity: 500g, 1000g, 3000g, 5000g.|Automatic Zero resetting and automatic switch off in 3 seconds.|Low power, low battery and overload indicator.|Equipped With a High Precis"/>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
    <s v="https://m.media-amazon.com/images/I/31HohsWo-+L._SY445_SX342_.jpg"/>
    <s v="https://www.amazon.in/Weighing-Multipurpose-Electronic-Measuring-Vegetable/dp/B08SJVD8QD/ref=sr_1_445?qid=1672923614&amp;s=kitchen&amp;sr=1-445"/>
  </r>
  <r>
    <s v="B07GQD4K6L"/>
    <s v="boAt Bassheads 100 in Ear Wired Earphones with Mic(Furious Red)"/>
    <x v="84"/>
    <x v="0"/>
    <s v="Headphones,Earbuds &amp; Accessories"/>
    <s v="Headphones"/>
    <s v="In-Ear"/>
    <m/>
    <n v="379"/>
    <s v="251-500"/>
    <x v="3"/>
    <n v="3"/>
    <n v="999"/>
    <n v="0.62"/>
    <n v="4.0999999999999996"/>
    <n v="0"/>
    <s v="3,63,713"/>
    <s v="The perfect way to add some style and stand out from the crowd with the boAt BassHeads 100 &quot;Hawk&quot; inspired earphones. Impedance 16Ω, Sensitivity (dB) 92db ±3db, Frequency Response 20Hz-20KHz|The stylish BassHeads 100 superior coated wired earphones are a "/>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
    <s v="https://m.media-amazon.com/images/I/31qVddHyy5L._SX300_SY300_QL70_ML2_.jpg"/>
    <s v="https://www.amazon.in/Boat-BassHeads-100-Inspired-Earphones/dp/B07GQD4K6L/ref=sr_1_69?qid=1672895762&amp;s=electronics&amp;sr=1-69"/>
  </r>
  <r>
    <s v="B0B2CPVXHX"/>
    <s v="Robustrion Anti-Scratch &amp; Smudge Proof Tempered Glass Screen Protector for Xiaomi Mi Pad 5 11 inch"/>
    <x v="235"/>
    <x v="2"/>
    <s v="Accessories &amp; Peripherals"/>
    <s v="TabletAccessories"/>
    <s v="ScreenProtectors"/>
    <m/>
    <n v="379"/>
    <s v="251-500"/>
    <x v="3"/>
    <n v="3"/>
    <n v="1499"/>
    <n v="0.75"/>
    <n v="4.0999999999999996"/>
    <n v="0"/>
    <n v="670"/>
    <s v="COMPATIBILITY: Specifically Designed Tempered Glass Screen Protector Guard for Xiaomi Pad 5 11 inch It will not fit any other model.|HIGH CLARITY AND TRANSPARENCY: Features ultra clarity with 99.9% transparency to allow an optimal, natural viewing experie"/>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s v="https://m.media-amazon.com/images/I/51JATaEt6XL._SY300_SX300_QL70_FMwebp_.jpg"/>
    <s v="https://www.amazon.in/Robustrion-Anti-Scratch-Smudge-Tempered-Protector/dp/B0B2CPVXHX/ref=sr_1_406?qid=1672903014&amp;s=computers&amp;sr=1-406"/>
  </r>
  <r>
    <s v="B08L7J3T31"/>
    <s v="Noir Aqua - 5pcs PP Spun Filter + 1 Spanner | for All Types of RO Water purifiers (5 Piece, White, 10 Inch, 5 Micron) - RO Spun Filter Cartridge Sponge Replacement Water Filter Candle"/>
    <x v="288"/>
    <x v="1"/>
    <s v="Kitchen &amp; HomeAppliances"/>
    <s v="WaterPurifiers &amp; Accessories"/>
    <s v="WaterPurifierAccessories"/>
    <m/>
    <n v="379"/>
    <s v="251-500"/>
    <x v="3"/>
    <n v="3"/>
    <n v="919"/>
    <n v="0.59"/>
    <n v="4"/>
    <n v="0"/>
    <n v="1090"/>
    <s v="SUPREME QUALITY 90 GRAM 3 LAYER THIK PP SPUN FILTER|Best Suited for ALL TYPES OF WATER PURIFIERS, RO/UV and RO Service.|Replacement of Spun Filter every 3 to 4 month can save bigger expenses. - Regular replacement of Spun Filter protects RO Membrane and c"/>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
    <s v="https://m.media-amazon.com/images/I/41fDdRtjfxL._SY445_SX342_QL70_FMwebp_.jpg"/>
    <s v="https://www.amazon.in/Noir-Aqua-Spanner-Purifiers-cartridge/dp/B08L7J3T31/ref=sr_1_502?qid=1672923617&amp;s=kitchen&amp;sr=1-502"/>
  </r>
  <r>
    <s v="B09GFN8WZL"/>
    <s v="Portronics Ruffpad 8.5M Multicolor LCD Writing Pad with Screen 21.5cm (8.5-inch) for Drawing, Playing, Handwriting Gifts for Kids &amp; Adults, India's first notepad to save and share your child's first creatives via Ruffpad app on your Smartphone(Black)"/>
    <x v="121"/>
    <x v="2"/>
    <s v="Accessories &amp; Peripherals"/>
    <s v="Keyboards,Mice &amp; InputDevices"/>
    <s v="GraphicTablets"/>
    <m/>
    <n v="378"/>
    <s v="251-500"/>
    <x v="3"/>
    <n v="3"/>
    <n v="999"/>
    <n v="0.62"/>
    <n v="4.0999999999999996"/>
    <n v="0"/>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
    <s v="https://m.media-amazon.com/images/I/31NR4qCjJyL._SX300_SY300_QL70_FMwebp_.jpg"/>
    <s v="https://www.amazon.in/Portronics-Ruffpad-Multicolor-8-5-inch-Handwriting/dp/B09GFN8WZL/ref=sr_1_244?qid=1672903007&amp;s=computers&amp;sr=1-244"/>
  </r>
  <r>
    <s v="B08CGW4GYR"/>
    <s v="Milk Frother, Immersion Blender Cordlesss Foam Maker USB Rechargeable Small Mixer Handheld with 2 Stainless Whisks，Wisker for Stirring 3-Speed Adjustable Mini Frother for Cappuccino Latte Coffee Egg"/>
    <x v="289"/>
    <x v="1"/>
    <s v="Kitchen &amp; HomeAppliances"/>
    <s v="SmallKitchenAppliances"/>
    <s v="HandBlenders"/>
    <m/>
    <n v="375"/>
    <s v="251-500"/>
    <x v="3"/>
    <n v="3"/>
    <n v="999"/>
    <n v="0.62"/>
    <n v="3.6"/>
    <n v="0"/>
    <n v="1988"/>
    <s v="Fast To Get Creamy Froth With Great Power: The immersion blender Equipped with an innovative, super premium motor, the must-have handheld foam maker gives long-lasting and reliable performance. The high speed upgraded motor boasts enough power to create f"/>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
    <s v="https://m.media-amazon.com/images/W/WEBP_402378-T1/images/I/41875hbgKyL._SY300_SX300_QL70_FMwebp_.jpg"/>
    <s v="https://www.amazon.in/Rechargeable-whisks%EF%BC%8C3-Speed-Adjustable-Cappuccino-Bulletproof/dp/B08CGW4GYR/ref=sr_1_348?qid=1672923610&amp;s=kitchen&amp;sr=1-348"/>
  </r>
  <r>
    <s v="B08L5HMJVW"/>
    <s v="SanDisk Ultra microSD UHS-I Card 32GB, 120MB/s R"/>
    <x v="27"/>
    <x v="0"/>
    <s v="Accessories"/>
    <s v="MemoryCards"/>
    <s v="MicroSD"/>
    <m/>
    <n v="369"/>
    <s v="251-500"/>
    <x v="3"/>
    <n v="3"/>
    <n v="700"/>
    <n v="0.47"/>
    <n v="4.4000000000000004"/>
    <n v="1"/>
    <n v="67259"/>
    <s v="Ideal for Android smartphones and tablets, and MIL cameras|Up to 1TB to store even more hours of Full HD video|Up to 120MB/s transfer speeds let you move up to 1000 photos in a minute [32GB-1TB]|Load apps faster with A1-rated performance, Operating Temp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
    <s v="https://m.media-amazon.com/images/I/41aV2T7qLgL._SY300_SX300_QL70_ML2_.jpg"/>
    <s v="https://www.amazon.in/SanDisk-Ultra-microSD-UHS-I-120MB/dp/B08L5HMJVW/ref=sr_1_31?qid=1672895755&amp;s=electronics&amp;sr=1-31"/>
  </r>
  <r>
    <s v="B07DJLFMPS"/>
    <s v="HP 32GB Class 10 MicroSD Memory Card (U1 TF Card 32GB)"/>
    <x v="59"/>
    <x v="0"/>
    <s v="Accessories"/>
    <s v="MemoryCards"/>
    <s v="MicroSD"/>
    <m/>
    <n v="369"/>
    <s v="251-500"/>
    <x v="3"/>
    <n v="3"/>
    <n v="1600"/>
    <n v="0.77"/>
    <n v="4"/>
    <n v="0"/>
    <n v="32625"/>
    <s v="HP 32GB Class 10 MicroSD Memory Card (U1 TF Card 32GB)|Class 10, UHS-I, U1 Memory Card with Adapter|Perfect for storing and transferring more mobile content across your devices, including photos, music and movies for entertainment or apps and e-books for "/>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
    <s v="https://m.media-amazon.com/images/I/41z7FRqEerL._SX300_SY300_QL70_ML2_.jpg"/>
    <s v="https://www.amazon.in/HP-MicroSD-U1-TF-Card-32GB/dp/B07DJLFMPS/ref=sr_1_106?qid=1672895777&amp;s=electronics&amp;sr=1-106"/>
  </r>
  <r>
    <s v="B081RLM75M"/>
    <s v="LACOPINE Mini Pocket Size Lint Roller (White)"/>
    <x v="290"/>
    <x v="1"/>
    <s v="Kitchen &amp; HomeAppliances"/>
    <s v="Vacuum,Cleaning &amp; Ironing"/>
    <s v="Irons,Steamers&amp;Accessories"/>
    <s v="LintShavers"/>
    <n v="369"/>
    <s v="251-500"/>
    <x v="3"/>
    <n v="3"/>
    <n v="599"/>
    <n v="0.38"/>
    <n v="3.9"/>
    <n v="0"/>
    <n v="82"/>
    <s v="Plastic+Adhesive Paper|Practical handle with hole, easy to hang up for storage. Torn paper: 30 sheets per roller.|Not only for pet hair, but also for pants, coats, sweaters, dresses, suits etc.|Economy value pack of 1 Rollers+5 Refiils, 180 Total Sheets.|"/>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
    <s v="https://m.media-amazon.com/images/W/WEBP_402378-T1/images/I/31QVpoSYsrL._SX300_SY300_QL70_FMwebp_.jpg"/>
    <s v="https://www.amazon.in/LACOPINE-Mini-Pocket-Roller-White/dp/B081RLM75M/ref=sr_1_462?qid=1672923614&amp;s=kitchen&amp;sr=1-462"/>
  </r>
  <r>
    <s v="B09C6H53KH"/>
    <s v="Duracell Type-C To Micro 1.2M braided Sync &amp; Charge Cable, USB C to Micro Fast Charge Compatible for fast data transmission (Black)"/>
    <x v="183"/>
    <x v="2"/>
    <s v="Accessories &amp; Peripherals"/>
    <s v="Cables &amp; Accessories"/>
    <s v="Cables"/>
    <s v="USBCables"/>
    <n v="368"/>
    <s v="251-500"/>
    <x v="3"/>
    <n v="3"/>
    <n v="699"/>
    <n v="0.47"/>
    <n v="4.2"/>
    <n v="1"/>
    <n v="387"/>
    <s v="1.2M Tangle Free durable tough braiding sync &amp; charge cable|Supports Quick Charge 2.0 and 3.0, with max output up to 3A|Ensure fast and stable data transmission up to 480 Mbps|Up to 10,000+ bend and 10,000+ plugging and unplugging test ensure this cable a"/>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
    <s v="https://m.media-amazon.com/images/W/WEBP_402378-T1/images/I/41qhsp6qcNL._SX300_SY300_QL70_FMwebp_.jpg"/>
    <s v="https://www.amazon.in/DURACELL-Type-C-Micro-braided-Charge/dp/B09C6H53KH/ref=sr_1_168?qid=1672909131&amp;s=electronics&amp;sr=1-168"/>
  </r>
  <r>
    <s v="B091KNVNS9"/>
    <s v="Themisto 350 Watts Egg Boiler-Blue"/>
    <x v="206"/>
    <x v="1"/>
    <s v="Kitchen &amp; HomeAppliances"/>
    <s v="SmallKitchenAppliances"/>
    <s v="EggBoilers"/>
    <m/>
    <n v="368"/>
    <s v="251-500"/>
    <x v="3"/>
    <n v="3"/>
    <n v="699"/>
    <n v="0.47"/>
    <n v="4.0999999999999996"/>
    <n v="0"/>
    <n v="1240"/>
    <s v="WHATS INCLUDED? Egg Cooker base; Dishwasher Safe Removable Parts: 7-Egg Tray, Measuring cup with firmness markings, Clear Lid, and Instruction Manual|COMPACT SPACE-SAVING DESIGN: Perfect as a back to school gift for dorms, apartments, RV campers, camping,"/>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
    <s v="https://m.media-amazon.com/images/W/WEBP_402378-T2/images/I/315o5vpD66L._SX300_SY300_QL70_FMwebp_.jpg"/>
    <s v="https://www.amazon.in/Themisto-350-Watts-Egg-Boiler-Blue/dp/B091KNVNS9/ref=sr_1_134?qid=1672923597&amp;s=kitchen&amp;sr=1-134"/>
  </r>
  <r>
    <s v="B071Z8M4KX"/>
    <s v="boAt BassHeads 100 in-Ear Wired Headphones with Mic (Black)"/>
    <x v="84"/>
    <x v="0"/>
    <s v="Headphones,Earbuds &amp; Accessories"/>
    <s v="Headphones"/>
    <s v="In-Ear"/>
    <m/>
    <n v="365"/>
    <s v="251-500"/>
    <x v="3"/>
    <n v="3"/>
    <n v="999"/>
    <n v="0.63"/>
    <n v="4.0999999999999996"/>
    <n v="0"/>
    <s v="3,63,711"/>
    <s v="The perfect way to add some style and stand out from the crowd with the boAt BassHeads 100 &quot;Hawk&quot; inspired earphones. Impedance 16Ω, Sensitivity (dB) 92db ±3db, Frequency Response 20Hz-20KHz|The stylish BassHeads 100 superior coated wired earphones are a "/>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
    <s v="https://m.media-amazon.com/images/I/31IdiM9ZM8L._SX300_SY300_QL70_FMwebp_.jpg"/>
    <s v="https://www.amazon.in/boAt-BassHeads-100-Headphones-Black/dp/B071Z8M4KX/ref=sr_1_1?qid=1672902995&amp;s=computers&amp;sr=1-1"/>
  </r>
  <r>
    <s v="B08D6RCM3Q"/>
    <s v="PrettyKrafts Folding Laundry Basket for Clothes with Lid &amp; Handle, Toys Organiser, 75 Litre, (Pack of 1), Mushroom Print"/>
    <x v="283"/>
    <x v="1"/>
    <s v="HomeStorage &amp; Organization"/>
    <s v="LaundryOrganization"/>
    <s v="LaundryBaskets"/>
    <m/>
    <n v="355"/>
    <s v="251-500"/>
    <x v="3"/>
    <n v="3"/>
    <n v="899"/>
    <n v="0.61"/>
    <n v="4.0999999999999996"/>
    <n v="0"/>
    <n v="1051"/>
    <s v="MULTIFUNCTIONAL LAUNDRY BAG - Useful for homes, apartments, bathroom, student's dormitory and hostels. Also help you to store other stuff, such as umbrellas, toys, shoes, etc, Make your room look clean, tidy and save space|Needs no assembly - Folds when n"/>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
    <s v="https://m.media-amazon.com/images/W/WEBP_402378-T2/images/I/41ZFwhFMMwL._SX300_SY300_QL70_FMwebp_.jpg"/>
    <s v="https://www.amazon.in/PrettyKrafts-Laundry-Clothes-Storage-Mushroom/dp/B08D6RCM3Q/ref=sr_1_96?qid=1672923595&amp;s=kitchen&amp;sr=1-96"/>
  </r>
  <r>
    <s v="B09939XJX8"/>
    <s v="TVARA LCD Writing Tablet, 8.5&quot; Inch Colorful Toddler Doodle Board Drawing Tablet, Erasable Reusable Electronic Drawing Pads, Educational and Learning Tool for 3-6 Years Old Boy and Girls Mix Colors"/>
    <x v="291"/>
    <x v="2"/>
    <s v="Accessories &amp; Peripherals"/>
    <s v="Keyboards,Mice &amp; InputDevices"/>
    <s v="GraphicTablets"/>
    <m/>
    <n v="354"/>
    <s v="251-500"/>
    <x v="3"/>
    <n v="3"/>
    <n v="1500"/>
    <n v="0.76"/>
    <n v="4"/>
    <n v="0"/>
    <n v="1026"/>
    <s v="Eye Protection and Fantastic：The LCD writing tablet adopts 2021 LCD pressure-sensitive technology and 10-inch LCD colorful screen. This toddler doodle board without radiation, no glare, safe and comfortable even use for a long time, offers enough space fo"/>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
    <s v="https://m.media-amazon.com/images/W/WEBP_402378-T2/images/I/51HO3bkK+VS._SY300_SX300_.jpg"/>
    <s v="https://www.amazon.in/TVARA-Colorful-Erasable-Electronic-Educational/dp/B09939XJX8/ref=sr_1_388?qid=1672903014&amp;s=computers&amp;sr=1-388"/>
  </r>
  <r>
    <s v="B0B25DJ352"/>
    <s v="GILTON Egg Boiler Electric Automatic Off 7 Egg Poacher for Steaming, Cooking Also Boiling and Frying, Multi Color"/>
    <x v="292"/>
    <x v="1"/>
    <s v="Kitchen &amp; HomeAppliances"/>
    <s v="SmallKitchenAppliances"/>
    <s v="EggBoilers"/>
    <m/>
    <n v="353"/>
    <s v="251-500"/>
    <x v="3"/>
    <n v="3"/>
    <n v="1199"/>
    <n v="0.71"/>
    <n v="4.3"/>
    <n v="1"/>
    <n v="629"/>
    <s v="Cook up to 7 eggs in soft, medium, or hard boiled firmness, while saving time and water. Eggs come out consistently perfect, shell is easy to peel, and clean up is super easy!|This Egg Boiler takes only 10 minutes to cook the eggs Fill measuring cup with "/>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s v="https://m.media-amazon.com/images/I/41yKM0rHKQL._SX300_SY300_QL70_FMwebp_.jpg"/>
    <s v="https://www.amazon.in/Egg-Boiler-Electric-Automatic-Steaming/dp/B0B25DJ352/ref=sr_1_105?qid=1672923596&amp;s=kitchen&amp;sr=1-105"/>
  </r>
  <r>
    <s v="B0814P4L98"/>
    <s v="PrettyKrafts Laundry Basket for clothes with Lid &amp; Handles, Toys Organiser, 75 Ltr Black &amp; Grey"/>
    <x v="283"/>
    <x v="1"/>
    <s v="HomeStorage &amp; Organization"/>
    <s v="LaundryOrganization"/>
    <s v="LaundryBaskets"/>
    <m/>
    <n v="351"/>
    <s v="251-500"/>
    <x v="3"/>
    <n v="3"/>
    <n v="999"/>
    <n v="0.65"/>
    <n v="4"/>
    <n v="0"/>
    <n v="5380"/>
    <s v="MULTIFUNCTIONAL LAUNDRY BAG - Useful for homes, apartments, bathroom, student's dormitory and hostels. Also help you to store other stuff, such as umbrellas, toys, shoes, etc, Make your room look clean, tidy and save space|Needs no assembly - Folds when n"/>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
    <s v="https://m.media-amazon.com/images/I/41oxCycQ4BL._SX300_SY300_QL70_FMwebp_.jpg"/>
    <s v="https://www.amazon.in/PrettyKrafts-Laundry-Basket-Clothes-Handles/dp/B0814P4L98/ref=sr_1_45?qid=1672923592&amp;s=kitchen&amp;sr=1-45"/>
  </r>
  <r>
    <s v="B08W9BK4MD"/>
    <s v="Tom &amp; Jerry Folding Laundry Basket for Clothes with Lid &amp; Handle, Toys Organiser, 75 Litre, Green"/>
    <x v="293"/>
    <x v="1"/>
    <s v="HomeStorage &amp; Organization"/>
    <s v="LaundryOrganization"/>
    <s v="LaundryBaskets"/>
    <m/>
    <n v="351"/>
    <s v="251-500"/>
    <x v="3"/>
    <n v="3"/>
    <n v="899"/>
    <n v="0.61"/>
    <n v="3.9"/>
    <n v="0"/>
    <n v="296"/>
    <s v="MULTIFUNCTIONAL LAUNDRY BAG - Useful for homes, apartments, bathroom, student's dormitory and hostels. Also help you to store other stuff, such as umbrellas, toys, shoes, etc, Make your room look clean, tidy and save space|Dimension: length (35) cm x widt"/>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s v="https://m.media-amazon.com/images/I/41nfxayjM9L._SX300_SY300_QL70_FMwebp_.jpg"/>
    <s v="https://www.amazon.in/PrettyKrafts-Folding-Laundry-Clothes-Organiser/dp/B08W9BK4MD/ref=sr_1_288?qid=1672923606&amp;s=kitchen&amp;sr=1-288"/>
  </r>
  <r>
    <s v="B0814LP6S9"/>
    <s v="PrettyKrafts Laundry Basket for clothes with Lid &amp; Handles, Toys Organiser, 75 Ltr Grey"/>
    <x v="283"/>
    <x v="1"/>
    <s v="HomeStorage &amp; Organization"/>
    <s v="LaundryOrganization"/>
    <s v="LaundryBaskets"/>
    <m/>
    <n v="351"/>
    <s v="251-500"/>
    <x v="3"/>
    <n v="3"/>
    <n v="1099"/>
    <n v="0.68"/>
    <n v="3.7"/>
    <n v="0"/>
    <n v="1470"/>
    <s v="MADE IN INDIA | Laundry baskets Combo of Lid &amp; without Lid, which is a lightweight, water resistant &amp; sturdy.|Durable and foldable laundry bags for organizing stuff in laundry room|Simple and elegant organizer to complement various interiors, Ideal for st"/>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
    <s v="https://m.media-amazon.com/images/I/31vN7I58EHL._SX300_SY300_QL70_FMwebp_.jpg"/>
    <s v="https://www.amazon.in/PrettyKrafts-Laundry-Basket-Clothes-Handles/dp/B0814LP6S9/ref=sr_1_264?qid=1672923605&amp;s=kitchen&amp;sr=1-264"/>
  </r>
  <r>
    <s v="B085DTN6R2"/>
    <s v="Portronics Konnect CL 20W POR-1067 Type-C to 8 Pin USB 1.2M Cable with Power Delivery &amp; 3A Quick Charge Support, Nylon Braided for All Type-C and 8 Pin Devices, Green"/>
    <x v="121"/>
    <x v="2"/>
    <s v="Accessories &amp; Peripherals"/>
    <s v="Cables &amp; Accessories"/>
    <s v="Cables"/>
    <s v="USBCables"/>
    <n v="350"/>
    <s v="251-500"/>
    <x v="3"/>
    <n v="3"/>
    <n v="899"/>
    <n v="0.61"/>
    <n v="4.2"/>
    <n v="1"/>
    <n v="2262"/>
    <s v="[20W PD FAST CHARGING]-It’s supports 20W PD quick charge protocol, charge up to 50% in around 30 minutes. It is ideal for charging your USB type c enabled devices at maximum speed|[USB-C to 8 Pin Cable]- It’s offer rapid charging and syncing between USB T"/>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
    <s v="https://m.media-amazon.com/images/I/31J6qGhAL9L._SX300_SY300_QL70_FMwebp_.jpg"/>
    <s v="https://www.amazon.in/Portronics-Konnect-Delivery-Support-Braided/dp/B085DTN6R2/ref=sr_1_15?qid=1672909124&amp;s=electronics&amp;sr=1-15"/>
  </r>
  <r>
    <s v="B07HZ2QCGR"/>
    <s v="POPIO Type C Dash Charging USB Data Cable for OnePlus Devices"/>
    <x v="294"/>
    <x v="2"/>
    <s v="Accessories &amp; Peripherals"/>
    <s v="Cables &amp; Accessories"/>
    <s v="Cables"/>
    <s v="USBCables"/>
    <n v="350"/>
    <s v="251-500"/>
    <x v="3"/>
    <n v="3"/>
    <n v="599"/>
    <n v="0.42"/>
    <n v="3.9"/>
    <n v="0"/>
    <n v="8314"/>
    <s v="Connect USB Type-C enabled devices (Oneplus, MacBook, Chromebook Pixel, Galaxy Note 7, etc.) with standard USB Type-A enabled devices (laptops, hard drives, power banks, wall/car chargers, etc.).|Reversible design - easily insert the Type-C connector into"/>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
    <s v="https://m.media-amazon.com/images/I/31wPIFxnDaL._SY445_SX342_QL70_FMwebp_.jpg"/>
    <s v="https://www.amazon.in/POPIO-Charging-Cable-OnePlus-Devices/dp/B07HZ2QCGR/ref=sr_1_228?qid=1672909135&amp;s=electronics&amp;sr=1-228"/>
  </r>
  <r>
    <s v="B0B86CDHL1"/>
    <s v="oraimo 65W Type C to C Fast Charging Cable USB C to USB C Cable High Speed Syncing, Nylon Braided 1M length with LED Indicator Compatible For Laptop, Macbook, Samsung Galaxy S22 S20 S10 S20Fe S21 S21 Ultra A70 A51 A71 A50S M31 M51 M31S M53 5G"/>
    <x v="212"/>
    <x v="2"/>
    <s v="Accessories &amp; Peripherals"/>
    <s v="Cables &amp; Accessories"/>
    <s v="Cables"/>
    <s v="USBCables"/>
    <n v="349"/>
    <s v="251-500"/>
    <x v="3"/>
    <n v="3"/>
    <n v="899"/>
    <n v="0.61"/>
    <n v="4.5"/>
    <n v="1"/>
    <n v="149"/>
    <s v="🥇【Kindly NOTE before you purchase】:This is a USB-C to USB-C cable, which means it has the same USB C or Type C plug on both sides, please keep a note that this cable is not a USB-C to USB-A cable. Besides, you may need a USB C wall charger to charge your"/>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
    <s v="https://m.media-amazon.com/images/I/41gztmbiIgL._SX300_SY300_QL70_FMwebp_.jpg"/>
    <s v="https://www.amazon.in/oraimo-Charging-Syncing-Indicator-Compatible/dp/B0B86CDHL1/ref=sr_1_79?qid=1672909128&amp;s=electronics&amp;sr=1-79"/>
  </r>
  <r>
    <s v="B083342NKJ"/>
    <s v="MI Braided USB Type-C Cable for Charging Adapter (Red)"/>
    <x v="5"/>
    <x v="2"/>
    <s v="Accessories &amp; Peripherals"/>
    <s v="Cables &amp; Accessories"/>
    <s v="Cables"/>
    <s v="USBCables"/>
    <n v="349"/>
    <s v="251-500"/>
    <x v="3"/>
    <n v="3"/>
    <n v="399"/>
    <n v="0.13"/>
    <n v="4.4000000000000004"/>
    <n v="1"/>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
    <s v="I like it 👍👍,Best charging power . I used this cable on note 8 pro mi. Using 8month also fast working.,350 might be a little expensive but physically it’s so good. Feels premium. But power limitation is there it is not suitable for fast charging.,,https"/>
    <s v="https://m.media-amazon.com/images/W/WEBP_402378-T1/images/I/31gaP7qpBNL._SX300_SY300_QL70_FMwebp_.jpg"/>
    <s v="https://www.amazon.in/Mi-Braided-USB-Type-C-Cable/dp/B083342NKJ/ref=sr_1_17?qid=1672909124&amp;s=electronics&amp;sr=1-17"/>
  </r>
  <r>
    <s v="B071SDRGWL"/>
    <s v="boAt Type-c A400 Type-c to USB A Cable for All Type C Phones (Lg nexus 5x), 1Mtr(Black)"/>
    <x v="84"/>
    <x v="2"/>
    <s v="Accessories &amp; Peripherals"/>
    <s v="Cables &amp; Accessories"/>
    <s v="Cables"/>
    <s v="USBCables"/>
    <n v="349"/>
    <s v="251-500"/>
    <x v="3"/>
    <n v="3"/>
    <n v="699"/>
    <n v="0.5"/>
    <n v="4.3"/>
    <n v="1"/>
    <n v="20850"/>
    <s v="Support The Maximum 3A Fast Charging And The Speed Of Data Sync Up To 480 Mbps|One End Normal Usb Type A And Other End Usb Type C|Aesthetically Designed, Aluminium Ends, With High-Density Boat'S Premium Nylon Braiding Wrapped Around The Entire Length Of T"/>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
    <s v="https://m.media-amazon.com/images/I/41alINWQKXL._SX300_SY300_QL70_FMwebp_.jpg"/>
    <s v="https://www.amazon.in/Indestructible-Type-C-Cable-Type-Phones/dp/B071SDRGWL/ref=sr_1_158?qid=1672909131&amp;s=electronics&amp;sr=1-158"/>
  </r>
  <r>
    <s v="B07XCM6T4N"/>
    <s v="STRIFF Adjustable Laptop Tabletop Stand Patented Riser Ventilated Portable Foldable Compatible with MacBook Notebook Tablet Tray Desk Table Book with Free Phone Stand (Black)"/>
    <x v="268"/>
    <x v="2"/>
    <s v="Accessories &amp; Peripherals"/>
    <s v="LaptopAccessories"/>
    <s v="NotebookComputerStands"/>
    <m/>
    <n v="349"/>
    <s v="251-500"/>
    <x v="3"/>
    <n v="3"/>
    <n v="1499"/>
    <n v="0.77"/>
    <n v="4.3"/>
    <n v="1"/>
    <n v="24791"/>
    <s v="FOLDABLE, PORTABLE, LIGHTWEIGHT: The Carnation Laptop Stand has a thin, hard plastic frame. It can be easily folded and carried around. Durable enough to withstand the weight of up to 55 lbs (25kg).|OPTIMIZED FOR AIR VENTILATION: To prevent your computer "/>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
    <s v="https://m.media-amazon.com/images/I/51aYKwgu-GL._SX300_SY300_QL70_FMwebp_.jpg"/>
    <s v="https://www.amazon.in/STRIFF-Adjustable-Patented-Ventilated-Compatible/dp/B07XCM6T4N/ref=sr_1_13?qid=1672902995&amp;s=computers&amp;sr=1-13"/>
  </r>
  <r>
    <s v="B08V9C4B1J"/>
    <s v="Synqe Type C to Type C Short Fast Charging 60W Cable Compatible with Samsung Galaxy Z Fold3 5G, Z Flip3 5G, S22 5G, S22 Ultra, S21, S20, S20FE, A52, A73, A53 (0.25M, Black)"/>
    <x v="284"/>
    <x v="2"/>
    <s v="Accessories &amp; Peripherals"/>
    <s v="Cables &amp; Accessories"/>
    <s v="Cables"/>
    <s v="USBCables"/>
    <n v="349"/>
    <s v="251-500"/>
    <x v="3"/>
    <n v="3"/>
    <n v="999"/>
    <n v="0.65"/>
    <n v="4.3"/>
    <n v="1"/>
    <n v="838"/>
    <s v="【NOTE before purchase】:This is a USB-C to USB-C cable, which means it has the same USB C plug on both ends, please be aware that this is not a USB-C to USB-A cable. Besides, you may need a USB C wall charger to charge your device.|【NYLON BRAIDED, SMALL SI"/>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
    <s v="https://m.media-amazon.com/images/I/31FmMK7a9PL._SY445_SX342_QL70_FMwebp_.jpg"/>
    <s v="https://www.amazon.in/Synqe-Braided-Charging-Compatible-Samsung/dp/B08V9C4B1J/ref=sr_1_495?qid=1672909149&amp;s=electronics&amp;sr=1-495"/>
  </r>
  <r>
    <s v="B09BW334ML"/>
    <s v="Dealfreez Case Compatible with Fire TV Stick 3rd Gen 2021 Full Wrap Silicone Remote Cover Anti-Lost with Loop (D-Black)"/>
    <x v="295"/>
    <x v="0"/>
    <s v="HomeTheater,TV &amp; Video"/>
    <s v="Accessories"/>
    <s v="RemoteControls"/>
    <m/>
    <n v="349"/>
    <s v="251-500"/>
    <x v="3"/>
    <n v="3"/>
    <n v="1499"/>
    <n v="0.77"/>
    <n v="4.3"/>
    <n v="1"/>
    <n v="4145"/>
    <s v="【Compatibility】: Specially Designed for Fire TV Stick All New Alexa Voice Remote Control (3rd Gen)(2021 Release). (REMOTE NOT INCLUDED)|【3 Meters Shockproof】: Durable Silicone Material can protect your remote from 3 meters high drop, effectively protects "/>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
    <s v="https://m.media-amazon.com/images/I/41pA1xo-mIL._SX300_SY300_QL70_FMwebp_.jpg"/>
    <s v="https://www.amazon.in/Dealfreez-Compatible-Silicone-Anti-Lost-D-Black/dp/B09BW334ML/ref=sr_1_112?qid=1672909129&amp;s=electronics&amp;sr=1-112"/>
  </r>
  <r>
    <s v="B07JNVF678"/>
    <s v="Wayona Nylon Braided USB Data Sync and Fast Charging 3A Short Power Bank Cable For iPhones, iPad Air, iPad mini, iPod Nano and iPod Touch (Grey)"/>
    <x v="207"/>
    <x v="2"/>
    <s v="Accessories &amp; Peripherals"/>
    <s v="Cables &amp; Accessories"/>
    <s v="Cables"/>
    <s v="USBCables"/>
    <n v="349"/>
    <s v="251-500"/>
    <x v="3"/>
    <n v="3"/>
    <n v="999"/>
    <n v="0.65"/>
    <n v="4.2"/>
    <n v="1"/>
    <n v="13120"/>
    <s v="[High Compatibility] : iPhones, iPad Air, iPad mini, iPod Nano and iPod Touch|[Fast Charge&amp;Data Sync ] : It can charge and sync simultaneously at a rapid speed, Compatible with any charging adaptor, multi-port charging station or power bank.|【Short and Co"/>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
    <s v="https://m.media-amazon.com/images/W/WEBP_402378-T2/images/I/41c80KrMZgL._SY445_SX342_QL70_FMwebp_.jpg"/>
    <s v="https://www.amazon.in/Wayona-Nylon-Braided-Charging-iPhones/dp/B07JNVF678/ref=sr_1_117?qid=1672909129&amp;s=electronics&amp;sr=1-117"/>
  </r>
  <r>
    <s v="B08B6XWQ1C"/>
    <s v="DIGITEK® (DTR-200MT) (18 CM) Portable &amp; Flexible Mini Tripod with Mobile Holder &amp; 360 Degree Ball Head, For Smart Phones, Compact Cameras, GoPro, Maximum Operating Height: 7.87 Inch, Maximum Load Upto: 1 kgs"/>
    <x v="125"/>
    <x v="0"/>
    <s v="Cameras &amp; Photography"/>
    <s v="Accessories"/>
    <s v="Tripods&amp;Monopods"/>
    <s v="TripodLegs"/>
    <n v="349"/>
    <s v="251-500"/>
    <x v="3"/>
    <n v="3"/>
    <n v="995"/>
    <n v="0.65"/>
    <n v="4.2"/>
    <n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s v="https://m.media-amazon.com/images/W/WEBP_402378-T1/images/I/31Vt3iyEaIL._SX300_SY300_QL70_FMwebp_.jpg"/>
    <s v="https://www.amazon.in/DIGITEK-Portable-Flexible-Compact-Operating/dp/B08B6XWQ1C/ref=sr_1_269?qid=1672903008&amp;s=computers&amp;sr=1-269"/>
  </r>
  <r>
    <s v="B098LCVYPW"/>
    <s v="Dealfreez Case Compatible for Fire TV Stick 4K All Alexa Voice Remote Shockproof Silicone Anti-Lost Cover with Loop (C-Black)"/>
    <x v="295"/>
    <x v="0"/>
    <s v="HomeTheater,TV &amp; Video"/>
    <s v="Accessories"/>
    <s v="RemoteControls"/>
    <m/>
    <n v="349"/>
    <s v="251-500"/>
    <x v="3"/>
    <n v="3"/>
    <n v="999"/>
    <n v="0.65"/>
    <n v="4.2"/>
    <n v="1"/>
    <n v="513"/>
    <s v="【Compatibility】: Specially designed for Fire TV Stick 4K All-new Alexa Voice Remote with power and volume controls. (REMOTE NOT INCLUDED)|【3 Meters Shockproof】: Durable Silicone Material can protect your remote from 3 meters high drop, effectively protect"/>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
    <s v="https://m.media-amazon.com/images/W/WEBP_402378-T1/images/I/41Zc-phmoEL._SX300_SY300_QL70_FMwebp_.jpg"/>
    <s v="https://www.amazon.in/Dealfreez-Compatible-Shockproof-Silicone-Anti-Lost/dp/B098LCVYPW/ref=sr_1_395?qid=1672909144&amp;s=electronics&amp;sr=1-395"/>
  </r>
  <r>
    <s v="B09MM6P76N"/>
    <s v="7SEVEN® Compatible Lg Smart Tv Remote Suitable for Any LG LED OLED LCD UHD Plasma Android Television and AKB75095303 replacement of Original Lg Tv Remote Control"/>
    <x v="155"/>
    <x v="0"/>
    <s v="HomeTheater,TV &amp; Video"/>
    <s v="Accessories"/>
    <s v="RemoteControls"/>
    <m/>
    <n v="349"/>
    <s v="251-500"/>
    <x v="3"/>
    <n v="3"/>
    <n v="599"/>
    <n v="0.42"/>
    <n v="4.2"/>
    <n v="1"/>
    <n v="284"/>
    <s v="Best Compatible Remote Control for LG television Models are AKB75095304 AKB75095305 AKB75095306 AKB75095307 AKB75095308|Hot Keys: NETFLIX, AMAZON Prime Video, 3D, Movies, Record, Live TV|This is a manufacturer substitution. Part may differ in appearance b"/>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
    <s v="https://m.media-amazon.com/images/I/31Bfu6liMWL._SX300_SY300_QL70_FMwebp_.jpg"/>
    <s v="https://www.amazon.in/7SEVENTM-Universal-Replacement-Original-AKB75095303/dp/B09MM6P76N/ref=sr_1_143?qid=1672909130&amp;s=electronics&amp;sr=1-143"/>
  </r>
  <r>
    <s v="B01LONQBDG"/>
    <s v="AmazonBasics USB Type-C to Micro-B 2.0 Cable - 6 Inches (15.2 Centimeters) - White"/>
    <x v="16"/>
    <x v="2"/>
    <s v="Accessories &amp; Peripherals"/>
    <s v="Cables &amp; Accessories"/>
    <s v="Cables"/>
    <s v="USBCables"/>
    <n v="349"/>
    <s v="251-500"/>
    <x v="3"/>
    <n v="3"/>
    <n v="899"/>
    <n v="0.61"/>
    <n v="4.0999999999999996"/>
    <n v="0"/>
    <n v="14896"/>
    <s v="Connect a computer with a Type-C USB port (MacBook, Chromebook Pixel, Galaxy Note 7, etc.) to a Micro-B USB 2.0 enabled device|Offers reliable connectivity for easy charging or syncing of a tablet, smartphone, digital camera, or legacy USB peripheral devi"/>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s v="https://m.media-amazon.com/images/W/WEBP_402378-T1/images/I/31bCliyezAL._SX300_SY300_QL70_FMwebp_.jpg"/>
    <s v="https://www.amazon.in/AmazonBasics-USB-Type-C-Micro-B-Cable/dp/B01LONQBDG/ref=sr_1_458?qid=1672909147&amp;s=electronics&amp;sr=1-458"/>
  </r>
  <r>
    <s v="B07GPXXNNG"/>
    <s v="boAt Bassheads 100 in Ear Wired Earphones with Mic(Taffy Pink)"/>
    <x v="84"/>
    <x v="0"/>
    <s v="Headphones,Earbuds &amp; Accessories"/>
    <s v="Headphones"/>
    <s v="In-Ear"/>
    <m/>
    <n v="349"/>
    <s v="251-500"/>
    <x v="3"/>
    <n v="3"/>
    <n v="999"/>
    <n v="0.65"/>
    <n v="4.0999999999999996"/>
    <n v="0"/>
    <s v="3,63,713"/>
    <s v="The perfect way to add some style and stand out from the crowd with the boAt BassHeads 100 &quot;Hawk&quot; inspired earphones|The stylish BassHeads 100 superior coated wired earphones are a definite fashion statement - wear your attitude with its wide variety of c"/>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
    <s v="https://m.media-amazon.com/images/I/31J6I7SrLXL._SX300_SY300_QL70_ML2_.jpg"/>
    <s v="https://www.amazon.in/Boat-BassHeads-100-Inspired-Earphones/dp/B07GPXXNNG/ref=sr_1_21?qid=1672895748&amp;s=electronics&amp;sr=1-21"/>
  </r>
  <r>
    <s v="B08JD36C6H"/>
    <s v="Kingston DataTraveler Exodia DTX/32 GB Pen Drive USB 3.2 Gen 1 (Multicolor)"/>
    <x v="296"/>
    <x v="2"/>
    <s v="ExternalDevices &amp; DataStorage"/>
    <s v="PenDrives"/>
    <m/>
    <m/>
    <n v="349"/>
    <s v="251-500"/>
    <x v="3"/>
    <n v="3"/>
    <n v="450"/>
    <n v="0.22"/>
    <n v="4.0999999999999996"/>
    <n v="0"/>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s v="https://m.media-amazon.com/images/W/WEBP_402378-T1/images/I/21e4IoLXBFL._SY300_SX300_QL70_FMwebp_.jpg"/>
    <s v="https://www.amazon.in/Kingston-DataTraveler-Exodia-DTX-Flash/dp/B08JD36C6H/ref=sr_1_272?qid=1672903008&amp;s=computers&amp;sr=1-272"/>
  </r>
  <r>
    <s v="B0B5ZF3NRK"/>
    <s v="CEDO 65W OnePlus Dash Warp Charge Cable, USB A to Type C Data Sync Fast Charging Cable Compatible with One Plus 3 /3T /5 /5T /6 /6T /7 /7T /7 pro &amp; for All Type C Devices - 1 Meter, Red"/>
    <x v="297"/>
    <x v="2"/>
    <s v="Accessories &amp; Peripherals"/>
    <s v="Cables &amp; Accessories"/>
    <s v="Cables"/>
    <s v="USBCables"/>
    <n v="349"/>
    <s v="251-500"/>
    <x v="3"/>
    <n v="3"/>
    <n v="599"/>
    <n v="0.42"/>
    <n v="4.0999999999999996"/>
    <n v="0"/>
    <n v="210"/>
    <s v="FAST AND STABLE CHARGING: Flexible USB type c cable, broad internal cabling made of copper and nickel ensures that power reaches your device much faster. 60% charging capacity in around 30 minutes with the original charger adapter.|EXTRA TOUGH, EXTRA SLEE"/>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
    <s v="https://m.media-amazon.com/images/W/WEBP_402378-T2/images/I/41SNaWjuZWL._SX300_SY300_QL70_FMwebp_.jpg"/>
    <s v="https://www.amazon.in/CEDO-OnePlus-Charging-Compatible-Devices/dp/B0B5ZF3NRK/ref=sr_1_80?qid=1672909128&amp;s=electronics&amp;sr=1-80"/>
  </r>
  <r>
    <s v="B07H3WDC4X"/>
    <s v="Simxen Egg Boiler Electric Automatic Off 7 Egg Poacher for Steaming, Cooking Also Boiling and Frying 400 W (Blue, Pink)"/>
    <x v="298"/>
    <x v="1"/>
    <s v="Kitchen &amp; HomeAppliances"/>
    <s v="SmallKitchenAppliances"/>
    <s v="EggBoilers"/>
    <m/>
    <n v="349"/>
    <s v="251-500"/>
    <x v="3"/>
    <n v="3"/>
    <n v="999"/>
    <n v="0.65"/>
    <n v="4"/>
    <n v="0"/>
    <n v="15646"/>
    <s v="Simxen egg boiler electric automatic shut off|This Egg Boiler takes only 10 minutes to cook the eggs|Colour : Multi(Colour Will Be Send As Per Available In Stock..); Material : Plastic + Steel|You can consistently prepare eggs the way you like without fat"/>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s v="https://m.media-amazon.com/images/W/WEBP_402378-T2/images/I/31-RWRwJZOL._SX300_SY300_QL70_FMwebp_.jpg"/>
    <s v="https://www.amazon.in/Simxen-Electric-Automatic-Steaming-Multicolour/dp/B07H3WDC4X/ref=sr_1_83?qid=1672923595&amp;s=kitchen&amp;sr=1-83"/>
  </r>
  <r>
    <s v="B07WG8PDCW"/>
    <s v="pTron Bullet Pro 36W PD Quick Charger, 3 Port Fast Car Charger Adapter - Compatible with All Smartphones &amp; Tablets (Black)"/>
    <x v="154"/>
    <x v="0"/>
    <s v="Mobiles &amp; Accessories"/>
    <s v="MobileAccessories"/>
    <s v="Chargers"/>
    <s v="AutomobileChargers"/>
    <n v="349"/>
    <s v="251-500"/>
    <x v="3"/>
    <n v="3"/>
    <n v="1299"/>
    <n v="0.73"/>
    <n v="4"/>
    <n v="0"/>
    <n v="14282"/>
    <s v="PTron bullet pro is a 36w charging power car charger passed the rigorous test by USB compliance standard and it's fast and safe to provides you the best possible quick charging performance|Qualcomm quick charge 3.0 technology charges QC3.0 enabled smartph"/>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s v="https://m.media-amazon.com/images/I/41LZP1CmYRL._SX300_SY300_QL70_ML2_.jpg"/>
    <s v="https://www.amazon.in/PTron-Bullet-Pro-Lightweight-Smartphones/dp/B07WG8PDCW/ref=sr_1_20?qid=1672895748&amp;s=electronics&amp;sr=1-20"/>
  </r>
  <r>
    <s v="B08L4SBJRY"/>
    <s v="Saifsmart Outlet Wall Mount Hanger Holder for Dot 3rd Gen, Compact Bracket Case Plug and Built-in Cable Management for Kitchen Bathroom, Bedroom (Black)"/>
    <x v="299"/>
    <x v="0"/>
    <s v="HomeAudio"/>
    <s v="Accessories"/>
    <s v="SpeakerAccessories"/>
    <s v="Mounts"/>
    <n v="349"/>
    <s v="251-500"/>
    <x v="3"/>
    <n v="3"/>
    <n v="1299"/>
    <n v="0.73"/>
    <n v="4"/>
    <n v="0"/>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
    <s v="https://m.media-amazon.com/images/W/WEBP_402378-T2/images/I/41-AORr2udL._SX300_SY300_QL70_FMwebp_.jpg"/>
    <s v="https://www.amazon.in/SAIFSMART-Compact-Bracket-Management-Bathroom/dp/B08L4SBJRY/ref=sr_1_150?qid=1672909131&amp;s=electronics&amp;sr=1-150"/>
  </r>
  <r>
    <s v="B09C635BMM"/>
    <s v="Cotbolt Silicone Case Cover Compatible for Samsung BN59-01312A QLED 8K 4K Smart TV Remote Shockproof Protective Remote Cover (Black)"/>
    <x v="275"/>
    <x v="0"/>
    <s v="HomeTheater,TV &amp; Video"/>
    <s v="Accessories"/>
    <s v="RemoteControls"/>
    <m/>
    <n v="349"/>
    <s v="251-500"/>
    <x v="3"/>
    <n v="3"/>
    <n v="999"/>
    <n v="0.65"/>
    <n v="4"/>
    <n v="0"/>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
    <s v="https://m.media-amazon.com/images/W/WEBP_402378-T1/images/I/413aXXtr4CL._SX300_SY300_QL70_FMwebp_.jpg"/>
    <s v="https://www.amazon.in/Cotbolt-Compatible-BN59-01312A-Shockproof-Protective/dp/B09C635BMM/ref=sr_1_224?qid=1672909135&amp;s=electronics&amp;sr=1-224"/>
  </r>
  <r>
    <s v="B0746JGVDS"/>
    <s v="ELV Car Mount Adjustable Car Phone Holder Universal Long Arm, Windshield for Smartphones - Black"/>
    <x v="300"/>
    <x v="0"/>
    <s v="Mobiles &amp; Accessories"/>
    <s v="MobileAccessories"/>
    <s v="AutomobileAccessories"/>
    <s v="Cradles"/>
    <n v="349"/>
    <s v="251-500"/>
    <x v="3"/>
    <n v="3"/>
    <n v="999"/>
    <n v="0.65"/>
    <n v="3.9"/>
    <n v="0"/>
    <n v="46399"/>
    <s v="PRODUCT FEATURES : ELV Easy one touch mounting system locks and releases the device with just a push of a finger, Two step locking lever provides additional mounting support for multiple surfaces.|EASY ACCESS : Redesigned bottom foot ensures access to all"/>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
    <s v="Good quality. Does not make sound. A bit less stronger for heavier mobiles.,It's having good adhesion and suction power. During my last few months of usage, i remounted this once due to broken windshield for different reason. adhesive was good even after "/>
    <s v="https://m.media-amazon.com/images/I/41ZK4aM4zgL._SX300_SY300_QL70_ML2_.jpg"/>
    <s v="https://www.amazon.in/Adjustable-Holder-Universal-Windshield-Smartphones/dp/B0746JGVDS/ref=sr_1_26?qid=1672895755&amp;s=electronics&amp;sr=1-26"/>
  </r>
  <r>
    <s v="B09F3PDDRF"/>
    <s v="Lapster USB 3.0 sata Cable for 2.5 inch SSD and HDD , USB 3.0 to SATA III Hard Driver Adapter , sata to USB Cable-(Blue)"/>
    <x v="301"/>
    <x v="2"/>
    <s v="Accessories &amp; Peripherals"/>
    <s v="Cables &amp; Accessories"/>
    <s v="Cables"/>
    <s v="SATACables"/>
    <n v="349"/>
    <s v="251-500"/>
    <x v="3"/>
    <n v="3"/>
    <n v="999"/>
    <n v="0.65"/>
    <n v="3.9"/>
    <n v="0"/>
    <n v="817"/>
    <s v="Sata cable is Powered by ASM Chipset bridge which offers the best reliability.|UASP: With UASP you can utilize the full potential of a SATA III SSD or HDD. sata to usb adapter supports USB 3.0 data transfer speeds of 6Gbps, with 70% faster than convention"/>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
    <s v="https://m.media-amazon.com/images/W/WEBP_402378-T2/images/I/41FrpTwOndL._SX300_SY300_QL70_FMwebp_.jpg"/>
    <s v="https://www.amazon.in/LAPSTER-SATA-CABLE-LAPTOP-DESKTOP/dp/B09F3PDDRF/ref=sr_1_353?qid=1672903012&amp;s=computers&amp;sr=1-353"/>
  </r>
  <r>
    <s v="B09MMD1FDN"/>
    <s v="7SEVEN® Suitable Sony Tv Remote Original Bravia for Smart Android Television Compatible for Any Model of LCD LED OLED UHD 4K Universal Sony Remote Control"/>
    <x v="155"/>
    <x v="0"/>
    <s v="HomeTheater,TV &amp; Video"/>
    <s v="Accessories"/>
    <s v="RemoteControls"/>
    <m/>
    <n v="349"/>
    <s v="251-500"/>
    <x v="3"/>
    <n v="3"/>
    <n v="699"/>
    <n v="0.5"/>
    <n v="3.9"/>
    <n v="0"/>
    <n v="214"/>
    <s v="[Universal Remote Control] This Remote Compatible and 100% replacement of all model's of Sony Television|[Compatible] All Type of Sony LED / LCD / OLED / QLED TV|All Products are Checked by Testing Machine before Packing|Work as a great substitute for you"/>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
    <s v="https://m.media-amazon.com/images/I/31NDmmkm19L._SX300_SY300_QL70_FMwebp_.jpg"/>
    <s v="https://www.amazon.in/7SEVENTM-Universal-Replacement-Original-Television/dp/B09MMD1FDN/ref=sr_1_464?qid=1672909147&amp;s=electronics&amp;sr=1-464"/>
  </r>
  <r>
    <s v="B08K4PSZ3V"/>
    <s v="Tukzer Capacitive Stylus Pen for Touch Screens Devices, Fine Point, Lightweight Metal Body with Magnetism Cover Cap for Smartphones/Tablets/iPad/iPad Pro/iPhone (Grey)"/>
    <x v="111"/>
    <x v="0"/>
    <s v="Mobiles &amp; Accessories"/>
    <s v="MobileAccessories"/>
    <s v="StylusPens"/>
    <m/>
    <n v="349"/>
    <s v="251-500"/>
    <x v="3"/>
    <n v="3"/>
    <n v="999"/>
    <n v="0.65"/>
    <n v="3.8"/>
    <n v="0"/>
    <n v="16557"/>
    <s v="MAGNETIC DESIGN- Tukzer magnetic capacitive touch screen stylus pen not only you can unscrew the small cap in the tail end of the pen to store a spare disc tip for an emergency situation when the disc is broken or lost but also both the head end and the t"/>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
    <s v="https://m.media-amazon.com/images/I/31bKIZtFGWL._SX300_SY300_QL70_ML2_.jpg"/>
    <s v="https://www.amazon.in/Tukzer-Capacitive-Lightweight-Magnetism-Smartphones/dp/B08K4PSZ3V/ref=sr_1_161?qid=1672895791&amp;s=electronics&amp;sr=1-161"/>
  </r>
  <r>
    <s v="B08K4RDQ71"/>
    <s v="Tukzer Capacitive Stylus Pen for Touch Screens Devices, Fine Point, Lightweight Metal Body with Magnetism Cover Cap for Smartphones/Tablets/iPad/iPad Pro/iPhone (White)"/>
    <x v="111"/>
    <x v="0"/>
    <s v="Mobiles &amp; Accessories"/>
    <s v="MobileAccessories"/>
    <s v="StylusPens"/>
    <m/>
    <n v="349"/>
    <s v="251-500"/>
    <x v="3"/>
    <n v="3"/>
    <n v="999"/>
    <n v="0.65"/>
    <n v="3.8"/>
    <n v="0"/>
    <n v="16557"/>
    <s v="MAGNETIC DESIGN- Tukzer magnetic capacitive touch screen stylus pen not only you can unscrew the small cap in the tail end of the pen to store a spare disc tip for an emergency situation when the disc is broken or lost but also both the head end and the t"/>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
    <s v="https://m.media-amazon.com/images/I/3187gPkT6GL._SX300_SY300_QL70_ML2_.jpg"/>
    <s v="https://www.amazon.in/Tukzer-Capacitive-Lightweight-Magnetism-Smartphones/dp/B08K4RDQ71/ref=sr_1_163?qid=1672895791&amp;s=electronics&amp;sr=1-163"/>
  </r>
  <r>
    <s v="B098TV3L96"/>
    <s v="Electvision Remote Control for led Smart tv Compatible with VU Smart Led (Without Voice)"/>
    <x v="158"/>
    <x v="0"/>
    <s v="HomeTheater,TV &amp; Video"/>
    <s v="Accessories"/>
    <s v="RemoteControls"/>
    <m/>
    <n v="349"/>
    <s v="251-500"/>
    <x v="3"/>
    <n v="3"/>
    <n v="1999"/>
    <n v="0.83"/>
    <n v="3.8"/>
    <n v="0"/>
    <n v="197"/>
    <s v="Compatible Devices: High-grade remote control Compatible with Vu LED / LCD TV Remote Control (Same Model Only). Farther transmitting distance, stable performance. Replaces your damage or old one and covers all the functions of the original remote.|Materia"/>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s v="https://m.media-amazon.com/images/W/WEBP_402378-T2/images/I/41rEpW57SyL._SX300_SY300_QL70_FMwebp_.jpg"/>
    <s v="https://www.amazon.in/Electvision-Remote-Control-Compatible-Without/dp/B098TV3L96/ref=sr_1_279?qid=1672909138&amp;s=electronics&amp;sr=1-279"/>
  </r>
  <r>
    <s v="B09B125CFJ"/>
    <s v="7SEVEN® Compatible for Mi tv Remote Control Original Suitable with Smart Android 4K LED Non Voice Command Xiaomi Redmi Remote of 4A Model 32 43 55 65 inches"/>
    <x v="155"/>
    <x v="0"/>
    <s v="HomeTheater,TV &amp; Video"/>
    <s v="Accessories"/>
    <s v="RemoteControls"/>
    <m/>
    <n v="349"/>
    <s v="251-500"/>
    <x v="3"/>
    <n v="3"/>
    <n v="799"/>
    <n v="0.56000000000000005"/>
    <n v="3.6"/>
    <n v="0"/>
    <n v="323"/>
    <s v="Compatible mi remote control with : MI smart Tv 4A 32 inch Led TV /Mi 4A 43 inch led TV|Durable Quality, Rigid Body, Efficient Performance increases Device life for mi tv remote|Disclaimer: Please Match The Image With Your Existing Remote Before Placing T"/>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
    <s v="https://m.media-amazon.com/images/I/31x9nSr-rqL._SY300_SX300_QL70_FMwebp_.jpg"/>
    <s v="https://www.amazon.in/7SEVEN-Compatible-Non-Voice-Infrared-Universal/dp/B09B125CFJ/ref=sr_1_290?qid=1672909139&amp;s=electronics&amp;sr=1-290"/>
  </r>
  <r>
    <s v="B0B4DT8MKT"/>
    <s v="Wecool Unbreakable 3 in 1 Charging Cable with 3A Speed, Fast Charging Multi Purpose Cable 1.25 Mtr Long, Type C cable, Micro Usb Cable and Cable for iPhone, White"/>
    <x v="123"/>
    <x v="2"/>
    <s v="Accessories &amp; Peripherals"/>
    <s v="Cables &amp; Accessories"/>
    <s v="Cables"/>
    <s v="USBCables"/>
    <n v="348"/>
    <s v="251-500"/>
    <x v="3"/>
    <n v="3"/>
    <n v="1499"/>
    <n v="0.77"/>
    <n v="4.2"/>
    <n v="1"/>
    <n v="656"/>
    <s v="Fast Charging Cable that can be used to charge your smartphone or Tablet or Earbuds or speakers etc...|3 in 1 Fast charging Cable is the best solution for your Travel needs. Just carry a single charging cable that can charge all your electronic Gadgets|Th"/>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
    <s v="https://m.media-amazon.com/images/W/WEBP_402378-T2/images/I/313uqx3djjL._SX300_SY300_QL70_FMwebp_.jpg"/>
    <s v="https://www.amazon.in/WeCool-Unbreakable-Charging-Purpose-iPhone/dp/B0B4DT8MKT/ref=sr_1_64?qid=1672909126&amp;s=electronics&amp;sr=1-64"/>
  </r>
  <r>
    <s v="B08RP2L2NL"/>
    <s v="King Shine Multi Retractable 3.0A Fast Charger Cord, Multiple Charging Cable 4Ft/1.2m 3-in-1 USB Charge Cord Compatible with Phone/Type C/Micro USB for All Android and iOS Smartphones (Random Colour)"/>
    <x v="302"/>
    <x v="2"/>
    <s v="Accessories &amp; Peripherals"/>
    <s v="Cables &amp; Accessories"/>
    <s v="Cables"/>
    <s v="USBCables"/>
    <n v="347"/>
    <s v="251-500"/>
    <x v="3"/>
    <n v="3"/>
    <n v="999"/>
    <n v="0.65"/>
    <n v="3.5"/>
    <n v="0"/>
    <n v="1121"/>
    <s v="One for All: Charge any of your devices with the 3-in-1 retractable charging cable, built-in Micro USB, USB-C, and iOS connectors.|No need to carry any other cables when you are in a car, office ,travelling or house guests,it was created exclusively for t"/>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
    <s v="https://m.media-amazon.com/images/W/WEBP_402378-T1/images/I/416GZEi9SuL._SX300_SY300_QL70_FMwebp_.jpg"/>
    <s v="https://www.amazon.in/Retractable-Multiple-Charging-Compatible-Smartphones/dp/B08RP2L2NL/ref=sr_1_131?qid=1672909130&amp;s=electronics&amp;sr=1-131"/>
  </r>
  <r>
    <s v="B08LKS3LSP"/>
    <s v="Gilary Multi Charging Cable, 3 in 1 Nylon Braided Fast Charging Cable for iPhone Micro USB Type C Mobile Phone | Colour May Vary |"/>
    <x v="303"/>
    <x v="2"/>
    <s v="Accessories &amp; Peripherals"/>
    <s v="Cables &amp; Accessories"/>
    <s v="Cables"/>
    <s v="USBCables"/>
    <n v="345"/>
    <s v="251-500"/>
    <x v="3"/>
    <n v="3"/>
    <n v="999"/>
    <n v="0.65"/>
    <n v="3.7"/>
    <n v="0"/>
    <n v="1097"/>
    <s v="The cable comes with 3 Different pins allowing you to charge your Android, iOS and Type-C devices at the same time|High-quality copper wires promote maximum signal quality and strength|Ensure a maximum charging speed up to 2A, charge faster than most stan"/>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
    <s v="https://m.media-amazon.com/images/W/WEBP_402378-T1/images/I/41nGfip4QuS._SX300_SY300_QL70_FMwebp_.jpg"/>
    <s v="https://www.amazon.in/Gilary-Charging-Braided-Magnetic-Charger/dp/B08LKS3LSP/ref=sr_1_109?qid=1672909129&amp;s=electronics&amp;sr=1-109"/>
  </r>
  <r>
    <s v="B0746N6WML"/>
    <s v="Parker Vector Camouflage Gift Set - Roller Ball Pen &amp; Parker Logo Keychain (Black Body, Blue Ink), 2 Piece Set"/>
    <x v="257"/>
    <x v="4"/>
    <s v="OfficePaperProducts"/>
    <s v="Paper"/>
    <s v="Stationery"/>
    <s v="Pens,Pencils&amp;WritingSupplies"/>
    <n v="341"/>
    <s v="251-500"/>
    <x v="3"/>
    <n v="3"/>
    <n v="450"/>
    <n v="0.24"/>
    <n v="4.3"/>
    <n v="1"/>
    <n v="2493"/>
    <s v="This charming looking pen is made up of ABS plastic and stainless steel body enhanced by a clean camouflage print|The cap-on/cap-off action enables the swift flow of writing and easy handling of the pen.|It comes with paper Quink Ink which offers smoother"/>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81FG1QYX"/>
    <s v="Wayona Type C Cable Nylon Braided USB C QC 3.0 Fast Charging Short Power Bank Cable for Samsung Galaxy S10e/S10+/S10/S9/S9+/Note 9/S8/Note 8, LG G7 G5 G6, Moto G6 G7 (0.25M, Black)"/>
    <x v="207"/>
    <x v="2"/>
    <s v="Accessories &amp; Peripherals"/>
    <s v="Cables &amp; Accessories"/>
    <s v="Cables"/>
    <s v="USBCables"/>
    <n v="339"/>
    <s v="251-500"/>
    <x v="3"/>
    <n v="3"/>
    <n v="999"/>
    <n v="0.66"/>
    <n v="4.3"/>
    <n v="1"/>
    <n v="6255"/>
    <s v="✅【Fast Charge &amp; Data Sync】: Fast charge&amp; data transfer USB A to USB C, conforming to the USB Type C Specification version 1.1, 56kilohm, which ensure a safe charging at 4.8A Maximum. Charging and syncing 2 in 1, data transfer speed up to 480Mbps.|✅【Extrem"/>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x v="207"/>
    <x v="2"/>
    <s v="Accessories &amp; Peripherals"/>
    <s v="Cables &amp; Accessories"/>
    <s v="Cables"/>
    <s v="USBCables"/>
    <n v="339"/>
    <s v="251-500"/>
    <x v="3"/>
    <n v="3"/>
    <n v="999"/>
    <n v="0.66"/>
    <n v="4.3"/>
    <n v="1"/>
    <n v="6255"/>
    <s v="✅【Fast Charge &amp; Data Sync】: Fast charge&amp; data transfer USB A to USB C, conforming to the USB Type C Specification version 1.1, 56kilohm, which ensure a safe charging at 4.8A Maximum. Charging and syncing 2 in 1, data transfer speed up to 480Mbps.|✅【Extrem"/>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s v="https://m.media-amazon.com/images/I/41etMsrKqTL._SX300_SY300_QL70_FMwebp_.jpg"/>
    <s v="https://www.amazon.in/Wayona-Braided-Charger-Charging-Samsung/dp/B081FJWN52/ref=sr_1_273?qid=1672909138&amp;s=electronics&amp;sr=1-273"/>
  </r>
  <r>
    <s v="B08QSDKFGQ"/>
    <s v="Zoul USB Type C Fast Charging 3A Nylon Braided Data Cable Quick Charger Cable QC 3.0 for Samsung Galaxy M31s M30 S10 S9 S20 Plus, Note 10 9 8, A20e A40 A50 A70 (1M, Grey)"/>
    <x v="277"/>
    <x v="2"/>
    <s v="Accessories &amp; Peripherals"/>
    <s v="Cables &amp; Accessories"/>
    <s v="Cables"/>
    <s v="USBCables"/>
    <n v="339"/>
    <s v="251-500"/>
    <x v="3"/>
    <n v="3"/>
    <n v="1099"/>
    <n v="0.69"/>
    <n v="4.3"/>
    <n v="1"/>
    <n v="974"/>
    <s v="{3A/QC 3.0 FAST CHARGING and DATA SYNC} : This USB C cable supports QC 3.0 Fast Charging and Data Syncing, max current 3.0A and transfer speed up to 480Mbps. Built-in 56K pull-up resistor and strong metal connections provides reliable conductivity and sta"/>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s v="https://m.media-amazon.com/images/W/WEBP_402378-T1/images/I/419QKVTxaSL._SX300_SY300_QL70_FMwebp_.jpg"/>
    <s v="https://www.amazon.in/Charging-Braided-Charger-Samsung-Galaxy/dp/B08QSDKFGQ/ref=sr_1_170?qid=1672909133&amp;s=electronics&amp;sr=1-170"/>
  </r>
  <r>
    <s v="B09JKNF147"/>
    <s v="Electvision Remote Control Compatible with Kodak/Thomson Smart led tv (Without Voice) Before Placing Order for verification Contact Our coustmer Care 7738090464"/>
    <x v="158"/>
    <x v="0"/>
    <s v="HomeTheater,TV &amp; Video"/>
    <s v="Accessories"/>
    <s v="RemoteControls"/>
    <m/>
    <n v="339"/>
    <s v="251-500"/>
    <x v="3"/>
    <n v="3"/>
    <n v="1999"/>
    <n v="0.83"/>
    <n v="4"/>
    <n v="0"/>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s v="https://m.media-amazon.com/images/W/WEBP_402378-T2/images/I/311wFoZMekL._SX300_SY300_QL70_FMwebp_.jpg"/>
    <s v="https://www.amazon.in/Electvision-Compatible-verification-coustmer-7738090464/dp/B09JKNF147/ref=sr_1_187?qid=1672909133&amp;s=electronics&amp;sr=1-187"/>
  </r>
  <r>
    <s v="B0971DWFDT"/>
    <s v="Portronics CarPower Mini Car Charger with Dual Output, Fast Charging (Type C PD 18W + QC 3.0A) Compatible with All Smartphones(Black)"/>
    <x v="121"/>
    <x v="0"/>
    <s v="Mobiles &amp; Accessories"/>
    <s v="MobileAccessories"/>
    <s v="Chargers"/>
    <s v="AutomobileChargers"/>
    <n v="337"/>
    <s v="251-500"/>
    <x v="3"/>
    <n v="3"/>
    <n v="699"/>
    <n v="0.52"/>
    <n v="4.2"/>
    <n v="1"/>
    <n v="4969"/>
    <s v="[POWERFUL DUAL PORTS]: It is one most powerful car charging device that provides 18W output with dual ports. You can simultaneously charge two devices at one go.|[COMPACT SIZE &amp; PERFECT FIT]: Portronics Car Power Mini has the most compact size that can be"/>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
    <s v="https://m.media-amazon.com/images/I/31AGkV82sES._SX300_SY300_QL70_ML2_.jpg"/>
    <s v="https://www.amazon.in/Portronics-CarPower-Charger-Output-Black/dp/B0971DWFDT/ref=sr_1_132?qid=1672895784&amp;s=electronics&amp;sr=1-132"/>
  </r>
  <r>
    <s v="B07LG96SDB"/>
    <s v="ESN 999 Supreme Quality 1500W Immersion Water Heater Rod (Black)"/>
    <x v="304"/>
    <x v="1"/>
    <s v="Heating,Cooling &amp; AirQuality"/>
    <s v="WaterHeaters &amp; Geysers"/>
    <s v="ImmersionRods"/>
    <m/>
    <n v="335"/>
    <s v="251-500"/>
    <x v="3"/>
    <n v="3"/>
    <n v="510"/>
    <n v="0.34"/>
    <n v="3.8"/>
    <n v="0"/>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
    <s v="https://m.media-amazon.com/images/W/WEBP_402378-T1/images/I/41d2SJq5sxL._SX300_SY300_QL70_FMwebp_.jpg"/>
    <s v="https://www.amazon.in/ESN-999-Quality-Immersion-Heater/dp/B07LG96SDB/ref=sr_1_392?qid=1672923612&amp;s=kitchen&amp;sr=1-392"/>
  </r>
  <r>
    <s v="B07XJYYH7L"/>
    <s v="Wecool Nylon Braided Multifunction Fast Charging Cable For Android Smartphone, Ios And Type C Usb Devices, 3 In 1 Charging Cable, 3A, (3 Feet) (Black)"/>
    <x v="123"/>
    <x v="2"/>
    <s v="Accessories &amp; Peripherals"/>
    <s v="Cables &amp; Accessories"/>
    <s v="Cables"/>
    <s v="USBCables"/>
    <n v="333"/>
    <s v="251-500"/>
    <x v="3"/>
    <n v="3"/>
    <n v="999"/>
    <n v="0.67"/>
    <n v="3.3"/>
    <n v="0"/>
    <n v="9792"/>
    <s v="Special Features Of The Universal Cable: This Cable Is Touch And Sleek, Highly Durable, Premium Nylon Braided Cable, Has 1 Year Warranty.|Ultra Durable Usb Cable: This Universal Cable Is Made Of High-Quality Nylon Material And Makes It Resistant To Frayin"/>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
    <s v="https://m.media-amazon.com/images/W/WEBP_402378-T2/images/I/41CnR1WhD3L._SX300_SY300_QL70_FMwebp_.jpg"/>
    <s v="https://www.amazon.in/WeCool-Braided-Multifunction-Charging-Android/dp/B07XJYYH7L/ref=sr_1_49?qid=1672909126&amp;s=electronics&amp;sr=1-49"/>
  </r>
  <r>
    <s v="B07GLNJC25"/>
    <s v="ZEBRONICS Zeb-100HB 4 Ports USB Hub for Laptop, PC Computers, Plug &amp; Play, Backward Compatible - Black"/>
    <x v="65"/>
    <x v="2"/>
    <s v="Accessories &amp; Peripherals"/>
    <s v="USBHubs"/>
    <m/>
    <m/>
    <n v="330"/>
    <s v="251-500"/>
    <x v="3"/>
    <n v="3"/>
    <n v="499"/>
    <n v="0.34"/>
    <n v="3.7"/>
    <n v="0"/>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
    <s v="https://m.media-amazon.com/images/W/WEBP_402378-T1/images/I/413ZmbHlAKL._SX300_SY300_QL70_FMwebp_.jpg"/>
    <s v="https://www.amazon.in/Zebronics-100HB-High-Speed-Port/dp/B07GLNJC25/ref=sr_1_370?qid=1672903013&amp;s=computers&amp;sr=1-370"/>
  </r>
  <r>
    <s v="B01GGKZ0V6"/>
    <s v="AmazonBasics USB Type-C to USB Type-C 2.0 Cable - 3 Feet Laptop (0.9 Meters) - White"/>
    <x v="16"/>
    <x v="2"/>
    <s v="Accessories &amp; Peripherals"/>
    <s v="Cables &amp; Accessories"/>
    <s v="Cables"/>
    <s v="USBCables"/>
    <n v="329"/>
    <s v="251-500"/>
    <x v="3"/>
    <n v="3"/>
    <n v="845"/>
    <n v="0.61"/>
    <n v="4.2"/>
    <n v="1"/>
    <n v="29746"/>
    <s v="Connect Usb Type-C Enabled Devices (Macbook, Chromebook Pixel, Galaxy Note 7 Etc.) With Standard Usb Type-C 2.0 Enabled Devices And Accessories (Smartphones, Car/Wall Charger, Multi-Port Adapters Etc.)|1 Year Limited Warranty|Up To 480 Mbps Data Transfer "/>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
    <s v="https://m.media-amazon.com/images/W/WEBP_402378-T2/images/I/414y0iu5NUL._SX300_SY300_QL70_FMwebp_.jpg"/>
    <s v="https://www.amazon.in/AmazonBasics-USB-Type-C-2-0-Cable/dp/B01GGKZ0V6/ref=sr_1_69?qid=1672909126&amp;s=electronics&amp;sr=1-69"/>
  </r>
  <r>
    <s v="B084DTMYWK"/>
    <s v="Myvn 30W Warp/20W Dash Charging Usb Type C Charger Cable Compatible For Cellular Phones Oneplus 8T 8 8Pro 7 Pro / 7T / 7T Pro Nord And Oneplus 3 / 3T / 5 / 5T / 6 / 6T / 7"/>
    <x v="305"/>
    <x v="0"/>
    <s v="Mobiles &amp; Accessories"/>
    <s v="MobileAccessories"/>
    <s v="Chargers"/>
    <s v="WallChargers"/>
    <n v="329"/>
    <s v="251-500"/>
    <x v="3"/>
    <n v="3"/>
    <n v="999"/>
    <n v="0.67"/>
    <n v="4.2"/>
    <n v="1"/>
    <n v="3492"/>
    <s v="Never slows you down:We’ve custom engineered our OnePlus Warp Charge 30 Power Adapter to be surprisingly clever. Integrated circuits are built into the adapter itself, so heat is dissipated before it ever reaches your phone.|FASTER AND SAFER:This means fa"/>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
    <s v="https://m.media-amazon.com/images/I/41kwROGAMEL._SX300_SY300_QL70_ML2_.jpg"/>
    <s v="https://www.amazon.in/MYVN-Charging-Compatible-OnePlus-Charge/dp/B084DTMYWK/ref=sr_1_208?qid=1672895806&amp;s=electronics&amp;sr=1-208"/>
  </r>
  <r>
    <s v="B08HDJ86NZ"/>
    <s v="boAt Deuce USB 300 2 in 1 Type-C &amp; Micro USB Stress Resistant, Tangle-Free, Sturdy Cable with 3A Fast Charging &amp; 480mbps Data Transmission, 10000+ Bends Lifespan and Extended 1.5m Length(Martian Red)"/>
    <x v="84"/>
    <x v="2"/>
    <s v="Accessories &amp; Peripherals"/>
    <s v="Cables &amp; Accessories"/>
    <s v="Cables"/>
    <s v="USBCables"/>
    <n v="329"/>
    <s v="251-500"/>
    <x v="3"/>
    <n v="3"/>
    <n v="699"/>
    <n v="0.53"/>
    <n v="4.2"/>
    <n v="1"/>
    <n v="94363"/>
    <s v="The boAt Deuce USB 300 2 in 1 cable is compatible with smartphones, tablets, PC peripherals, Bluetooth speakers, power banks and all other devices with Type-C as well as Micro USB port|It ensures 3A fast charging and data transmissions with rapid sync at "/>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
    <s v="https://m.media-amazon.com/images/I/41V5FtEWPkL._SX300_SY300_QL70_FMwebp_.jpg"/>
    <s v="https://www.amazon.in/Deuce-300-Resistant-Tangle-Free-Transmission/dp/B08HDJ86NZ/ref=sr_1_4?qid=1672909124&amp;s=electronics&amp;sr=1-4"/>
  </r>
  <r>
    <s v="B07TCN5VR9"/>
    <s v="Boult Audio BassBuds X1 in-Ear Wired Earphones with 10mm Extra Bass Driver and HD Sound with mic(Black)"/>
    <x v="116"/>
    <x v="0"/>
    <s v="Headphones,Earbuds &amp; Accessories"/>
    <s v="Headphones"/>
    <s v="In-Ear"/>
    <m/>
    <n v="329"/>
    <s v="251-500"/>
    <x v="3"/>
    <n v="3"/>
    <n v="999"/>
    <n v="0.67"/>
    <n v="3.9"/>
    <n v="0"/>
    <n v="77027"/>
    <s v="In-line Controls: Answer/reject/ calls, play/pause, voice command.|Ergonomically designed drivers: Aerospace grade AL alloy drivers give the best acoustics, 3D HD sound and a punchy bass. IPX5 Water-Resistant|Ear fins for Sport Fit: Ear loop hold your bud"/>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
    <s v="https://m.media-amazon.com/images/I/31DbAD6EoCL._SX300_SY300_QL70_FMwebp_.jpg"/>
    <s v="https://www.amazon.in/Boult-Audio-X1-Earphones-Cancellation/dp/B07TCN5VR9/ref=sr_1_28?qid=1672902996&amp;s=computers&amp;sr=1-28"/>
  </r>
  <r>
    <s v="B077T3BG5L"/>
    <s v="Zebronics ZEB-KM2100 Multimedia USB Keyboard Comes with 114 Keys Including 12 Dedicated Multimedia Keys &amp; with Rupee Key"/>
    <x v="65"/>
    <x v="2"/>
    <s v="Accessories &amp; Peripherals"/>
    <s v="Keyboards,Mice &amp; InputDevices"/>
    <s v="Keyboards"/>
    <m/>
    <n v="329"/>
    <s v="251-500"/>
    <x v="3"/>
    <n v="3"/>
    <n v="399"/>
    <n v="0.18"/>
    <n v="3.6"/>
    <n v="0"/>
    <n v="33735"/>
    <s v="Superior Built Quality: The keyboard has a superior Quality and is built to last.|Modular Design: The modular design on the keyboard makes customizations a possibilty.|USB interface: The keyboard comes with an USB interface making it compatible with most "/>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s v="https://m.media-amazon.com/images/I/41XQP3N-SdL._SX300_SY300_QL70_FMwebp_.jpg"/>
    <s v="https://www.amazon.in/Zebronics-Km2100-Multimedia-USB-Keyboard/dp/B077T3BG5L/ref=sr_1_89?qid=1672902998&amp;s=computers&amp;sr=1-89"/>
  </r>
  <r>
    <s v="B083RD1J99"/>
    <s v="HP Wired Mouse 100 with 1600 DPI Optical Sensor, USB Plug-and -Play,ambidextrous Design, Built-in Scrolling and 3 Handy Buttons. 3-Years Warranty (6VY96AA)"/>
    <x v="59"/>
    <x v="2"/>
    <s v="Accessories &amp; Peripherals"/>
    <s v="Keyboards,Mice &amp; InputDevices"/>
    <s v="Mice"/>
    <m/>
    <n v="328"/>
    <s v="251-500"/>
    <x v="3"/>
    <n v="3"/>
    <n v="399"/>
    <n v="0.18"/>
    <n v="4.0999999999999996"/>
    <n v="0"/>
    <n v="3441"/>
    <s v="Work on your terms with an ambidextrous, contoured design suitable for both left and right-hand use.; Wire in within seconds with quick USB plug-and-play connectivity.|Experience astounding accuracy with 1600 DPI optical sensor that works like a charm on "/>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
    <s v="https://m.media-amazon.com/images/I/214VmJYxx9L._SX300_SY300_QL70_FMwebp_.jpg"/>
    <s v="https://www.amazon.in/HP-Wired-Mouse-100-6VY96AA/dp/B083RD1J99/ref=sr_1_286?qid=1672903008&amp;s=computers&amp;sr=1-286"/>
  </r>
  <r>
    <s v="B07RZZ1QSW"/>
    <s v="SLOVIC® Tripod Mount Adapter| Tripod Mobile Holder|Tripod Phone Mount(Made in India)| Smartphone Clip Clipper 360 Degree for Taking Magic Video Shots &amp; Pictures."/>
    <x v="306"/>
    <x v="0"/>
    <s v="Cameras &amp; Photography"/>
    <s v="Accessories"/>
    <s v="Tripods&amp;Monopods"/>
    <s v="Tabletop&amp;TravelTripods"/>
    <n v="326"/>
    <s v="251-500"/>
    <x v="3"/>
    <n v="3"/>
    <n v="799"/>
    <n v="0.59"/>
    <n v="4.4000000000000004"/>
    <n v="1"/>
    <n v="10773"/>
    <s v="TRIPOD PHONE MOUNT 360 ° SWIVLE ADJUSTING TO YOUR NEED:- This tripod mount holder has a 360 degree rotation to its frame which enables you to record any audio or video footage at any angle in portrait mode or landscape mode you want without needing you to"/>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
    <s v="https://m.media-amazon.com/images/I/51fYe0OSURL._SX300_SY300_QL70_FMwebp_.jpg"/>
    <s v="https://www.amazon.in/SLOVIC%C2%AE-Adapter-Smartphone-Clipper-Pictures/dp/B07RZZ1QSW/ref=sr_1_421?qid=1672903016&amp;s=computers&amp;sr=1-421"/>
  </r>
  <r>
    <s v="B08CTNJ985"/>
    <s v="Wayona USB Type C 65W Fast Charging 2M/6Ft Long Flash Charge Cable 3A QC 3.0 Data Cable Compatible with Samsung Galaxy S21 S10 S9 S8, iQOO Z3, Vivo, Note 10 9 8, A20e A40 A50 A70, Moto G7 G8 (2M, Grey)"/>
    <x v="207"/>
    <x v="2"/>
    <s v="Accessories &amp; Peripherals"/>
    <s v="Cables &amp; Accessories"/>
    <s v="Cables"/>
    <s v="USBCables"/>
    <n v="325"/>
    <s v="251-500"/>
    <x v="3"/>
    <n v="3"/>
    <n v="999"/>
    <n v="0.67"/>
    <n v="4.3"/>
    <n v="1"/>
    <n v="2651"/>
    <s v="~ QC3.0 FAST CHARGING &amp; DATA SYNC : This 2meter/3ft USB C cable support QC3.0 Fast Charging and Data Syncing, max current 3.0A and transfer speed up to 480Mbps. Built-in 56K pull-up resistor and strong metal connections provide outstandingly reliable cond"/>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
    <s v="https://m.media-amazon.com/images/I/416qO6VZHgL._SX300_SY300_QL70_FMwebp_.jpg"/>
    <s v="https://www.amazon.in/Wayona-Charging-Charger-Samsung-Galaxy/dp/B08CTNJ985/ref=sr_1_193?qid=1672909134&amp;s=electronics&amp;sr=1-193"/>
  </r>
  <r>
    <s v="B07F1P8KNV"/>
    <s v="Wayona Nylon Braided Usb Type C 3Ft 1M 3A Fast Charger Cable For Samsung Galaxy S9 S8 (Wc3Cb1, Black)"/>
    <x v="207"/>
    <x v="2"/>
    <s v="Accessories &amp; Peripherals"/>
    <s v="Cables &amp; Accessories"/>
    <s v="Cables"/>
    <s v="USBCables"/>
    <n v="325"/>
    <s v="251-500"/>
    <x v="3"/>
    <n v="3"/>
    <n v="1099"/>
    <n v="0.7"/>
    <n v="4.2"/>
    <n v="1"/>
    <n v="10576"/>
    <s v="Usb c to usb a data charging cable, fully compatible with all usb-c devices.samsung galaxy note 8,samsung galaxy s8/s8 plus, google pixel/pixel xl,nintendo switch, nokia8 lg g5 g6 v20,htc 10, nexus 6p 5x, nexus 5x/6p macbook and more|It can charge and sy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
    <s v="https://m.media-amazon.com/images/W/WEBP_402378-T1/images/I/41DXzzwydTL._SX300_SY300_QL70_FMwebp_.jpg"/>
    <s v="https://www.amazon.in/Wayona-Charger-Samsung-Galaxy-Wc3Cb1/dp/B07F1P8KNV/ref=sr_1_338?qid=1672909141&amp;s=electronics&amp;sr=1-338"/>
  </r>
  <r>
    <s v="B07GVGTSLN"/>
    <s v="Wayona Usb Type C Fast Charger Cable Fast Charging Usb C Cable/Cord Compatible For Samsung Galaxy S10E S10 S9 S8 Plus S10+,Note 10 Note 9 Note 8,S20,M31S,M40,Realme X3,Pixel 2 Xl (3 Ft Pack Of 1,Grey)"/>
    <x v="207"/>
    <x v="2"/>
    <s v="Accessories &amp; Peripherals"/>
    <s v="Cables &amp; Accessories"/>
    <s v="Cables"/>
    <s v="USBCables"/>
    <n v="325"/>
    <s v="251-500"/>
    <x v="3"/>
    <n v="3"/>
    <n v="1299"/>
    <n v="0.75"/>
    <n v="4.2"/>
    <n v="1"/>
    <n v="10576"/>
    <s v="Fast Charge &amp; Data Sync: Fast charge&amp; data transfer USB A to USB C, conforming to the USB Type C Specification version 1.1, 56kilohm, which ensure a safe charging at 4.8A Maximum. Charging and syncing 2 in 1, data transfer speed up to 480Mbps.|Extreme Dur"/>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
    <s v="https://m.media-amazon.com/images/W/WEBP_402378-T1/images/I/41J6oGU8w5L._SX300_SY300_QL70_FMwebp_.jpg"/>
    <s v="https://www.amazon.in/Wayona-Cable-Braided-Charger-Smartphones/dp/B07GVGTSLN/ref=sr_1_93?qid=1672909128&amp;s=electronics&amp;sr=1-93"/>
  </r>
  <r>
    <s v="B083RC4WFJ"/>
    <s v="PrettyKrafts Laundry Bag / Basket for Dirty Clothes, Folding Round Laundry Bag,Set of 2, Black Wave"/>
    <x v="283"/>
    <x v="1"/>
    <s v="HomeStorage &amp; Organization"/>
    <s v="LaundryOrganization"/>
    <s v="LaundryBags"/>
    <m/>
    <n v="320"/>
    <s v="251-500"/>
    <x v="3"/>
    <n v="3"/>
    <n v="799"/>
    <n v="0.6"/>
    <n v="4.2"/>
    <n v="1"/>
    <n v="3846"/>
    <s v="Made In India Prettykrafts laundry bin is lightweight, yet sturdy and durable and completely collapsible. It is 100% waterproof hence easily cleanable with damp cloth|It has ring on the top and bottom to retain its shape. Even though it is used for storin"/>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s v="https://m.media-amazon.com/images/I/51zhY6X2NqL._SX300_SY300_QL70_FMwebp_.jpg"/>
    <s v="https://www.amazon.in/PrettyKrafts-Canvas-Laundry-Storage-Black/dp/B083RC4WFJ/ref=sr_1_188?qid=1672923600&amp;s=kitchen&amp;sr=1-188"/>
  </r>
  <r>
    <s v="B09C6FML9B"/>
    <s v="Duracell Micro USB 3A Braided Sync &amp; Fast Charging Cable, 3.9 Feet (1.2M). Supports QC 2.0/3.0 Charging, High Speed Data Transmission - Black"/>
    <x v="183"/>
    <x v="2"/>
    <s v="Accessories &amp; Peripherals"/>
    <s v="Cables &amp; Accessories"/>
    <s v="Cables"/>
    <s v="USBCables"/>
    <n v="320"/>
    <s v="251-500"/>
    <x v="3"/>
    <n v="3"/>
    <n v="599"/>
    <n v="0.47"/>
    <n v="4.0999999999999996"/>
    <n v="0"/>
    <n v="491"/>
    <s v="1.2M Tangle Free durable tough braiding sync &amp; charge cable|Supports Quick Charge 2.0 and 3.0, with max output up to 3A|Ensure fast and stable data transmission up to 480 Mbps|Up to 10,000+ bend and 10,000+ plugging and unplugging test ensure this cable a"/>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
    <s v="https://m.media-amazon.com/images/I/41Fu3K9KAZL._SX300_SY300_QL70_FMwebp_.jpg"/>
    <s v="https://www.amazon.in/DURACELL-Micro-braided-Charge-Cable/dp/B09C6FML9B/ref=sr_1_214?qid=1672909134&amp;s=electronics&amp;sr=1-214"/>
  </r>
  <r>
    <s v="B09JN37WBX"/>
    <s v="Lint Remover Woolen Clothes Lint Extractor Battery Lint Removing Machine Bhur Remover"/>
    <x v="269"/>
    <x v="1"/>
    <s v="Kitchen &amp; HomeAppliances"/>
    <s v="Vacuum,Cleaning &amp; Ironing"/>
    <s v="Irons,Steamers&amp;Accessories"/>
    <s v="LintShavers"/>
    <n v="319"/>
    <s v="251-500"/>
    <x v="3"/>
    <n v="3"/>
    <n v="749"/>
    <n v="0.56999999999999995"/>
    <n v="4.5999999999999996"/>
    <n v="1"/>
    <n v="124"/>
    <s v="Smoothly takes off the lint from fabric suitable for sweaters, woollens, blanket, sports wear|Dual protection The adjustable height spacer protects your garments from being cut or snagged or caught. It also protects and reinforces your hands from accident"/>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
    <s v="https://m.media-amazon.com/images/W/WEBP_402378-T1/images/I/31g2BiAmVjL._SY300_SX300_QL70_FMwebp_.jpg"/>
    <s v="https://www.amazon.in/Remover-Clothes-Extractor-Battery-Removing/dp/B09JN37WBX/ref=sr_1_121?qid=1672923596&amp;s=kitchen&amp;sr=1-121"/>
  </r>
  <r>
    <s v="B088ZFJY82"/>
    <s v="Elv Aluminium Adjustable Mobile Phone Foldable Holder Tabletop Stand Dock Mount for All Smartphones, Tabs, Kindle, iPad (Moonlight Silver)"/>
    <x v="300"/>
    <x v="0"/>
    <s v="Mobiles &amp; Accessories"/>
    <s v="MobileAccessories"/>
    <s v="Stands"/>
    <m/>
    <n v="314"/>
    <s v="251-500"/>
    <x v="3"/>
    <n v="3"/>
    <n v="1499"/>
    <n v="0.79"/>
    <n v="4.5"/>
    <n v="1"/>
    <n v="28978"/>
    <s v="Multi-angle adjustable stand: Free rotation of 270 degree viewing angle ensure the perfect angle of view and enhance the audio/video experience|Stylish design: Durable aluminum body, with a sturdy construction, can hold your phone steadily|Enjoy life: It'"/>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
    <s v="https://m.media-amazon.com/images/I/41pmcRIe45L._SX300_SY300_QL70_ML2_.jpg"/>
    <s v="https://www.amazon.in/Aluminium-Adjustable-Mobile-Foldable-Smartphones/dp/B088ZFJY82/ref=sr_1_493?qid=1672895894&amp;s=electronics&amp;sr=1-493"/>
  </r>
  <r>
    <s v="B00KIE28X0"/>
    <s v="Camel Artist Acrylic Color Box - 9ml Tubes, 12 Shades"/>
    <x v="307"/>
    <x v="1"/>
    <s v="CraftMaterials"/>
    <s v="PaintingMaterials"/>
    <s v="Paints"/>
    <m/>
    <n v="310"/>
    <s v="251-500"/>
    <x v="3"/>
    <n v="3"/>
    <n v="310"/>
    <n v="0"/>
    <n v="4.5"/>
    <n v="1"/>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14I8SSD0"/>
    <s v="Amazon Basics High-Speed HDMI Cable, 6 Feet - Supports Ethernet, 3D, 4K video,Black"/>
    <x v="164"/>
    <x v="0"/>
    <s v="HomeTheater,TV &amp; Video"/>
    <s v="Accessories"/>
    <s v="Cables"/>
    <s v="HDMICables"/>
    <n v="309"/>
    <s v="251-500"/>
    <x v="3"/>
    <n v="3"/>
    <n v="475"/>
    <n v="0.35"/>
    <n v="4.4000000000000004"/>
    <n v="1"/>
    <s v="4,26,973"/>
    <s v="Please select appropriate display resolution &amp; refresh rate for proper display output. HDMI A Male to A Male Cable: Supports Ethernet, 3D, 4K video and Audio Return Channel (ARC)|Connects Blu-ray players, Fire TV, Apple TV, PS4, PS3, XBox one, Xbox 360, c"/>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
    <s v="https://m.media-amazon.com/images/I/41bCxnHksnL._SY300_SX300_QL70_FMwebp_.jpg"/>
    <s v="https://www.amazon.in/AmazonBasics-High-Speed-HDMI-Cable-Feet/dp/B014I8SSD0/ref=sr_1_51?qid=1672909126&amp;s=electronics&amp;sr=1-51"/>
  </r>
  <r>
    <s v="B014I8SX4Y"/>
    <s v="Amazon Basics High-Speed HDMI Cable, 6 Feet (2-Pack),Black"/>
    <x v="164"/>
    <x v="0"/>
    <s v="HomeTheater,TV &amp; Video"/>
    <s v="Accessories"/>
    <s v="Cables"/>
    <s v="HDMICables"/>
    <n v="309"/>
    <s v="251-500"/>
    <x v="3"/>
    <n v="3"/>
    <n v="1400"/>
    <n v="0.78"/>
    <n v="4.4000000000000004"/>
    <n v="1"/>
    <s v="4,26,973"/>
    <s v="HDMI A Male to A Male Cable: Supports Ethernet, 3D, 4K video and Audio Return Channel (ARC)|Connects Blu-ray players, Fire TV, Apple TV, PS4, PS3, XBox one, Xbox 360, computers and other HDMI-enabled devices to TVs, displays, A/V receivers and more|Cable "/>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
    <s v="https://m.media-amazon.com/images/I/41eJqkFjCRL._SY300_SX300_QL70_FMwebp_.jpg"/>
    <s v="https://www.amazon.in/AmazonBasics-High-Speed-Cable-2-Pack-Black/dp/B014I8SX4Y/ref=sr_1_73?qid=1672909128&amp;s=electronics&amp;sr=1-73"/>
  </r>
  <r>
    <s v="B07L5L4GTB"/>
    <s v="Epson 003 65 ml for EcoTank L1110/L3100/L3101/L3110/L3115/L3116/L3150/L3151/L3152/L3156/L5190 Black Ink Bottle"/>
    <x v="308"/>
    <x v="2"/>
    <s v="Printers,Inks &amp; Accessories"/>
    <s v="Inks,Toners &amp; Cartridges"/>
    <s v="InkjetInkCartridges"/>
    <m/>
    <n v="309"/>
    <s v="251-500"/>
    <x v="3"/>
    <n v="3"/>
    <n v="404"/>
    <n v="0.24"/>
    <n v="4.4000000000000004"/>
    <n v="1"/>
    <n v="8614"/>
    <s v="Superb savings with extremely high page yield;Compatible with L1110/L3100/L3101/L3110/L3115/L3116/L3150/L3151/L3152/L3156/L5190 Epson Printer Models|Instant-drying and water resistant documents for professional business quality prints|Protect your investm"/>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
    <s v="https://m.media-amazon.com/images/W/WEBP_402378-T1/images/I/41PcrlfQ2iL._SX300_SY300_QL70_FMwebp_.jpg"/>
    <s v="https://www.amazon.in/Epson-003-Black-Ink-Bottle/dp/B07L5L4GTB/ref=sr_1_102?qid=1672903000&amp;s=computers&amp;sr=1-102"/>
  </r>
  <r>
    <s v="B06XMZV7RH"/>
    <s v="ATOM Selves-MH 200 GM Digital Pocket Scale"/>
    <x v="309"/>
    <x v="1"/>
    <s v="Kitchen &amp; HomeAppliances"/>
    <s v="SmallKitchenAppliances"/>
    <s v="DigitalKitchenScales"/>
    <m/>
    <n v="308"/>
    <s v="251-500"/>
    <x v="3"/>
    <n v="3"/>
    <n v="499"/>
    <n v="0.38"/>
    <n v="3.9"/>
    <n v="0"/>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
    <s v="https://m.media-amazon.com/images/W/WEBP_402378-T2/images/I/41Oo66iQH7L._SY445_SX342_QL70_FMwebp_.jpg"/>
    <s v="https://www.amazon.in/Atom-Selves-A100-Digital-Pocket-Silver/dp/B06XMZV7RH/ref=sr_1_152?qid=1672923598&amp;s=kitchen&amp;sr=1-152"/>
  </r>
  <r>
    <s v="B099S26HWG"/>
    <s v="Classmate Pulse 1 Subject Notebook - 240mm x 180mm , Soft Cover, 180 Pages, Single Line, Pack of 4"/>
    <x v="231"/>
    <x v="4"/>
    <s v="OfficePaperProducts"/>
    <s v="Paper"/>
    <s v="Stationery"/>
    <s v="Notebooks,WritingPads&amp;Diaries"/>
    <n v="300"/>
    <s v="251-500"/>
    <x v="3"/>
    <n v="3"/>
    <n v="300"/>
    <n v="0"/>
    <n v="4.2"/>
    <n v="1"/>
    <n v="419"/>
    <s v="The cover design of the notebook is subject to change, it depends on stock availability|Single line notebook, 180 pages, spiral binding, soft cover, 240mm x180mm|Classmate uses eco friendly and elemental chlorine free paper|This notebook consists of paper"/>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1J1CFO5I"/>
    <s v="Redgear MP35 Speed-Type Gaming Mousepad (Black/Red)"/>
    <x v="117"/>
    <x v="2"/>
    <s v="Accessories &amp; Peripherals"/>
    <s v="PCGamingPeripherals"/>
    <s v="Gamepads"/>
    <m/>
    <n v="299"/>
    <s v="251-500"/>
    <x v="3"/>
    <n v="3"/>
    <n v="550"/>
    <n v="0.46"/>
    <n v="4.5999999999999996"/>
    <n v="1"/>
    <n v="33434"/>
    <s v="Speed-type surface mousepad is designed with the use of great technology and craftsmanship especially for professional gamers. Non-slip rubber base|Mouse Mat Size: 350mm x 250mm x 4mm|Fit for all gaming mouse, regardless of sensitivity settings|Quick resp"/>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
    <s v="https://m.media-amazon.com/images/W/WEBP_402378-T1/images/I/41NYfAbBY2L._SX300_SY300_QL70_FMwebp_.jpg"/>
    <s v="https://www.amazon.in/Redgear-MP35-Speed-Type-Gaming-Mousepad/dp/B01J1CFO5I/ref=sr_1_257?qid=1672903007&amp;s=computers&amp;sr=1-257"/>
  </r>
  <r>
    <s v="B00NH13Q8W"/>
    <s v="AmazonBasics USB 2.0 Extension Cable for Personal Computer, Printer, 2-Pack - A-Male to A-Female - 3.3 Feet (1 Meter, Black)"/>
    <x v="16"/>
    <x v="2"/>
    <s v="Accessories &amp; Peripherals"/>
    <s v="Cables &amp; Accessories"/>
    <s v="Cables"/>
    <s v="USBCables"/>
    <n v="299"/>
    <s v="251-500"/>
    <x v="3"/>
    <n v="3"/>
    <n v="800"/>
    <n v="0.63"/>
    <n v="4.5"/>
    <n v="1"/>
    <n v="74977"/>
    <s v="Two 3.3-feet (1.0 meter) USB 2.0 A-Male to A-Female high-speed extension cables|Extends your USB connection to your computer by 3.3 feet; for use with printers, cameras, mice, keyboards and other USB computer peripherals|Constructed with corrosion-resista"/>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s v="https://m.media-amazon.com/images/I/41WuKPTQhTL._SY300_SX300_QL70_FMwebp_.jpg"/>
    <s v="https://www.amazon.in/AmazonBasics-Extension-Cable-2-Pack-Female/dp/B00NH13Q8W/ref=sr_1_233?qid=1672909135&amp;s=electronics&amp;sr=1-233"/>
  </r>
  <r>
    <s v="B00NNQMYNE"/>
    <s v="AirCase Rugged Hard Drive Case for 2.5-inch Western Digital, Seagate, Toshiba, Portable Storage Shell for Gadget Hard Disk USB Cable Power Bank Mobile Charger Earphone, Waterproof (Black)"/>
    <x v="266"/>
    <x v="2"/>
    <s v="Accessories &amp; Peripherals"/>
    <s v="HardDiskBags"/>
    <m/>
    <m/>
    <n v="299"/>
    <s v="251-500"/>
    <x v="3"/>
    <n v="3"/>
    <n v="499"/>
    <n v="0.4"/>
    <n v="4.5"/>
    <n v="1"/>
    <n v="21010"/>
    <s v="Made of Thick, Tough, Ballistic Nylon hard shell material that provides extra strength &amp; shock protection. Compatible with all 2.5”/ 6.35 cm Hard Drive Disks.|This Rugged Shell case comes with an elastic band to securely fasten the HDD &amp; Separate mesh poc"/>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s v="https://m.media-amazon.com/images/W/WEBP_402378-T2/images/I/51E0xvwRCpL._SX300_SY300_QL70_FMwebp_.jpg"/>
    <s v="https://www.amazon.in/AirCase-External-Drive-2-5-Inch-Black/dp/B00NNQMYNE/ref=sr_1_155?qid=1672903002&amp;s=computers&amp;sr=1-155"/>
  </r>
  <r>
    <s v="B01HJI0FS2"/>
    <s v="Dell MS116 1000Dpi USB Wired Optical Mouse, Led Tracking, Scrolling Wheel, Plug and Play."/>
    <x v="152"/>
    <x v="2"/>
    <s v="Accessories &amp; Peripherals"/>
    <s v="Keyboards,Mice &amp; InputDevices"/>
    <s v="Mice"/>
    <m/>
    <n v="299"/>
    <s v="251-500"/>
    <x v="3"/>
    <n v="3"/>
    <n v="650"/>
    <n v="0.54"/>
    <n v="4.5"/>
    <n v="1"/>
    <n v="33176"/>
    <s v="Movement Detection: Optical, Resolution : 1000dpi;Cable Length : 1.8 meter, Interface Type : USB|Colour : Black, Weight : 413 Grams|Great Aesthetics, Usage ideal for office, education sectors, designing, basic gaming etc|Comfortable for use in longer peri"/>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s v="https://m.media-amazon.com/images/I/31z5b7RYc2L._SX300_SY300_QL70_FMwebp_.jpg"/>
    <s v="https://www.amazon.in/Dell-MS116-1000DPI-Wired-Optical/dp/B01HJI0FS2/ref=sr_1_31?qid=1672902996&amp;s=computers&amp;sr=1-31"/>
  </r>
  <r>
    <s v="B08WJ86PV2"/>
    <s v="RPM Euro Games Gaming Mousepad Speed Type Extended Large (Size - 800 mm x 300 mm x 3 mm)"/>
    <x v="213"/>
    <x v="2"/>
    <s v="Accessories &amp; Peripherals"/>
    <s v="Keyboards,Mice &amp; InputDevices"/>
    <s v="Keyboard&amp;MiceAccessories"/>
    <s v="MousePads"/>
    <n v="299"/>
    <s v="251-500"/>
    <x v="3"/>
    <n v="3"/>
    <n v="990"/>
    <n v="0.7"/>
    <n v="4.5"/>
    <n v="1"/>
    <n v="2453"/>
    <s v="Large and perfect size: the size of this extended mouse &amp; Keyboard pad is 800×300×3 mm which will fit your desktop perfectly and provide perfect movement space. Applies to all types of keyboards and mice.|Ultra-smooth Surface: The XXL mouse pad designed w"/>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
    <s v="https://m.media-amazon.com/images/W/WEBP_402378-T2/images/I/41J8nz5uEUL._SX300_SY300_QL70_FMwebp_.jpg"/>
    <s v="https://www.amazon.in/Games-Gaming-Mousepad-Speed-Large/dp/B08WJ86PV2/ref=sr_1_321?qid=1672903011&amp;s=computers&amp;sr=1-321"/>
  </r>
  <r>
    <s v="B0B8CHJLWJ"/>
    <s v="Kyosei Advanced Tempered Glass Compatible with Google Pixel 6a with Military-Grade Anti-Explosion Edge-to-Edge Coverage Screen Protector Guard"/>
    <x v="310"/>
    <x v="0"/>
    <s v="Mobiles &amp; Accessories"/>
    <s v="MobileAccessories"/>
    <s v="Maintenance,Upkeep&amp;Repairs"/>
    <s v="ScreenProtectors"/>
    <n v="299"/>
    <s v="251-500"/>
    <x v="3"/>
    <n v="3"/>
    <n v="1199"/>
    <n v="0.75"/>
    <n v="4.5"/>
    <n v="1"/>
    <n v="596"/>
    <s v="Kyosei Provide perfect fit, high quality materials and craftmanship|Anti-Shatter: If broken, the glass will break into small parts but stay in one piece, making it safer for glass screen of your phone.|Precise laser cut tempered glass made with polished,B"/>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
    <s v="https://m.media-amazon.com/images/I/318wXJER9zL._SX300_SY300_QL70_ML2_.jpg"/>
    <s v="https://www.amazon.in/Compatible-Pixel-6a-Military-Grade-Anti-Explosion/dp/B0B8CHJLWJ/ref=sr_1_247?qid=1672895821&amp;s=electronics&amp;sr=1-247"/>
  </r>
  <r>
    <s v="B01D5H90L4"/>
    <s v="AmazonBasics - High-Speed Male to Female HDMI Extension Cable - 6 Feet"/>
    <x v="16"/>
    <x v="0"/>
    <s v="HomeTheater,TV &amp; Video"/>
    <s v="Accessories"/>
    <s v="Cables"/>
    <s v="HDMICables"/>
    <n v="299"/>
    <s v="251-500"/>
    <x v="3"/>
    <n v="3"/>
    <n v="700"/>
    <n v="0.56999999999999995"/>
    <n v="4.4000000000000004"/>
    <n v="1"/>
    <n v="8714"/>
    <s v="High-speed HDMI extension cable (male to female) combines audio and video into one convenient cable|Connects your HDTV, Ultra HD (4K) TV, monitor, or projector to a computer, DVD player, streaming device, gaming station, or other HDMI-compatible device|Su"/>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
    <s v="https://m.media-amazon.com/images/I/41BIgj-8fML._SY300_SX300_QL70_FMwebp_.jpg"/>
    <s v="https://www.amazon.in/AmazonBasics-High-Speed-Female-Extension-Cable/dp/B01D5H90L4/ref=sr_1_335?qid=1672909140&amp;s=electronics&amp;sr=1-335"/>
  </r>
  <r>
    <s v="B08NCKT9FG"/>
    <s v="Boat A 350 Type C Cable 1.5m(Jet Black)"/>
    <x v="84"/>
    <x v="2"/>
    <s v="Accessories &amp; Peripherals"/>
    <s v="Cables &amp; Accessories"/>
    <s v="Cables"/>
    <s v="USBCables"/>
    <n v="299"/>
    <s v="251-500"/>
    <x v="3"/>
    <n v="3"/>
    <n v="798"/>
    <n v="0.63"/>
    <n v="4.4000000000000004"/>
    <n v="1"/>
    <n v="28791"/>
    <s v="2 years warranty from the date of purchase, you can activate your warranty by giving a missed call on 9223032222. Alternatively you can claim your warranty at or reach out to us at +912249461882/info@i|A 350 offers universal compatibility with smartphones"/>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 v="https://m.media-amazon.com/images/I/412XfBAEikL._SX300_SY300_QL70_FMwebp_.jpg"/>
    <s v="https://www.amazon.in/Boat-Type-Cable-1-5m-Black/dp/B08NCKT9FG/ref=sr_1_284?qid=1672909138&amp;s=electronics&amp;sr=1-284"/>
  </r>
  <r>
    <s v="B0974H97TJ"/>
    <s v="boAt A 350 Type C Cable for Smartphone, Charging Adapter (1.5m, Carbon Black)"/>
    <x v="84"/>
    <x v="2"/>
    <s v="Accessories &amp; Peripherals"/>
    <s v="Cables &amp; Accessories"/>
    <s v="Cables"/>
    <s v="USBCables"/>
    <n v="299"/>
    <s v="251-500"/>
    <x v="3"/>
    <n v="3"/>
    <n v="799"/>
    <n v="0.63"/>
    <n v="4.4000000000000004"/>
    <n v="1"/>
    <n v="28791"/>
    <s v="A 350 Offers Universal Compatibility With Smartphones, Tablets, Pc Peripherals, Bluetooth Speakers, Power Banks And All Other Devices With Type C Port|It Supports 3A Fast Charging For Extraordinary Efficiency. Durable Pvc Housing Lasts 6 Times Longer With"/>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 v="https://m.media-amazon.com/images/I/412XfBAEikL._SX300_SY300_QL70_FMwebp_.jpg"/>
    <s v="https://www.amazon.in/boAt-350-Cable-Carbon-Black/dp/B0974H97TJ/ref=sr_1_92?qid=1672909128&amp;s=electronics&amp;sr=1-92"/>
  </r>
  <r>
    <s v="B00NH12R1O"/>
    <s v="Amazon Basics USB 3.0 Cable - A Male to Micro B - 6 Feet (1.8 Meters), Black"/>
    <x v="164"/>
    <x v="2"/>
    <s v="Accessories &amp; Peripherals"/>
    <s v="Cables &amp; Accessories"/>
    <s v="Cables"/>
    <s v="USBCables"/>
    <n v="299"/>
    <s v="251-500"/>
    <x v="3"/>
    <n v="3"/>
    <n v="485"/>
    <n v="0.38"/>
    <n v="4.3"/>
    <n v="1"/>
    <n v="10911"/>
    <s v="One USB 3.0 Cable - A Male to Micro B - 6 Feet (1.8 Meters)|Ideal for connecting USB 3.0 enabled PC peripherals such as hard drives, printers, network hubs and more|Enables throughput of up to 4.8Gbps when used with a USB 3.0 host and device|Constructed w"/>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
    <s v="https://m.media-amazon.com/images/I/41p9mn0fmIL._SY300_SX300_QL70_FMwebp_.jpg"/>
    <s v="https://www.amazon.in/AmazonBasics-USB-3-0-Cable-Meters/dp/B00NH12R1O/ref=sr_1_205?qid=1672909134&amp;s=electronics&amp;sr=1-205"/>
  </r>
  <r>
    <s v="B00OFM6PEO"/>
    <s v="Storite USB Extension Cable USB 3.0 Male to Female Extension Cable High Speed 5GBps Extension Cable Data Transfer for Keyboard, Mouse, Flash Drive, Hard Drive, Printer and More- 1.5M - Blue"/>
    <x v="311"/>
    <x v="2"/>
    <s v="Accessories &amp; Peripherals"/>
    <s v="Cables &amp; Accessories"/>
    <s v="Cables"/>
    <s v="USBCables"/>
    <n v="299"/>
    <s v="251-500"/>
    <x v="3"/>
    <n v="3"/>
    <n v="799"/>
    <n v="0.63"/>
    <n v="4.3"/>
    <n v="1"/>
    <n v="1902"/>
    <s v="Length: 150cm-1.5M. Higher transfer rates up to 5 Gbps|Full-duplex data transmission support for new transfer types in the future|Increased device current draw to better provide power for High power demand devices|Features shielding that provides protecti"/>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7Z65HSD"/>
    <s v="boAt A400 USB Type-C to USB-A 2.0 Male Data Cable, 2 Meter (Black)"/>
    <x v="84"/>
    <x v="2"/>
    <s v="Accessories &amp; Peripherals"/>
    <s v="Cables &amp; Accessories"/>
    <s v="Cables"/>
    <s v="USBCables"/>
    <n v="299"/>
    <s v="251-500"/>
    <x v="3"/>
    <n v="3"/>
    <n v="999"/>
    <n v="0.7"/>
    <n v="4.3"/>
    <n v="1"/>
    <n v="20850"/>
    <s v="2 meter special reversible Type-C to USB A male user-friendly design helps you insert the connector in a right way all the time|Data sync and charge for apple new MacBook 12 inch, nexus 5x, nexus 6p, OnePlus 2, pixel c, Lumia 950, Lumia 950 xl, Nokia n1, "/>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
    <s v="https://m.media-amazon.com/images/I/41jk4zYjTsL._SX300_SY300_QL70_FMwebp_.jpg"/>
    <s v="https://www.amazon.in/A400-Type-C-Cable-Meter-Black/dp/B077Z65HSD/ref=sr_1_33?qid=1672909125&amp;s=electronics&amp;sr=1-33"/>
  </r>
  <r>
    <s v="B08CT62BM1"/>
    <s v="Wayona USB Type C Fast Charging Cable Charger Cord 3A QC 3.0 Data Cable Compatible with Samsung Galaxy S10e S10 S9 S8 S20 Plus, Note 10 9 8, M51 A40 A50 A70, Moto G7 G8 (1M, Grey)"/>
    <x v="207"/>
    <x v="2"/>
    <s v="Accessories &amp; Peripherals"/>
    <s v="Cables &amp; Accessories"/>
    <s v="Cables"/>
    <s v="USBCables"/>
    <n v="299"/>
    <s v="251-500"/>
    <x v="3"/>
    <n v="3"/>
    <n v="999"/>
    <n v="0.7"/>
    <n v="4.3"/>
    <n v="1"/>
    <n v="2651"/>
    <s v="NYLON BRAIDED, EXTREME DURABILITY: with a tested 20000+ bend lifespan, Cleefun USBc charging cable with heavy duty braided and strong metal connections is far more durable|Comes with 12 months guarantee|WIDELY COMPATIBILITY: Wayona USB type-C charging cor"/>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
    <s v="https://m.media-amazon.com/images/I/416qO6VZHgL._SX300_SY300_QL70_FMwebp_.jpg"/>
    <s v="https://www.amazon.in/Wayona-Charging-Charger-Samsung-Galaxy/dp/B08CT62BM1/ref=sr_1_326?qid=1672909140&amp;s=electronics&amp;sr=1-326"/>
  </r>
  <r>
    <s v="B08M66K48D"/>
    <s v="POPIO Tempered Glass Screen Protector Compatible for iPhone 12 / iPhone 12 Pro with Case Friendly Edge to Edge Coverage and Easy Installation kit, Pack of 1"/>
    <x v="294"/>
    <x v="0"/>
    <s v="Mobiles &amp; Accessories"/>
    <s v="MobileAccessories"/>
    <s v="Maintenance,Upkeep&amp;Repairs"/>
    <s v="ScreenProtectors"/>
    <n v="299"/>
    <s v="251-500"/>
    <x v="3"/>
    <n v="3"/>
    <n v="599"/>
    <n v="0.5"/>
    <n v="4.3"/>
    <n v="1"/>
    <n v="4674"/>
    <s v="Hardness: High hardness level provides protection from accidental drop &amp; scratches|Additional features: Bubble proof, Scratch resistant, Anti fingerprint, Anti-glare, Anti-shatter, Touch sensitive|Easy Installation: Contains 1 Tempered Glass Screen Protec"/>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
    <s v="https://m.media-amazon.com/images/I/411fc62wnpL._SX300_SY300_QL70_ML2_.jpg"/>
    <s v="https://www.amazon.in/POPIO-Tempered-Protector-Compatible-Installation/dp/B08M66K48D/ref=sr_1_356?qid=1672895850&amp;s=electronics&amp;sr=1-356"/>
  </r>
  <r>
    <s v="B0981XSZJ7"/>
    <s v="CROSSVOLT Compatible Dash/Warp Data Sync Fast Charging Cable Supported for All C Type Devices (Cable)"/>
    <x v="312"/>
    <x v="2"/>
    <s v="Accessories &amp; Peripherals"/>
    <s v="Cables &amp; Accessories"/>
    <s v="Cables"/>
    <s v="USBCables"/>
    <n v="299"/>
    <s v="251-500"/>
    <x v="3"/>
    <n v="3"/>
    <n v="999"/>
    <n v="0.7"/>
    <n v="4.3"/>
    <n v="1"/>
    <n v="766"/>
    <s v="Compatible for oneplus 9 PRO/9/9R/8T/8PRO/7PRO/7T/76T/6/5T/5/3T/3 enabled devices. This charger and cable is 100% Compatible for C type devices|THIS CABLE WILL ONLY WORK WITH TYPE C PORTS, Certified USB-IF Type C seamless connector ensures safety and fast"/>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
    <s v="https://m.media-amazon.com/images/W/WEBP_402378-T2/images/I/41LXLeCw3VL._SX300_SY300_QL70_FMwebp_.jpg"/>
    <s v="https://www.amazon.in/CROSSVOLT-Compatible-Charging-Supported-Devices/dp/B0981XSZJ7/ref=sr_1_120?qid=1672909129&amp;s=electronics&amp;sr=1-120"/>
  </r>
  <r>
    <s v="B09GP6FBZT"/>
    <s v="OpenTech® Military-Grade Tempered Glass Screen Protector Compatible for iPhone 13/13 Pro / 14 with Edge to Edge Coverage and Easy Installation kit (6.1 Inches)"/>
    <x v="313"/>
    <x v="0"/>
    <s v="Mobiles &amp; Accessories"/>
    <s v="MobileAccessories"/>
    <s v="Maintenance,Upkeep&amp;Repairs"/>
    <s v="ScreenProtectors"/>
    <n v="299"/>
    <s v="251-500"/>
    <x v="3"/>
    <n v="3"/>
    <n v="999"/>
    <n v="0.7"/>
    <n v="4.3"/>
    <n v="1"/>
    <n v="8891"/>
    <s v="TopDeals Mobile Accessories: It is 100% brand new tempered glass for iPhone 13 / 13 Pro / 14 (6.1 Inches) which is specially designed for edge to edge protection.|Real Experience: This iPhone 13 tempered glass is designed to provide the smooth experience "/>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
    <s v="Good quality tempered glass. Best part is these guys are extremely prompt in customer service and warranty issues,Product quality good, but over priced. Also there is a small gaps from the edge, but can be ignored.,I got two screen guards (for 14 pro &amp; pr"/>
    <s v="https://m.media-amazon.com/images/I/51WJbMPuROL._SX300_SY300_QL70_ML2_.jpg"/>
    <s v="https://www.amazon.in/OpenTech%C2%AE-Military-Grade-Tempered-Protector-Installation/dp/B09GP6FBZT/ref=sr_1_274?qid=1672895828&amp;s=electronics&amp;sr=1-274"/>
  </r>
  <r>
    <s v="B01IBRHE3E"/>
    <s v="Gizga Essentials Professional 3-in-1 Cleaning Kit for Camera, Lens, Binocular, Laptop, TV, Monitor, Smartphone, Tablet (Includes: Cleaning Liquid 100ml, Plush Microfiber Cloth, Dust Removal Brush)"/>
    <x v="238"/>
    <x v="0"/>
    <s v="Cameras &amp; Photography"/>
    <s v="Accessories"/>
    <s v="Cleaners"/>
    <s v="CleaningKits"/>
    <n v="299"/>
    <s v="251-500"/>
    <x v="3"/>
    <n v="3"/>
    <n v="499"/>
    <n v="0.4"/>
    <n v="4.2"/>
    <n v="1"/>
    <n v="24432"/>
    <s v="3-in-1 cleaning kit, the 3-piece cleaning contains the essential items necessary for the proper maintenance and care of your optical equipment. It easily cleans dirt and dust. Effectively removes smudges and fingerprints from lenses, LCD and other optics."/>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
    <s v="https://m.media-amazon.com/images/W/WEBP_402378-T2/images/I/51LuP5KXg5L._SX300_SY300_QL70_FMwebp_.jpg"/>
    <s v="https://www.amazon.in/Essentials-Gz-Ck-101-Professional-Micro-Fiber-Antibacterial/dp/B01IBRHE3E/ref=sr_1_144?qid=1672903001&amp;s=computers&amp;sr=1-144"/>
  </r>
  <r>
    <s v="B0789LZTCJ"/>
    <s v="boAt Rugged v3 Extra Tough Unbreakable Braided Micro USB Cable 1.5 Meter (Black)"/>
    <x v="84"/>
    <x v="2"/>
    <s v="Accessories &amp; Peripherals"/>
    <s v="Cables &amp; Accessories"/>
    <s v="Cables"/>
    <s v="USBCables"/>
    <n v="299"/>
    <s v="251-500"/>
    <x v="3"/>
    <n v="3"/>
    <n v="799"/>
    <n v="0.63"/>
    <n v="4.2"/>
    <n v="1"/>
    <n v="94363"/>
    <s v="The boAt rugged cable features our special toughest polyethylene braided jacket and this unique jacket provides greater protection than anything else you have seen in its class. Round Cable|Extra tough polyethylene terephthalate cable skin ensures 10000 p"/>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
    <s v="https://m.media-amazon.com/images/I/41SDfuK7L2L._SX300_SY300_QL70_FMwebp_.jpg"/>
    <s v="https://www.amazon.in/Rugged-Extra-Tough-Unbreakable-Braided/dp/B0789LZTCJ/ref=sr_1_13?qid=1672909124&amp;s=electronics&amp;sr=1-13"/>
  </r>
  <r>
    <s v="B07924P3C5"/>
    <s v="Storite High Speed Micro USB 3.0 Cable A to Micro B for External &amp; Desktop Hard Drives 45cm"/>
    <x v="311"/>
    <x v="2"/>
    <s v="Accessories &amp; Peripherals"/>
    <s v="Cables &amp; Accessories"/>
    <s v="Cables"/>
    <s v="USBCables"/>
    <n v="299"/>
    <s v="251-500"/>
    <x v="3"/>
    <n v="3"/>
    <n v="799"/>
    <n v="0.63"/>
    <n v="4.2"/>
    <n v="1"/>
    <n v="2117"/>
    <s v="High performance Micro USB 3.0 cable connects a portable external USB 3.0 hard drive to a computer for speedy file transfer or synchs and charges smartphones or tablets equipped with the USB 3.0 Micro-B port|Super Speed USB 3.0 data transfer cables are co"/>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s v="https://m.media-amazon.com/images/I/41Ft9wrU55L._SX300_SY300_QL70_FMwebp_.jpg"/>
    <s v="https://www.amazon.in/Storite-Feet-Micro-USB-Cable/dp/B07924P3C5/ref=sr_1_292?qid=1672909139&amp;s=electronics&amp;sr=1-292"/>
  </r>
  <r>
    <s v="B07CRL2GY6"/>
    <s v="boAt Rugged V3 Braided Micro USB Cable (Pearl White)"/>
    <x v="84"/>
    <x v="2"/>
    <s v="Accessories &amp; Peripherals"/>
    <s v="Cables &amp; Accessories"/>
    <s v="Cables"/>
    <s v="USBCables"/>
    <n v="299"/>
    <s v="251-500"/>
    <x v="3"/>
    <n v="3"/>
    <n v="799"/>
    <n v="0.63"/>
    <n v="4.2"/>
    <n v="1"/>
    <n v="94363"/>
    <s v="The boAt rugged cable features our special toughest polyethylene braided jacket and this unique jacket provides greater protection than anything else you have seen in its class|Extra tough polyethylene terephthalate cable skin ensures 10000 plus bend lif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
    <s v="https://m.media-amazon.com/images/W/WEBP_402378-T1/images/I/31mfWNStU9L._SX300_SY300_QL70_FMwebp_.jpg"/>
    <s v="https://www.amazon.in/Rugged-V3-Braided-Micro-Cable/dp/B07CRL2GY6/ref=sr_1_329?qid=1672909140&amp;s=electronics&amp;sr=1-329"/>
  </r>
  <r>
    <s v="B08HDH26JX"/>
    <s v="boAt Deuce USB 300 2 in 1 Type-C &amp; Micro USB Stress Resistant, Sturdy Cable with 3A Fast Charging &amp; 480mbps Data Transmission, 10000+ Bends Lifespan and Extended 1.5m Length(Mercurial Black)"/>
    <x v="84"/>
    <x v="2"/>
    <s v="Accessories &amp; Peripherals"/>
    <s v="Cables &amp; Accessories"/>
    <s v="Cables"/>
    <s v="USBCables"/>
    <n v="299"/>
    <s v="251-500"/>
    <x v="3"/>
    <n v="3"/>
    <n v="699"/>
    <n v="0.56999999999999995"/>
    <n v="4.2"/>
    <n v="1"/>
    <n v="94363"/>
    <s v="The boAt Deuce USB 300 2 in 1 cable is compatible with smartphones, tablets, PC peripherals, Bluetooth speakers, power banks and all other devices with Type-C as well as Micro USB port|It ensures 3A fast charging and data transmissions with rapid sync at "/>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
    <s v="https://m.media-amazon.com/images/W/WEBP_402378-T1/images/I/4112nea7JlL._SX300_SY300_QL70_FMwebp_.jpg"/>
    <s v="https://www.amazon.in/Deuce-300-Resistant-Transmission-Mercurial/dp/B08HDH26JX/ref=sr_1_101?qid=1672909129&amp;s=electronics&amp;sr=1-101"/>
  </r>
  <r>
    <s v="B08PFSZ7FH"/>
    <s v="STRIFF Laptop Stand Adjustable Laptop Computer Stand Multi-Angle Stand Phone Stand Portable Foldable Laptop Riser Notebook Holder Stand Compatible for 9 to 15.6” Laptops Black(Black)"/>
    <x v="268"/>
    <x v="2"/>
    <s v="Accessories &amp; Peripherals"/>
    <s v="LaptopAccessories"/>
    <s v="NotebookComputerStands"/>
    <m/>
    <n v="299"/>
    <s v="251-500"/>
    <x v="3"/>
    <n v="3"/>
    <n v="1499"/>
    <n v="0.8"/>
    <n v="4.2"/>
    <n v="1"/>
    <n v="903"/>
    <s v="Adjustable - Eight heights can be freely adjusted from 5.5inch to 7.0inch. You can straighten your waist and relieve cervical and neck fatigue, feel comfortable to work.|Durable - Made of lightweight ABS with non-slip rubber surface pads to keep laptop i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
    <s v="https://m.media-amazon.com/images/I/51r+g8fFJsL._SX300_SY300_.jpg"/>
    <s v="https://www.amazon.in/STRIFF-Adjustable-Computer-Multi-Angle-Compatible/dp/B08PFSZ7FH/ref=sr_1_189?qid=1672903004&amp;s=computers&amp;sr=1-189"/>
  </r>
  <r>
    <s v="B08TR61BVK"/>
    <s v="Tabelito® Polyester Foam, Nylon Hybrid laptopss Bag Sleeve Case Cover Pouch for laptopss Apple/Dell/Lenovo/ Asus/ Hp/Samsung/Mi/MacBook/Ultrabook/Thinkpad/Ideapad/Surfacepro (15.6 inches /39.6cm, Blue) laptopsss"/>
    <x v="314"/>
    <x v="2"/>
    <s v="Accessories &amp; Peripherals"/>
    <s v="LaptopAccessories"/>
    <s v="Bags&amp;Sleeves"/>
    <s v="LaptopSleeves&amp;Slipcases"/>
    <n v="299"/>
    <s v="251-500"/>
    <x v="3"/>
    <n v="3"/>
    <n v="1499"/>
    <n v="0.8"/>
    <n v="4.2"/>
    <n v="1"/>
    <n v="2868"/>
    <s v="Compatible Devices - Internal dimensions: 15.6 x 11 x 0.8 inches​​, compatible with most 14-15.6 inch laptop computers or notebook like Macbook Pro/Air/Surface book/HP/Acer/Asus/Samsung Chromebook etc.|Extra Storage Space - Two pockets in front, enough sp"/>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
    <s v="https://m.media-amazon.com/images/I/41oLMkm5cfL._SY300_SX300_QL70_FMwebp_.jpg"/>
    <s v="https://www.amazon.in/Tabelito-Sleeve-15-6-Inch-MacBook-Protective/dp/B08TR61BVK/ref=sr_1_404?qid=1672903014&amp;s=computers&amp;sr=1-404"/>
  </r>
  <r>
    <s v="B00GE55L22"/>
    <s v="Storite USB 3.0 Cable A to Micro B high Speed Upto 5 Gbps Data Transfer Cable for Portable External Hard Drive - (20cm), Black"/>
    <x v="311"/>
    <x v="2"/>
    <s v="Accessories &amp; Peripherals"/>
    <s v="Cables &amp; Accessories"/>
    <s v="Cables"/>
    <s v="USBCables"/>
    <n v="299"/>
    <s v="251-500"/>
    <x v="3"/>
    <n v="3"/>
    <n v="699"/>
    <n v="0.56999999999999995"/>
    <n v="4.0999999999999996"/>
    <n v="0"/>
    <n v="2957"/>
    <s v="USB 3.0 Micro Cable A to Micro B For External Hard Drives/Disk; Quickly Transfer data from an external storage device to your PC or Laptop at 10x the speed of USB 2.0.|Connector A: USB 3.0 A (9 pin SuperSpeed) Male Connector B: USB 3.0 Micro-B (10 pin Sup"/>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
    <s v="https://m.media-amazon.com/images/W/WEBP_402378-T2/images/I/31RK9+CyhoL._SY300_SX300_.jpg"/>
    <s v="https://www.amazon.in/Storite-USB-3-0-Micro-Cable/dp/B00GE55L22/ref=sr_1_201?qid=1672909134&amp;s=electronics&amp;sr=1-201"/>
  </r>
  <r>
    <s v="B0B296NTFV"/>
    <s v="Portronics Toad 23 Wireless Optical Mouse with 2.4GHz, USB Nano Dongle, Optical Orientation, Click Wheel, Adjustable DPI(Black)"/>
    <x v="121"/>
    <x v="2"/>
    <s v="Accessories &amp; Peripherals"/>
    <s v="Keyboards,Mice &amp; InputDevices"/>
    <s v="Mice"/>
    <m/>
    <n v="299"/>
    <s v="251-500"/>
    <x v="3"/>
    <n v="3"/>
    <n v="599"/>
    <n v="0.5"/>
    <n v="4.0999999999999996"/>
    <n v="0"/>
    <n v="1597"/>
    <s v="[WIRELESS FREEDOM] - Enjoy up to a 10-meter wireless connection with the Toad 23 wireless mouse’s tiny plug-and-forget wireless receiver. No software or driver installation needed. The mouse automatically connects to your computer system. It is ready to g"/>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s v="https://m.media-amazon.com/images/W/WEBP_402378-T1/images/I/218fOqSir3L._SX300_SY300_QL70_FMwebp_.jpg"/>
    <s v="https://www.amazon.in/Portronics-Wireless-Optical-Orientation-Adjustable/dp/B0B296NTFV/ref=sr_1_23?qid=1672902995&amp;s=computers&amp;sr=1-23"/>
  </r>
  <r>
    <s v="B07DL1KC3H"/>
    <s v="Isoelite Remote Compatible for Samsung LED/LCD Remote Control Works with All Samsung LED/LCD TV Model No :- BN59-607A (Please Match The Image with Your Old Remote)"/>
    <x v="315"/>
    <x v="0"/>
    <s v="HomeTheater,TV &amp; Video"/>
    <s v="Accessories"/>
    <s v="RemoteControls"/>
    <m/>
    <n v="299"/>
    <s v="251-500"/>
    <x v="3"/>
    <n v="3"/>
    <n v="899"/>
    <n v="0.67"/>
    <n v="4"/>
    <n v="0"/>
    <n v="1588"/>
    <s v="Compatible Device For Samsung LED/LCD Remote Control Works With All Samsung LED/LCD TV Model No :- BN59-607A|100% Best Quality Plastic Body and Soft Silicone Rubber Keypad|Remotes are checked by Testing Machine Before Shipment|Imported Generic Product Not"/>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https://m.media-amazon.com/images/W/WEBP_402378-T2/images/I/41UJEnTJpVL._SX300_SY300_QL70_FMwebp_.jpg"/>
    <s v="https://www.amazon.in/Isoelite-Remote-Compatible-Samsung-Control/dp/B07DL1KC3H/ref=sr_1_114?qid=1672909129&amp;s=electronics&amp;sr=1-114"/>
  </r>
  <r>
    <s v="B07VJ9ZTXS"/>
    <s v="Aine HDMI Male to VGA Female Video Converter Adapter Cable (Black)"/>
    <x v="316"/>
    <x v="0"/>
    <s v="HomeTheater,TV &amp; Video"/>
    <s v="Accessories"/>
    <s v="Cables"/>
    <s v="HDMICables"/>
    <n v="299"/>
    <s v="251-500"/>
    <x v="3"/>
    <n v="3"/>
    <n v="599"/>
    <n v="0.5"/>
    <n v="4"/>
    <n v="0"/>
    <n v="171"/>
    <s v="The compact-made portable HDMI to VGA adapter connects a computer, desktop, laptop, or other devices with HDMI port to a monitor, projector, HDTV, or other devices with VGA port|Built-in advanced Certified AG6200 IC chip converts HDMI digital signal to VG"/>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
    <s v="It's good working product,There is nothing to dislike about this product, only the aux cable is a bit of low quality but as for the price it’s a very good product .,Product is easy to install &amp; use. I use it along with my set up box &amp; fire tv stick. Works"/>
    <s v="https://m.media-amazon.com/images/I/41dwFttHxpL._SX300_SY300_QL70_FMwebp_.jpg"/>
    <s v="https://www.amazon.in/Female-Converter-Adapter-Projectors-Devices/dp/B07VJ9ZTXS/ref=sr_1_487?qid=1672909149&amp;s=electronics&amp;sr=1-487"/>
  </r>
  <r>
    <s v="B07YQ5SN4H"/>
    <s v="Cello Non-Stick Aluminium Sandwich Gas Toaster(Black)"/>
    <x v="161"/>
    <x v="1"/>
    <s v="Kitchen &amp; HomeAppliances"/>
    <s v="SmallKitchenAppliances"/>
    <s v="SandwichMakers"/>
    <m/>
    <n v="299"/>
    <s v="251-500"/>
    <x v="3"/>
    <n v="3"/>
    <n v="595"/>
    <n v="0.5"/>
    <n v="4"/>
    <n v="0"/>
    <n v="314"/>
    <s v="Material - Pure Grade Aluminum, Colour - Black|This cookware is made of High guage &amp; pure grade Aluminum used for higher efficiency during cooking|Even distribution of heat helps in making your sandwiches crispier|This versatile cookware is compatible wit"/>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
    <s v="https://m.media-amazon.com/images/W/WEBP_402378-T1/images/I/318oSoMwjsL._SX300_SY300_QL70_FMwebp_.jpg"/>
    <s v="https://www.amazon.in/Cello-Non-Stick-Aluminium-Sandwich-Toaster/dp/B07YQ5SN4H/ref=sr_1_339?qid=1672923609&amp;s=kitchen&amp;sr=1-339"/>
  </r>
  <r>
    <s v="B08G1RW2Q3"/>
    <s v="EYNK Extra Long Micro USB Fast Charging USB Cable | Micro USB Data Cable | Quick Fast Charging Cable | Charger Sync Cable | High Speed Transfer Android Smartphones V8 Cable (2.4 Amp, 3m,) (White)"/>
    <x v="317"/>
    <x v="2"/>
    <s v="Accessories &amp; Peripherals"/>
    <s v="Cables &amp; Accessories"/>
    <s v="Cables"/>
    <s v="USBCables"/>
    <n v="299"/>
    <s v="251-500"/>
    <x v="3"/>
    <n v="3"/>
    <n v="799"/>
    <n v="0.63"/>
    <n v="4"/>
    <n v="0"/>
    <n v="151"/>
    <s v="Micro-USB to USB Cable: Simply plug it in to rapidly charge and sync all devices with a Micro- USB port simultaneously|COMPATIBLE WITH: Most Android and Windows phones, tablets and many other devices including Samsung galaxy s7 s6 s5 / HTC / Motorola / No"/>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
    <s v="https://m.media-amazon.com/images/W/WEBP_402378-T2/images/I/31WPRa-K7GL._SY445_SX342_QL70_FMwebp_.jpg"/>
    <s v="https://www.amazon.in/EYNK-Charging-Charger-Transfer-Smartphones/dp/B08G1RW2Q3/ref=sr_1_483?qid=1672909149&amp;s=electronics&amp;sr=1-483"/>
  </r>
  <r>
    <s v="B094JNXNPV"/>
    <s v="Ambrane Unbreakable 3 in 1 Fast Charging Braided Multipurpose Cable for Speaker with 2.1 A Speed - 1.25 meter, Black"/>
    <x v="97"/>
    <x v="2"/>
    <s v="Accessories &amp; Peripherals"/>
    <s v="Cables &amp; Accessories"/>
    <s v="Cables"/>
    <s v="USBCables"/>
    <n v="299"/>
    <s v="251-500"/>
    <x v="3"/>
    <n v="3"/>
    <n v="399"/>
    <n v="0.25"/>
    <n v="4"/>
    <n v="0"/>
    <n v="2766"/>
    <s v="Blazing Charging - All combined 3 in 1 cable supports fast charging with the speed 2.1A to all your gadgets including mobiles, tablets, speakers and much more.|Ultra Durable - The cable is crafted with braided wire giving you an extra tough braided cable "/>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
    <s v="https://m.media-amazon.com/images/W/WEBP_402378-T2/images/I/41GeM83DzzL._SX300_SY300_QL70_FMwebp_.jpg"/>
    <s v="https://www.amazon.in/Ambrane-Unbreakable-Charging-Braided-Multipurpose/dp/B094JNXNPV/ref=sr_1_31?qid=1672909125&amp;s=electronics&amp;sr=1-31"/>
  </r>
  <r>
    <s v="B00GGGOYEU"/>
    <s v="Storite USB 2.0 A to Mini 5 pin B Cable for External HDDS/Camera/Card Readers (150cm - 1.5M)"/>
    <x v="311"/>
    <x v="2"/>
    <s v="Accessories &amp; Peripherals"/>
    <s v="Cables &amp; Accessories"/>
    <s v="Cables"/>
    <s v="USBCables"/>
    <n v="299"/>
    <s v="251-500"/>
    <x v="3"/>
    <n v="3"/>
    <n v="699"/>
    <n v="0.56999999999999995"/>
    <n v="3.9"/>
    <n v="0"/>
    <n v="1454"/>
    <s v="Make plug-and-play connections with mobile phones, MP3 players, digital cameras and PDAs, External Hard Drives Ideal for transferring your pictures from your digital camera to your PC|Connect a peripheral with a 5-Pin Mini-USB port to an USB Hub or USB po"/>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s v="https://m.media-amazon.com/images/W/WEBP_402378-T1/images/I/41Wb7LHAeLL._SY300_SX300_QL70_FMwebp_.jpg"/>
    <s v="https://www.amazon.in/Storite-USB-2-0-Mini-External/dp/B00GGGOYEU/ref=sr_1_489?qid=1672909149&amp;s=electronics&amp;sr=1-489"/>
  </r>
  <r>
    <s v="B081NHWT6Z"/>
    <s v="LOHAYA Television Remote Compatible with Samsung Smart LED/LCD/HD TV Remote Control [ Compatible for All Samsung Tv Remote Control ]"/>
    <x v="278"/>
    <x v="0"/>
    <s v="HomeTheater,TV &amp; Video"/>
    <s v="Accessories"/>
    <s v="RemoteControls"/>
    <m/>
    <n v="299"/>
    <s v="251-500"/>
    <x v="3"/>
    <n v="3"/>
    <n v="1199"/>
    <n v="0.75"/>
    <n v="3.9"/>
    <n v="0"/>
    <n v="1193"/>
    <s v="Compatible Device For Samsung Smart LED/LCD/HD TV Remote Control|Compatible Models :- bn59-01301a bn59-00960a bn59-01175m aa59-00772a bn59-01259e bn59-01266abn59-01303a aa59 00403e aa59-00741a aa5900602a nu7100 m5570 bn59-01259b bn59-01198w bn59 aa59-0080"/>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
    <s v="https://m.media-amazon.com/images/I/31vPhcWqqWL._SX300_SY300_QL70_FMwebp_.jpg"/>
    <s v="https://www.amazon.in/LOHAYA-Television-Compatible-Samsung-Control/dp/B081NHWT6Z/ref=sr_1_185?qid=1672909133&amp;s=electronics&amp;sr=1-185"/>
  </r>
  <r>
    <s v="B09DSQXCM8"/>
    <s v="House of Quirk Reusable Sticky Picker Cleaner Easy-Tear Sheets Travel Pet Hair Lint Rollers Brush (10cm Sheet, Set of 3 Rolls, 180 Sheets, 60 Sheets Each roll Lint Roller Remover, Multicolour)"/>
    <x v="318"/>
    <x v="1"/>
    <s v="Kitchen &amp; HomeAppliances"/>
    <s v="Vacuum,Cleaning &amp; Ironing"/>
    <s v="Irons,Steamers&amp;Accessories"/>
    <s v="LintShavers"/>
    <n v="299"/>
    <s v="251-500"/>
    <x v="3"/>
    <n v="3"/>
    <n v="499"/>
    <n v="0.4"/>
    <n v="3.9"/>
    <n v="0"/>
    <n v="1015"/>
    <s v="Quickly removes lint, dust, dandruff and pet hair from virtually anywhere.|Use on pants, coats, sweaters, dresses, suits, formal wear and more.|Balanced adhesive for effective lint removal without risk of damaging surfaces.|Mini lint roller perfect for tr"/>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
    <s v="https://m.media-amazon.com/images/I/31t6ATbG1jL._SX300_SY300_QL70_FMwebp_.jpg"/>
    <s v="https://www.amazon.in/House-Quirk-Reusable-Easy-Tear-Multicolour/dp/B09DSQXCM8/ref=sr_1_292?qid=1672923606&amp;s=kitchen&amp;sr=1-292"/>
  </r>
  <r>
    <s v="B00N3XLDW0"/>
    <s v="ENVIE ECR-20 Charger for AA &amp; AAA Rechargeable Batteries"/>
    <x v="319"/>
    <x v="0"/>
    <s v="Cameras &amp; Photography"/>
    <s v="Accessories"/>
    <s v="Batteries&amp;Chargers"/>
    <s v="BatteryChargers"/>
    <n v="299"/>
    <s v="251-500"/>
    <x v="3"/>
    <n v="3"/>
    <n v="400"/>
    <n v="0.25"/>
    <n v="3.8"/>
    <n v="0"/>
    <n v="40895"/>
    <s v="LED indicator: Two LED indicators show the charging process of its corresponding slots but will not turn off once fully charged|OPTIMIZED MULTI-BATTERY CHARGING SYSTEM: Designed for a broad spectrum of Ni-Cd and Ni-MH rechargeable cell sizes, this battery"/>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
    <s v="https://m.media-amazon.com/images/W/WEBP_402378-T1/images/I/31Dj+5AQcJL._SY300_SX300_.jpg"/>
    <s v="https://www.amazon.in/ENVIE-ECR-20-Charger-Rechargeable-Batteries/dp/B00N3XLDW0/ref=sr_1_288?qid=1672903008&amp;s=computers&amp;sr=1-288"/>
  </r>
  <r>
    <s v="B0841KQR1Z"/>
    <s v="Crypo™ Universal Remote Compatible with Tata Sky Universal HD &amp; SD Set top Box (Also Works with All TV)"/>
    <x v="320"/>
    <x v="0"/>
    <s v="HomeTheater,TV &amp; Video"/>
    <s v="Accessories"/>
    <s v="RemoteControls"/>
    <m/>
    <n v="299"/>
    <s v="251-500"/>
    <x v="3"/>
    <n v="3"/>
    <n v="999"/>
    <n v="0.7"/>
    <n v="3.8"/>
    <n v="0"/>
    <n v="928"/>
    <s v="☛ Compatible With Tata Sky SD / HD / HD+ Plus / 4K DTH Set Top Box.|☛This is a Universal Tata Sky Remote - Also Works with All LED LCD TV (Pairing Required in some models)|☛ Please note: This is NOT a TataSky Recording Remote.|☛ For best performance, plea"/>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
    <s v="https://m.media-amazon.com/images/I/31QdoA5bJAL._SX300_SY300_QL70_FMwebp_.jpg"/>
    <s v="https://www.amazon.in/CrypoTM-Universal-Remote-Compatible-Sky/dp/B0841KQR1Z/ref=sr_1_235?qid=1672909135&amp;s=electronics&amp;sr=1-235"/>
  </r>
  <r>
    <s v="B08CF4SCNP"/>
    <s v="Quantum QHM-7406 Full-Sized Keyboard with () Rupee Symbol, Hotkeys and 3-pieces LED function for Desktop/Laptop/Smart TV Spill-Resistant Wired USB Keyboard with 10 million keystrokes lifespan (Black)"/>
    <x v="321"/>
    <x v="2"/>
    <s v="Accessories &amp; Peripherals"/>
    <s v="Keyboards,Mice &amp; InputDevices"/>
    <s v="Keyboards"/>
    <m/>
    <n v="299"/>
    <s v="251-500"/>
    <x v="3"/>
    <n v="3"/>
    <n v="599"/>
    <n v="0.5"/>
    <n v="3.8"/>
    <n v="0"/>
    <n v="3066"/>
    <s v="PLUG &amp; PLAY CONNECT: Easy to connect with your laptop or PC. The keyboard has a long wire with a USB cable that connects instantly without any lags. Absolutely stable transmission.|BOLD AND SLEEK DESIGN: The matte-black keyboard has an ergonomic design wi"/>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s v="https://m.media-amazon.com/images/I/41y181oD7ZL._SX300_SY300_QL70_FMwebp_.jpg"/>
    <s v="https://www.amazon.in/Quantum-QHM-7406-Spill-Resistant-Wired-Keyboard/dp/B08CF4SCNP/ref=sr_1_104?qid=1672903000&amp;s=computers&amp;sr=1-104"/>
  </r>
  <r>
    <s v="B09127FZCK"/>
    <s v="Astigo Compatible Remote for Airtel Digital Set Top Box (Pairing Required with TV Remote)"/>
    <x v="322"/>
    <x v="0"/>
    <s v="HomeTheater,TV &amp; Video"/>
    <s v="Accessories"/>
    <s v="RemoteControls"/>
    <m/>
    <n v="299"/>
    <s v="251-500"/>
    <x v="3"/>
    <n v="3"/>
    <n v="899"/>
    <n v="0.67"/>
    <n v="3.8"/>
    <n v="0"/>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
    <s v="https://m.media-amazon.com/images/I/31U-gk8FwsL._SX300_SY300_QL70_FMwebp_.jpg"/>
    <s v="https://www.amazon.in/Astigo-Compatible-Remote-Airtel-Set/dp/B09127FZCK/ref=sr_1_242?qid=1672909136&amp;s=electronics&amp;sr=1-242"/>
  </r>
  <r>
    <s v="B08GJNM9N7"/>
    <s v="LOHAYA Television Remote Compatible for VU LED LCD HD Tv Remote Control Model No :- EN2B27V"/>
    <x v="278"/>
    <x v="0"/>
    <s v="HomeTheater,TV &amp; Video"/>
    <s v="Accessories"/>
    <s v="RemoteControls"/>
    <m/>
    <n v="299"/>
    <s v="251-500"/>
    <x v="3"/>
    <n v="3"/>
    <n v="1199"/>
    <n v="0.75"/>
    <n v="3.7"/>
    <n v="0"/>
    <n v="490"/>
    <s v="Compatible Device For VU LED LCD HD Tv Remote Control Model No :- EN2B27V|100% Best Quality Plastic Body and Soft Silicone Rubber Keypad|Remotes are checked by Testing Machine Before Shipment|Imported Generic Product Not by VU|Please MatcThe Replaced Remo"/>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
    <s v="https://m.media-amazon.com/images/W/WEBP_402378-T2/images/I/316rtwd6jOL._SX300_SY300_QL70_FMwebp_.jpg"/>
    <s v="https://www.amazon.in/LOHAYA-Television-Remote-Compatible-Control/dp/B08GJNM9N7/ref=sr_1_213?qid=1672909134&amp;s=electronics&amp;sr=1-213"/>
  </r>
  <r>
    <s v="B08TZD7FQN"/>
    <s v="Astigo Compatible Remote Control for Mi Smart LED 4A (43&quot;/32&quot;)"/>
    <x v="322"/>
    <x v="0"/>
    <s v="HomeTheater,TV &amp; Video"/>
    <s v="Accessories"/>
    <s v="RemoteControls"/>
    <m/>
    <n v="299"/>
    <s v="251-500"/>
    <x v="3"/>
    <n v="3"/>
    <n v="599"/>
    <n v="0.5"/>
    <n v="3.7"/>
    <n v="0"/>
    <n v="708"/>
    <s v="Customer Care at 9599141927(whatsapp only) for compatibility check or technical issue|Mi LED TV remote control|Keep away from fire or water|Compatible with MI Smart TV 4A 32 inch LED TV /Mi 4A 43 inch LED TV | Mi LED Smart TV 4A (32 inch/43 inch)|Please m"/>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
    <s v="https://m.media-amazon.com/images/W/WEBP_402378-T2/images/I/31yPzs3mAlL._SX300_SY300_QL70_FMwebp_.jpg"/>
    <s v="https://www.amazon.in/Astigo-Compatible-Remote-Control-Smart/dp/B08TZD7FQN/ref=sr_1_423?qid=1672909145&amp;s=electronics&amp;sr=1-423"/>
  </r>
  <r>
    <s v="B08D75R3Z1"/>
    <s v="PTron Boom Ultima 4D Dual Driver, in-Ear Gaming Wired Headphones with in-line Mic, Volume Control &amp; Passive Noise Cancelling Boom 3 Earphones - (Dark Blue)"/>
    <x v="154"/>
    <x v="0"/>
    <s v="Headphones,Earbuds &amp; Accessories"/>
    <s v="Headphones"/>
    <s v="In-Ear"/>
    <m/>
    <n v="299"/>
    <s v="251-500"/>
    <x v="3"/>
    <n v="3"/>
    <n v="1900"/>
    <n v="0.84"/>
    <n v="3.6"/>
    <n v="0"/>
    <n v="18202"/>
    <s v="In-ear Dual Driver Wired Earphones with Stereo Sound &amp; Bass|In-line Remote Control with Mic, Music &amp; Call Control. Speaker Sensitivity: 101dB±3dB. Frequency Response: 20Hz~20KHz. Mic Sensitivity : -42dB±3dB|1 year manufacturer warranty|Dual Driver Ensures"/>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
    <s v="So about the product Boom ultima, as it goes by the name it really got the ultimate bass effect. Wires are great built and tangle free. The audio jack is compatible with almost all devices and its gold plated as well. I just didn't find the case. It was m"/>
    <s v="https://m.media-amazon.com/images/I/41EnFjIAoaL._SX300_SY300_QL70_ML2_.jpg"/>
    <s v="https://www.amazon.in/Boom-Ultima-Headphones-Cancelling-Earphones/dp/B08D75R3Z1/ref=sr_1_77?qid=1672895770&amp;s=electronics&amp;sr=1-77"/>
  </r>
  <r>
    <s v="B07V5YF4ND"/>
    <s v="LOHAYA LCD/LED Remote Compatible for Sony Bravia Smart LCD LED UHD OLED QLED 4K Ultra HD TV Remote Control with YouTube &amp; Netflix Function [ Compatible for Sony Tv Remote Control ]"/>
    <x v="278"/>
    <x v="0"/>
    <s v="HomeTheater,TV &amp; Video"/>
    <s v="Accessories"/>
    <s v="RemoteControls"/>
    <m/>
    <n v="299"/>
    <s v="251-500"/>
    <x v="3"/>
    <n v="3"/>
    <n v="1199"/>
    <n v="0.75"/>
    <n v="3.5"/>
    <n v="0"/>
    <n v="466"/>
    <s v="Compatible Device For Sony Smart Android tv Remote Control|Compatible Model :- rmt-tx301p gd026 klv 24r402a tx111p tx301p rm-gd032 rm-ga021 rm-ga025 rm-gd027 rmt-tx112p rmf-tx310p rmt-tx100p rmf-tx300p klv-32w512d rmt-tx111p rmt-tx202p 42w700b gd020 gd033"/>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
    <s v="https://m.media-amazon.com/images/I/4173mQ7F-mL._SX300_SY300_QL70_FMwebp_.jpg"/>
    <s v="https://www.amazon.in/LOHAYA-Remote-Compatible-Smart-Control/dp/B07V5YF4ND/ref=sr_1_255?qid=1672909136&amp;s=electronics&amp;sr=1-255"/>
  </r>
  <r>
    <s v="B08YDFX7Y1"/>
    <s v="ZEBRONICS Zeb-Dash Plus 2.4GHz High Precision Wireless Mouse with up to 1600 DPI, Power Saving Mode, Nano Receiver and Plug &amp; Play Usage - USB"/>
    <x v="65"/>
    <x v="2"/>
    <s v="Accessories &amp; Peripherals"/>
    <s v="Keyboards,Mice &amp; InputDevices"/>
    <s v="Mice"/>
    <m/>
    <n v="299"/>
    <s v="251-500"/>
    <x v="3"/>
    <n v="3"/>
    <n v="449"/>
    <n v="0.33"/>
    <n v="3.5"/>
    <n v="0"/>
    <n v="11827"/>
    <s v="DESIGN: Wireless Mouse with Ergonomic form factor|BUTTONS: 4 Buttons: Left/Right/Scroll Click/DPI Switch|RECEIVER: USB Nano Receiver|FEATURES: 2.4GHz High Precision mouse with Power saving mode|TRACKING: 800/1200/1600 DPI Optical Sensor|USAGE: Best for La"/>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
    <s v="https://m.media-amazon.com/images/I/31HWJqJdtjL._SX300_SY300_QL70_FMwebp_.jpg"/>
    <s v="https://www.amazon.in/ZEBRONICS-Zeb-Dash-Wireless-Receiver-Buttons/dp/B08YDFX7Y1/ref=sr_1_46?qid=1672902996&amp;s=computers&amp;sr=1-46"/>
  </r>
  <r>
    <s v="B09SFRNKSR"/>
    <s v="FABWARE Lint Remover for Clothes - Sticky Lint Roller for Clothes, Furniture, Wool, Coat, Car Seats, Carpet, Fabric, Dust Cleaner, Pet Hair Remover with 1 Handle &amp; 1 Refill Total 60 Sheets &amp; 1 Cover"/>
    <x v="323"/>
    <x v="1"/>
    <s v="Kitchen &amp; HomeAppliances"/>
    <s v="Vacuum,Cleaning &amp; Ironing"/>
    <s v="Irons,Steamers&amp;Accessories"/>
    <s v="LintShavers"/>
    <n v="298"/>
    <s v="251-500"/>
    <x v="3"/>
    <n v="3"/>
    <n v="499"/>
    <n v="0.4"/>
    <n v="4.4000000000000004"/>
    <n v="1"/>
    <n v="290"/>
    <s v="✅ THE PERFECT ASSISTANT FOR YOUR FAMILY : Fabware Lint roller is perfect for picking up dust, dirt, lint and removing pet hair. It makes swift work of picking up life's tiny messes when you don't feel like getting the vacuum out. The sticky and easily rem"/>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
    <s v="https://m.media-amazon.com/images/W/WEBP_402378-T2/images/I/31kDhgD+VYL._SX300_SY300_.jpg"/>
    <s v="https://www.amazon.in/FABWARE-Lint-Remover-Clothes-Furniture/dp/B09SFRNKSR/ref=sr_1_189?qid=1672923600&amp;s=kitchen&amp;sr=1-189"/>
  </r>
  <r>
    <s v="B07QMRHWJD"/>
    <s v="SWAPKART Portable Flexible Adjustable Eye Protection USB LED Desk Light Table Lamp for Reading, Working on PC, Laptop, Power Bank, Bedroom ( Multicolour )"/>
    <x v="324"/>
    <x v="2"/>
    <s v="Accessories &amp; Peripherals"/>
    <s v="USBGadgets"/>
    <s v="Lamps"/>
    <m/>
    <n v="298"/>
    <s v="251-500"/>
    <x v="3"/>
    <n v="3"/>
    <n v="999"/>
    <n v="0.7"/>
    <n v="4.3"/>
    <n v="1"/>
    <n v="1552"/>
    <s v="14 Highlight LED Lamp,super bright white light|Long life lasting LED Lamp life expectancy up to 10000hours|smooth and high-class, small and light weight|standard USB, plug directly into USB to take power|Super-saving power, the power consumption is less t"/>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
    <s v="https://m.media-amazon.com/images/I/41d-eh65JLS._SX300_SY300_QL70_FMwebp_.jpg"/>
    <s v="https://www.amazon.in/SWAPKART-Portable-Reading-Working-Bedroom/dp/B07QMRHWJD/ref=sr_1_499?qid=1672903019&amp;s=computers&amp;sr=1-499"/>
  </r>
  <r>
    <s v="B07Q4NJQC5"/>
    <s v="Ionix Jewellery Scale | Weight Scale | Digital Weight Machine | weight machine for gold | Electronic weighing machines for Jewellery 0.01G to 200G Small Weight Machine for Shop - Silver"/>
    <x v="325"/>
    <x v="1"/>
    <s v="Kitchen &amp; HomeAppliances"/>
    <s v="SmallKitchenAppliances"/>
    <s v="DigitalKitchenScales"/>
    <m/>
    <n v="295"/>
    <s v="251-500"/>
    <x v="3"/>
    <n v="3"/>
    <n v="599"/>
    <n v="0.51"/>
    <n v="4"/>
    <n v="0"/>
    <n v="1644"/>
    <s v="Electronic Pocket Scale|Capacity : 200 gm, Div 0.1 gm|Easy-to-read, backlit LCD display; intuitive, flip-open lid protects the smooth, stainless-steel weighing surface|Durable and compact digital pocket scale for easy portability. Weighs items up to 200g "/>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
    <s v="https://m.media-amazon.com/images/W/WEBP_402378-T2/images/I/41iZgQu0WLL._SY300_SX300_QL70_FMwebp_.jpg"/>
    <s v="https://www.amazon.in/Ionix-Digital-Kitchen-Jewellery-Weighing/dp/B07Q4NJQC5/ref=sr_1_389?qid=1672923612&amp;s=kitchen&amp;sr=1-389"/>
  </r>
  <r>
    <s v="B097C564GC"/>
    <s v="rts [2 Pack] Mini USB C Type C Adapter Plug, Type C Female to USB A Male Charger Charging Cable Adapter Converter compatible for iPhone, Samsung S20 ultra/S21/S10/S8/S9/MacBook Pro iPad Silver"/>
    <x v="326"/>
    <x v="2"/>
    <s v="Accessories &amp; Peripherals"/>
    <s v="Adapters"/>
    <s v="USBtoUSBAdapters"/>
    <m/>
    <n v="294"/>
    <s v="251-500"/>
    <x v="3"/>
    <n v="3"/>
    <n v="4999"/>
    <n v="0.94"/>
    <n v="4.3"/>
    <n v="1"/>
    <n v="4426"/>
    <s v="【WIDER COMPATIBILITY】This USB C Female to USB A Male adapter converter allows you to connect legacy Type-A laptops/PC,Power bank,Adapter and Charger with USB Type-C cable,USB Type-C hubs and USB Type-C peripherals. Specially compatible with iPhone 12/12 M"/>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
    <s v="https://m.media-amazon.com/images/W/WEBP_402378-T2/images/I/3172BJyynBS._SY300_SX300_QL70_FMwebp_.jpg"/>
    <s v="https://www.amazon.in/rts-Adapter-Charging-Converter-compatible/dp/B097C564GC/ref=sr_1_121?qid=1672903001&amp;s=computers&amp;sr=1-121"/>
  </r>
  <r>
    <s v="B08KS2KQTK"/>
    <s v="Pajaka® South Indian Filter Coffee Maker 200 ML 2-4 Cup / Mugs / Glass | Madras Kaapi/ Kappi Drip Decoction Maker / Makers / Brewer / Pot or Drip / Dripper Made of Stainless Steel | Non-Electric Machine / Appliances / Utensils Medium Size for Home and Kit"/>
    <x v="327"/>
    <x v="1"/>
    <s v="Kitchen &amp; HomeAppliances"/>
    <s v="Coffee,Tea &amp; Espresso"/>
    <s v="DripCoffeeMachines"/>
    <m/>
    <n v="293"/>
    <s v="251-500"/>
    <x v="3"/>
    <n v="3"/>
    <n v="499"/>
    <n v="0.41"/>
    <n v="4.0999999999999996"/>
    <n v="0"/>
    <n v="1456"/>
    <s v="Strength: The Coffee Filter is strong durable, sufficient in weight and thickness. It is resistant to Rust, Corrosion and Non-absorbent.|Quality: Food Grade Quality Material that does not allow the migration of hazardous substances or impart colors, odors"/>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s v="https://m.media-amazon.com/images/W/WEBP_402378-T1/images/I/31+EgPqYa6L._SX300_SY300_.jpg"/>
    <s v="https://www.amazon.in/n1-Retail-Stainless-Indian-Coffee/dp/B08KS2KQTK/ref=sr_1_393?qid=1672923612&amp;s=kitchen&amp;sr=1-393"/>
  </r>
  <r>
    <s v="B07VQGVL68"/>
    <s v="Glun Multipurpose Portable Electronic Digital Weighing Scale Weight Machine (10 Kg - with Back Light)"/>
    <x v="328"/>
    <x v="1"/>
    <s v="Kitchen &amp; HomeAppliances"/>
    <s v="SmallKitchenAppliances"/>
    <s v="DigitalKitchenScales"/>
    <m/>
    <n v="293"/>
    <s v="251-500"/>
    <x v="3"/>
    <n v="3"/>
    <n v="499"/>
    <n v="0.41"/>
    <n v="3.9"/>
    <n v="0"/>
    <n v="44994"/>
    <s v="Wide LCD screen display, easy to read, Automatically locks the reading when data is stable|Low power consumption, Low battery indicator,Tare function, Maximum Capacity 10kg|The scale will automatically switched off when it is in non-use condition in order"/>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
    <s v="https://m.media-amazon.com/images/W/WEBP_402378-T1/images/I/31p014p14mL._SX342_SY445_QL70_FMwebp_.jpg"/>
    <s v="https://www.amazon.in/Multipurpose-Portable-Electronic-Digital-Weighing/dp/B07VQGVL68/ref=sr_1_11?qid=1672923591&amp;s=kitchen&amp;sr=1-11"/>
  </r>
  <r>
    <s v="B00PVT30YI"/>
    <s v="Kitchen Mart Stainless Steel South Indian Filter Coffee Drip Maker, Madras Kappi, Drip Decotion Maker160ml (2 Cup)"/>
    <x v="258"/>
    <x v="1"/>
    <s v="Kitchen &amp; HomeAppliances"/>
    <s v="Coffee,Tea &amp; Espresso"/>
    <s v="DripCoffeeMachines"/>
    <m/>
    <n v="292"/>
    <s v="251-500"/>
    <x v="3"/>
    <n v="3"/>
    <n v="499"/>
    <n v="0.41"/>
    <n v="4.0999999999999996"/>
    <n v="0"/>
    <n v="4238"/>
    <s v="Material: Food Grade stainless steel; Make authentic south Indian Traditional Filter coffee decotion|Durable &amp; Easy to Use, can use any brand's freshly roasted and grounded Coffee Grand Filter Coffee|Capaciy: 160ML (Makes upto 2 cups of coffee Decoction)|"/>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
    <s v="https://m.media-amazon.com/images/W/WEBP_402378-T1/images/I/31hwosM2Q1L._SX300_SY300_QL70_FMwebp_.jpg"/>
    <s v="https://www.amazon.in/Kitchen-Stainless-Indian-Filter-Coffee/dp/B00PVT30YI/ref=sr_1_128?qid=1672923597&amp;s=kitchen&amp;sr=1-128"/>
  </r>
  <r>
    <s v="B093QCY6YJ"/>
    <s v="ZEBRONICS ZEB-USB150WF1 WiFi USB Mini Adapter Supports 150 Mbps Wireless Data, Comes with Advanced Security WPA/WPA2 encryption Standards"/>
    <x v="65"/>
    <x v="2"/>
    <s v="NetworkingDevices"/>
    <s v="NetworkAdapters"/>
    <s v="WirelessUSBAdapters"/>
    <m/>
    <n v="290"/>
    <s v="251-500"/>
    <x v="3"/>
    <n v="3"/>
    <n v="349"/>
    <n v="0.17"/>
    <n v="3.7"/>
    <n v="0"/>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
    <s v="https://m.media-amazon.com/images/W/WEBP_402378-T2/images/I/317-HiMYIgS._SY300_SX300_QL70_FMwebp_.jpg"/>
    <s v="https://www.amazon.in/ZEBRONICS-ZEB-USB150WF1-Supports-encryption-Standards/dp/B093QCY6YJ/ref=sr_1_104?qid=1672909129&amp;s=electronics&amp;sr=1-104"/>
  </r>
  <r>
    <s v="B073BRXPZX"/>
    <s v="Lenovo 300 Wired Plug &amp; Play USB Mouse, High Resolution 1600 DPI Optical Sensor, 3-Button Design with clickable Scroll Wheel, Ambidextrous, Ergonomic Mouse for Comfortable All-Day Grip (GX30M39704)"/>
    <x v="6"/>
    <x v="2"/>
    <s v="Accessories &amp; Peripherals"/>
    <s v="Keyboards,Mice &amp; InputDevices"/>
    <s v="Mice"/>
    <m/>
    <n v="289"/>
    <s v="251-500"/>
    <x v="3"/>
    <n v="3"/>
    <n v="590"/>
    <n v="0.51"/>
    <n v="4.4000000000000004"/>
    <n v="1"/>
    <n v="25886"/>
    <s v="A high-resolution, 1600 dpi optical sensor ensures you’ll be smoothly gliding from window-to-window. Cable Length/Type : 1.80 m|Comfortable use for long hours with great performance|USB A type connectivity with laptop, desktop or CPU|Great Aesthetics, Usa"/>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
    <s v="https://m.media-amazon.com/images/W/WEBP_402378-T1/images/I/41NF7VStoSL._SX300_SY300_QL70_FMwebp_.jpg"/>
    <s v="https://www.amazon.in/Lenovo-GX30M39704-300-USB-Mouse/dp/B073BRXPZX/ref=sr_1_226?qid=1672903006&amp;s=computers&amp;sr=1-226"/>
  </r>
  <r>
    <s v="B005FYNT3G"/>
    <s v="SanDisk Cruzer Blade 32GB USB Flash Drive"/>
    <x v="27"/>
    <x v="2"/>
    <s v="ExternalDevices &amp; DataStorage"/>
    <s v="PenDrives"/>
    <m/>
    <m/>
    <n v="289"/>
    <s v="251-500"/>
    <x v="3"/>
    <n v="3"/>
    <n v="650"/>
    <n v="0.56000000000000005"/>
    <n v="4.3"/>
    <n v="1"/>
    <s v="2,53,105"/>
    <s v="Ultra-compact and portable USB flash drive,Capless design|Share your photos, videos, songs and other files between computers with ease,care number:18001205899/18004195592|Protect your private files with included SanDisk SecureAccess software|Includes add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BBMPH39N"/>
    <s v="Amazon Basics Magic Slate 8.5-inch LCD Writing Tablet with Stylus Pen, for Drawing, Playing, Noting by Kids &amp; Adults, Black"/>
    <x v="164"/>
    <x v="2"/>
    <s v="Accessories &amp; Peripherals"/>
    <s v="Keyboards,Mice &amp; InputDevices"/>
    <s v="GraphicTablets"/>
    <m/>
    <n v="289"/>
    <s v="251-500"/>
    <x v="3"/>
    <n v="3"/>
    <n v="999"/>
    <n v="0.71"/>
    <n v="4.0999999999999996"/>
    <n v="0"/>
    <n v="401"/>
    <s v="LCD screen without glare, radiation, and blue light for easy viewing and eye protection|Pressure-sensitive technology provides a paper-like experience|8.5-inch ultra-thin, portable, lightweight, easy-to-carry tablet|Comes with a stylus for smooth writing,"/>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
    <s v="https://m.media-amazon.com/images/W/WEBP_402378-T1/images/I/31GrCGz9drL._SX300_SY300_QL70_FMwebp_.jpg"/>
    <s v="https://www.amazon.in/Amazon-Basics-8-5-inch-Writing-Drawing/dp/B0BBMPH39N/ref=sr_1_173?qid=1672903004&amp;s=computers&amp;sr=1-173"/>
  </r>
  <r>
    <s v="B01DGVKBC6"/>
    <s v="FEDUS Cat6 Ethernet Cable, 10 Meter High Speed 550MHZ / 10 Gigabit Speed UTP LAN Cable, Network Cable Internet Cable RJ45 Cable LAN Wire, Patch Computer Cord Gigabit Category 6 Wires for Modem, Router"/>
    <x v="329"/>
    <x v="2"/>
    <s v="Accessories &amp; Peripherals"/>
    <s v="Cables &amp; Accessories"/>
    <s v="Cables"/>
    <s v="EthernetCables"/>
    <n v="287"/>
    <s v="251-500"/>
    <x v="3"/>
    <n v="3"/>
    <n v="499"/>
    <n v="0.42"/>
    <n v="4.4000000000000004"/>
    <n v="1"/>
    <n v="8076"/>
    <s v="✔️HIGH-PERFORMANCE INTERNET CABLE IS CAT6 RATED - The Ethernet cord with 24 AWG CCA wire provides universal connectivity for LAN network components such as PCs, computer servers, printers, routers, switch boxes, TV, Gaming Devices, network media players, "/>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
    <s v="https://m.media-amazon.com/images/I/51jNo4QNTNL._SY445_SX342_QL70_FMwebp_.jpg"/>
    <s v="https://www.amazon.in/Technotech-Ethernet-Network-Patch-Cable/dp/B01DGVKBC6/ref=sr_1_270?qid=1672903008&amp;s=computers&amp;sr=1-270"/>
  </r>
  <r>
    <s v="B0BBVKRP7B"/>
    <s v="SHREENOVA ID116 Plus Bluetooth Fitness Smart Watch for Men Women and Kids Activity Tracker (Black)"/>
    <x v="330"/>
    <x v="0"/>
    <s v="WearableTechnology"/>
    <s v="SmartWatches"/>
    <m/>
    <m/>
    <n v="281"/>
    <s v="251-500"/>
    <x v="3"/>
    <n v="3"/>
    <n v="1999"/>
    <n v="0.86"/>
    <n v="2.8"/>
    <n v="0"/>
    <n v="87"/>
    <s v="✅ All-day activity tracking: Track steps, distance, calories burned, active minutes, you can check daily activity and time on OLED display or APP|✅ NOTE- NO CALLING FEATURE-You will receive only notification to See Calls &amp; Messages on Your Wrist: Receive/"/>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
    <s v="https://m.media-amazon.com/images/I/41lnTFZGz9L._SX300_SY300_QL70_ML2_.jpg"/>
    <s v="https://www.amazon.in/SHREENOVA-Bluetooth-Fitness-Activity-Tracker/dp/B0BBVKRP7B/ref=sr_1_338?qid=1672895850&amp;s=electronics&amp;sr=1-338"/>
  </r>
  <r>
    <s v="B0BQ3K23Y1"/>
    <s v="Oratech Coffee Frother electric, milk frother electric, coffee beater, cappuccino maker, Coffee Foamer, Mocktail Mixer, Coffee Foam Maker, coffee whisker electric, Froth Maker, coffee stirrers electric, coffee frothers, Coffee Blender, (6 Month Warranty) "/>
    <x v="331"/>
    <x v="1"/>
    <s v="Kitchen &amp; HomeAppliances"/>
    <s v="SmallKitchenAppliances"/>
    <s v="HandBlenders"/>
    <m/>
    <n v="279"/>
    <s v="251-500"/>
    <x v="3"/>
    <n v="3"/>
    <n v="499"/>
    <n v="0.44"/>
    <n v="4.8"/>
    <n v="1"/>
    <n v="28"/>
    <s v="-Make delicious milk foam creamer for your drinks at home without a trip to Starbucks, with your own coffee maker with milk frother. The benefits of having your own electric cold coffee maker are endless, you can make your own best coffee, you know yours "/>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41t3WVUlRmL._SX300_SY300_QL70_FMwebp_.jpg"/>
    <s v="https://www.amazon.in/Oratech-electric-cappuccino-Mocktail-Multicolour/dp/B0BQ3K23Y1/ref=sr_1_216?qid=1672923601&amp;s=kitchen&amp;sr=1-216"/>
  </r>
  <r>
    <s v="B003L62T7W"/>
    <s v="Logitech B100 Wired USB Mouse, 3 yr Warranty, 800 DPI Optical Tracking, Ambidextrous PC/Mac/Laptop - Black"/>
    <x v="92"/>
    <x v="2"/>
    <s v="Accessories &amp; Peripherals"/>
    <s v="Keyboards,Mice &amp; InputDevices"/>
    <s v="Mice"/>
    <m/>
    <n v="279"/>
    <s v="251-500"/>
    <x v="3"/>
    <n v="3"/>
    <n v="375"/>
    <n v="0.26"/>
    <n v="4.3"/>
    <n v="1"/>
    <n v="31534"/>
    <s v="A comfortable, ambidextrous shape feels good in either hand, so you feel more comfortable as you work-even at the end of the day.|With 800 dpi sensitivity, you'll get precise cursor control so you can edit documents and navigate the Web more efficiently.|"/>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
    <s v="https://m.media-amazon.com/images/I/31iFF1KbkpL._SX300_SY300_QL70_FMwebp_.jpg"/>
    <s v="https://www.amazon.in/Logitech-B100-Optical-Mouse-Black/dp/B003L62T7W/ref=sr_1_151?qid=1672903002&amp;s=computers&amp;sr=1-151"/>
  </r>
  <r>
    <s v="B08JKPVDKL"/>
    <s v="INKULTURE Stainless_Steel Measuring Cups &amp; Spoon Combo for Dry or Liquid/Kitchen Gadgets for Cooking &amp; Baking Cakes/Measuring Cup Set Combo with Handles (Set of 4 Cups &amp; 4 Spoons)"/>
    <x v="332"/>
    <x v="1"/>
    <s v="Kitchen &amp; HomeAppliances"/>
    <s v="Coffee,Tea &amp; Espresso"/>
    <s v="CoffeeMakerAccessories"/>
    <s v="MeasuringSpoons"/>
    <n v="279"/>
    <s v="251-500"/>
    <x v="3"/>
    <n v="3"/>
    <n v="699"/>
    <n v="0.6"/>
    <n v="4.3"/>
    <n v="1"/>
    <n v="2326"/>
    <s v="COMPLETE‬ 4 PCS CUPSET of supreme quality and sturdy stainless steel measuring cups, including 60ML (1/4Cup), 80ML (1/3Cup), 125ML (1/2Cup) and 250ML (1Cup) and COMPLETE‬ 4 PCS Measuring Spoon Set of high quality and sturdy stainless steel measuring spoon"/>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
    <s v="https://m.media-amazon.com/images/W/WEBP_402378-T1/images/I/41kr7l+z1FL._SY300_SX300_.jpg"/>
    <s v="https://www.amazon.in/INKULTURE-Stainless-Measuring-Kitchen-Gadgets/dp/B08JKPVDKL/ref=sr_1_404?qid=1672923612&amp;s=kitchen&amp;sr=1-404"/>
  </r>
  <r>
    <s v="B09J2MM5C6"/>
    <s v="Amozo Ultra Hybrid Camera and Drop Protection Back Cover Case for iPhone 13 (TPU + Polycarbonate | Crystal Transparent)"/>
    <x v="261"/>
    <x v="0"/>
    <s v="Mobiles &amp; Accessories"/>
    <s v="MobileAccessories"/>
    <s v="Cases&amp;Covers"/>
    <s v="BasicCases"/>
    <n v="279"/>
    <s v="251-500"/>
    <x v="3"/>
    <n v="3"/>
    <n v="1499"/>
    <n v="0.81"/>
    <n v="4.2"/>
    <n v="1"/>
    <n v="2646"/>
    <s v="QUALITY MATERIAL - Hybrid technology that is made of a TPU Material with a durable back panel|CAMERA PROTECTION - Raised bezels lift camera off flat surfaces|PRECISE CUTOUTS - Pronounced buttons are easy to feel and press, while large cutouts fit most cab"/>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
    <s v="https://m.media-amazon.com/images/I/41cYSMom9TL._SX300_SY300_QL70_ML2_.jpg"/>
    <s v="https://www.amazon.in/Amozo-Cover-iPhone-Polycarbonate-Transparent/dp/B09J2MM5C6/ref=sr_1_148?qid=1672895791&amp;s=electronics&amp;sr=1-148"/>
  </r>
  <r>
    <s v="B08MWJTST6"/>
    <s v="Tukzer Fully Foldable Tabletop Desktop Tablet Mobile Stand Holder - Angle &amp; Height Adjustable for Desk, Cradle, Dock, Compatible with Smartphones &amp; Tablets (White)"/>
    <x v="111"/>
    <x v="0"/>
    <s v="Mobiles &amp; Accessories"/>
    <s v="MobileAccessories"/>
    <s v="Stands"/>
    <m/>
    <n v="279"/>
    <s v="251-500"/>
    <x v="3"/>
    <n v="3"/>
    <n v="1299"/>
    <n v="0.79"/>
    <n v="4"/>
    <n v="0"/>
    <n v="5072"/>
    <s v="NON-SLIP DESIGN - The pad back and the bottom of this cell phone stand are fully covered by anti-skid silicone, which can provide maximum protection for your device from any scratches and slide.|SMALL AND PORTABLE DESIGN - This cell phone stand holder is "/>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
    <s v="https://m.media-amazon.com/images/I/41Msi1CS2WL._SX300_SY300_QL70_FMwebp_.jpg"/>
    <s v="https://www.amazon.in/Tukzer-Foldable-Adjustable-Compatible-Smartphones/dp/B08MWJTST6/ref=sr_1_442?qid=1672903017&amp;s=computers&amp;sr=1-442"/>
  </r>
  <r>
    <s v="B085194JFL"/>
    <s v="tizum HDMI to VGA Adapter Cable 1080P for Projector, Computer, Laptop, TV, Projectors &amp; TV"/>
    <x v="286"/>
    <x v="0"/>
    <s v="HomeTheater,TV &amp; Video"/>
    <s v="Accessories"/>
    <s v="Cables"/>
    <s v="HDMICables"/>
    <n v="279"/>
    <s v="251-500"/>
    <x v="3"/>
    <n v="3"/>
    <n v="499"/>
    <n v="0.44"/>
    <n v="3.7"/>
    <n v="0"/>
    <n v="10962"/>
    <s v="Superior Stability: Built-in advanced Certified AG6200 IC chip converts HDMI digital signal to VGA analog signal. It is NOT a bi-directional converter and cannot transmit signals from VGA to HDMI.|Compact Design: Tizum HDMI to VGA adapter is compact &amp; lig"/>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s v="https://m.media-amazon.com/images/W/WEBP_402378-T1/images/I/31MIyzg8uzL._SX300_SY300_QL70_FMwebp_.jpg"/>
    <s v="https://www.amazon.in/Adapter-Projector-Computer-Laptop-Projectors/dp/B085194JFL/ref=sr_1_23?qid=1672909124&amp;s=electronics&amp;sr=1-23"/>
  </r>
  <r>
    <s v="B07HK53XM4"/>
    <s v="Bulfyss Plastic Sticky Lint Roller Hair Remover Cleaner Set of 5 Rolls 150 Sheets, 30 Sheets Each roll Lint Roller Remover for Clothes, Furniture, Carpet, Dog Fur, Sweater, Dust &amp; Dirt"/>
    <x v="172"/>
    <x v="1"/>
    <s v="Kitchen &amp; HomeAppliances"/>
    <s v="Vacuum,Cleaning &amp; Ironing"/>
    <s v="Irons,Steamers&amp;Accessories"/>
    <s v="LintShavers"/>
    <n v="279"/>
    <s v="251-500"/>
    <x v="3"/>
    <n v="3"/>
    <n v="599"/>
    <n v="0.53"/>
    <n v="3.5"/>
    <n v="0"/>
    <n v="1367"/>
    <s v="Package Contents: 1 Lint Roller with 5 Adhesive Rolls (5 x 30 sheets)|Dimensions (L x W x H): 17 cm x 5 cm x 5 cm|Material: Plastic, Lint Roller with 150 sheets|SAFE TO USE: The lint remover uses the special adhesive paper material for effective lint remo"/>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s v="https://m.media-amazon.com/images/I/41Fo2P8-4ZL._SY300_SX300_QL70_FMwebp_.jpg"/>
    <s v="https://www.amazon.in/Bulfyss-Plastic-Remover-Cleaner-Remover/dp/B07HK53XM4/ref=sr_1_428?qid=1672923613&amp;s=kitchen&amp;sr=1-428"/>
  </r>
  <r>
    <s v="B0974G5Q2Y"/>
    <s v="boAt Laptop, Smartphone Type-c A400 Male Data Cable (Carbon Black)"/>
    <x v="84"/>
    <x v="2"/>
    <s v="Accessories &amp; Peripherals"/>
    <s v="Cables &amp; Accessories"/>
    <s v="Cables"/>
    <s v="USBCables"/>
    <n v="273.10000000000002"/>
    <s v="251-500"/>
    <x v="3"/>
    <n v="3"/>
    <n v="999"/>
    <n v="0.73"/>
    <n v="4.3"/>
    <n v="1"/>
    <n v="20850"/>
    <s v="2 meter special reversible Type-C to USB A male user-friendly design helps you insert the connector in a right way all the time|Support the maximum 3A fast charging and the speed of data sync up to 480 mbps|Aesthetically designed, aluminium ends, with hig"/>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
    <s v="https://m.media-amazon.com/images/W/WEBP_402378-T2/images/I/41jk4zYjTsL._SX300_SY300_QL70_FMwebp_.jpg"/>
    <s v="https://www.amazon.in/boAt-Type-c-A400-Cable-Carbon/dp/B0974G5Q2Y/ref=sr_1_124?qid=1672909130&amp;s=electronics&amp;sr=1-124"/>
  </r>
  <r>
    <s v="B00LZPQVMK"/>
    <s v="Parker Vector Standard Chrome Trim Ball Pen (Ink - Black)"/>
    <x v="257"/>
    <x v="4"/>
    <s v="OfficePaperProducts"/>
    <s v="Paper"/>
    <s v="Stationery"/>
    <s v="Pens,Pencils&amp;WritingSupplies"/>
    <n v="272"/>
    <s v="251-500"/>
    <x v="3"/>
    <n v="3"/>
    <n v="320"/>
    <n v="0.15"/>
    <n v="4"/>
    <n v="0"/>
    <n v="3686"/>
    <s v="A solid plastic body of the glossy black design, a contrasting stainless-steel clip, and a molded plastic barrel.|Parker Vector Standard Chrome Trim Ball Pen features a push mechanism closer and closes with a satisfying click.|Quinkflow technology for a 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s v="https://m.media-amazon.com/images/W/WEBP_402378-T2/images/I/41zNLdERuiL._SX300_SY300_QL70_FMwebp_.jpg"/>
    <s v="https://www.amazon.in/Parker-Vector-Standard-Ball-Black/dp/B00LZPQVMK/ref=sr_1_374?qid=1672903013&amp;s=computers&amp;sr=1-374"/>
  </r>
  <r>
    <s v="B01DJJVFPC"/>
    <s v="Duracell Ultra Alkaline AAA Battery, 8 Pcs"/>
    <x v="183"/>
    <x v="0"/>
    <s v="GeneralPurposeBatteries &amp; BatteryChargers"/>
    <s v="DisposableBatteries"/>
    <m/>
    <m/>
    <n v="269"/>
    <s v="251-500"/>
    <x v="3"/>
    <n v="3"/>
    <n v="315"/>
    <n v="0.15"/>
    <n v="4.5"/>
    <n v="1"/>
    <n v="17810"/>
    <s v="Lasts up to 100% longer* (*Longevity performance compared to the Minimum Average Duration of the 2015 IEC AAA Motorized Toy test. Results may vary by device or usage pattern.)|Our best battery, suited for everyday devices with extra performance for high d"/>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
    <s v="https://m.media-amazon.com/images/W/WEBP_402378-T1/images/I/41ZrxS9SpwL._SX300_SY300_QL70_FMwebp_.jpg"/>
    <s v="https://www.amazon.in/Duracell-Alkaline-Battery-Duralock-Technology/dp/B01DJJVFPC/ref=sr_1_133?qid=1672903001&amp;s=computers&amp;sr=1-133"/>
  </r>
  <r>
    <s v="B07Q4QV1DL"/>
    <s v="ELV Aluminum Adjustable Mobile Phone Foldable Tabletop Stand Dock Mount for All Smartphones, Tabs, Kindle, iPad (Black)"/>
    <x v="300"/>
    <x v="0"/>
    <s v="Mobiles &amp; Accessories"/>
    <s v="MobileAccessories"/>
    <s v="Stands"/>
    <m/>
    <n v="269"/>
    <s v="251-500"/>
    <x v="3"/>
    <n v="3"/>
    <n v="1499"/>
    <n v="0.82"/>
    <n v="4.5"/>
    <n v="1"/>
    <n v="28978"/>
    <s v="Multi-angle adjustable stand: Free rotation of 270 degree viewing angle ensure the perfect angle of view and enhance the audio/video experience|Stylish design: Durable aluminum body, with a sturdy construction, can hold your phone steadily|Enjoy life: It'"/>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
    <s v="https://m.media-amazon.com/images/I/31hDWwY8iWL._SX300_SY300_QL70_ML2_.jpg"/>
    <s v="https://www.amazon.in/Aluminum-Adjustable-Mobile-Foldable-Smartphones/dp/B07Q4QV1DL/ref=sr_1_149?qid=1672895791&amp;s=electronics&amp;sr=1-149"/>
  </r>
  <r>
    <s v="B075ZTJ9XR"/>
    <s v="AmazonBasics High-Speed Braided HDMI Cable - 3 Feet - Supports Ethernet, 3D, 4K and Audio Return (Black)"/>
    <x v="16"/>
    <x v="0"/>
    <s v="HomeTheater,TV &amp; Video"/>
    <s v="Accessories"/>
    <s v="Cables"/>
    <s v="HDMICables"/>
    <n v="269"/>
    <s v="251-500"/>
    <x v="3"/>
    <n v="3"/>
    <n v="650"/>
    <n v="0.59"/>
    <n v="4.4000000000000004"/>
    <n v="1"/>
    <n v="35877"/>
    <s v="Nylon-braided HDMI cable (A Male to A Male): supports Ethernet, 3D, 4K video, and Audio Return Channel (ARC)|Connects Bluray players, Fire TV, Apple TV, PS4, PS3, Xbox One, Xbox 360, computers, and other HDMI-enabled devices to TVs, displays, A/V receiver"/>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
    <s v="https://m.media-amazon.com/images/I/41SxrTzMivL._SX300_SY300_QL70_FMwebp_.jpg"/>
    <s v="https://www.amazon.in/AmazonBasics-Braided-HDMI-Cable-3-Feet/dp/B075ZTJ9XR/ref=sr_1_380?qid=1672909143&amp;s=electronics&amp;sr=1-380"/>
  </r>
  <r>
    <s v="B009VCGPSY"/>
    <s v="HP X1000 Wired USB Mouse with 3 Handy Buttons, Fast-Moving Scroll Wheel and Optical Sensor works on most Surfaces (H2C21AA, Black/Grey)"/>
    <x v="59"/>
    <x v="2"/>
    <s v="Accessories &amp; Peripherals"/>
    <s v="Keyboards,Mice &amp; InputDevices"/>
    <s v="Mice"/>
    <m/>
    <n v="269"/>
    <s v="251-500"/>
    <x v="3"/>
    <n v="3"/>
    <n v="649"/>
    <n v="0.59"/>
    <n v="4.3"/>
    <n v="1"/>
    <n v="54315"/>
    <s v="3 buttons improve productivity;Optical sensor works on most surfaces|The sleek and modern HP Mouse X1000 adds an instant touch of trend-setting style to any work space .|Glossy black and metallic gray shine with sophistication|3 years manufacturer warrant"/>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
    <s v="https://m.media-amazon.com/images/I/31plkeAvAQL._SX300_SY300_QL70_FMwebp_.jpg"/>
    <s v="https://www.amazon.in/HP-X1000-Wired-Mouse-Black/dp/B009VCGPSY/ref=sr_1_22?qid=1672902995&amp;s=computers&amp;sr=1-22"/>
  </r>
  <r>
    <s v="B07LFWP97N"/>
    <s v="Gizga Essentials Laptop Bag Sleeve Case Cover Pouch with Handle for 14.1 Inch Laptop for Men &amp; Women, Padded Laptop Compartment, Premium Zipper Closure, Water Repellent Nylon Fabric, Grey"/>
    <x v="238"/>
    <x v="2"/>
    <s v="Accessories &amp; Peripherals"/>
    <s v="LaptopAccessories"/>
    <s v="Bags&amp;Sleeves"/>
    <s v="LaptopSleeves&amp;Slipcases"/>
    <n v="269"/>
    <s v="251-500"/>
    <x v="3"/>
    <n v="3"/>
    <n v="1099"/>
    <n v="0.76"/>
    <n v="4.0999999999999996"/>
    <n v="0"/>
    <n v="1092"/>
    <s v="Innovative Design: This Laptop Case is made of Soft Nylon Material inside which protects your device from scratches and also has foam cushion around which insure 360˚ protection to your laptop.|Slim Profile: The slim design of Laptop handle sleeve allows "/>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
    <s v="https://m.media-amazon.com/images/W/WEBP_402378-T2/images/I/51rzz4zoUBL._SX300_SY300_QL70_FMwebp_.jpg"/>
    <s v="https://www.amazon.in/Essentials-Sleeve-Microsoft-Surface-Go/dp/B07LFWP97N/ref=sr_1_413?qid=1672903016&amp;s=computers&amp;sr=1-413"/>
  </r>
  <r>
    <s v="B09Z7YGV3R"/>
    <s v="Anjaney Enterprise Smart Multipurpose Foldable Laptop Table with Cup Holder, Study Table, Bed Table, Breakfast Table, Foldable and Portable/Ergonomic &amp; Rounded Edges/Non-Slip (Black)"/>
    <x v="333"/>
    <x v="2"/>
    <s v="Accessories &amp; Peripherals"/>
    <s v="LaptopAccessories"/>
    <s v="Lapdesks"/>
    <m/>
    <n v="269"/>
    <s v="251-500"/>
    <x v="3"/>
    <n v="3"/>
    <n v="699"/>
    <n v="0.62"/>
    <n v="4"/>
    <n v="0"/>
    <n v="93"/>
    <s v="LARGE, STABLE, PORTABLE FOLDING TABLE: The folding size of our laptop desk is about 60cm(L) * 39.5cm(W) * 27cm(H) such that it fits upto 11-17inch laptops and also a space for mouse. Built-in iPad stand groove for holding ipad or kindle. Our table comes w"/>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
    <s v="Yeah here is the honest review.... Looking good..Quality is OKAY... Not an defective product... But I'm not satisfied with the phone holder... It is too straight, because understand the reality,every one will like and feel comfortable when the phone holde"/>
    <s v="https://m.media-amazon.com/images/I/51ucu0nCeSL._SX300_SY300_QL70_FMwebp_.jpg"/>
    <s v="https://www.amazon.in/Anjaney-Enterprise-Multipurpose-Breakfast-Ergonomic/dp/B09Z7YGV3R/ref=sr_1_287?qid=1672903008&amp;s=computers&amp;sr=1-287"/>
  </r>
  <r>
    <s v="B0141EZMAI"/>
    <s v="Gizga Essentials USB WiFi Adapter for PC, 150 Mbps Wireless Network Adapter for Desktop - Nano Size WiFi Dongle Compatible with Windows, Mac OS &amp; Linux Kernel | WPA/WPA2 Encryption Standards| Black"/>
    <x v="238"/>
    <x v="2"/>
    <s v="NetworkingDevices"/>
    <s v="NetworkAdapters"/>
    <s v="WirelessUSBAdapters"/>
    <m/>
    <n v="269"/>
    <s v="251-500"/>
    <x v="3"/>
    <n v="3"/>
    <n v="800"/>
    <n v="0.66"/>
    <n v="3.6"/>
    <n v="0"/>
    <n v="10134"/>
    <s v="USB WiFi Adapter: Fast wireless transmission at up to 150 Mbps ideal for video streaming, gaming and internet calls|USB 2.0 Interface: Supports high speed USB 2.0 interface for a seamless experience|Advanced Security: Supports 64/128 WEP, WPA, PA2/WPA-PSK"/>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
    <s v="https://m.media-amazon.com/images/I/31mgo4D-kPL._SX300_SY300_QL70_FMwebp_.jpg"/>
    <s v="https://www.amazon.in/Receiver-300Mbps-802-11b-Wireless-Network/dp/B0141EZMAI/ref=sr_1_99?qid=1672909129&amp;s=electronics&amp;sr=1-99"/>
  </r>
  <r>
    <s v="B014SZO90Y"/>
    <s v="Duracell Ultra Alkaline AA Battery, 8 Pcs"/>
    <x v="183"/>
    <x v="0"/>
    <s v="GeneralPurposeBatteries &amp; BatteryChargers"/>
    <s v="DisposableBatteries"/>
    <m/>
    <m/>
    <n v="266"/>
    <s v="251-500"/>
    <x v="3"/>
    <n v="3"/>
    <n v="315"/>
    <n v="0.16"/>
    <n v="4.5"/>
    <n v="1"/>
    <n v="28030"/>
    <s v="Lasts up to 100% longer* (*Longevity performance compared to the Minimum Average Duration of the 2015 IEC AA Digital Camera test. Results may vary by device or usage pattern.)|Our best battery, suited for everyday devices with extra performance for high d"/>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
    <s v="https://m.media-amazon.com/images/W/WEBP_402378-T2/images/I/415nVOD7bWL._SX300_SY300_QL70_FMwebp_.jpg"/>
    <s v="https://www.amazon.in/Duracell-Alkaline-Battery-Duralock-Technology/dp/B014SZO90Y/ref=sr_1_34?qid=1672902996&amp;s=computers&amp;sr=1-34"/>
  </r>
  <r>
    <s v="B0B298D54H"/>
    <s v="Prolet Classic Bumper Case Cover for Samsung Galaxy Watch 4 44mm TPU Plated Full Screen Protector (Black)"/>
    <x v="334"/>
    <x v="0"/>
    <s v="WearableTechnology"/>
    <s v="SmartWatches"/>
    <m/>
    <m/>
    <n v="265"/>
    <s v="251-500"/>
    <x v="3"/>
    <n v="3"/>
    <n v="999"/>
    <n v="0.73"/>
    <n v="3.7"/>
    <n v="0"/>
    <n v="465"/>
    <s v="【Compatibility】 This screen protector case is compatible with Samsung Galaxy Watch 4, 44mm. [NOTE: WATCH IS NOT INCLUDED]|【Shock-Absorbing】 Made of TPU Material, anti-scratch plastic, thin case cover the full front and curved edges of the watch ,offer ful"/>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
    <s v="https://m.media-amazon.com/images/I/516BHYFQ3JL._SX300_SY300_QL70_ML2_.jpg"/>
    <s v="https://www.amazon.in/Prolet-Classic-Bumper-Samsung-Protector/dp/B0B298D54H/ref=sr_1_433?qid=1672895879&amp;s=electronics&amp;sr=1-433"/>
  </r>
  <r>
    <s v="B09Q8HMKZX"/>
    <s v="Portronics Konnect L 20W PD Quick Charge Type-C to 8-Pin USB Mobile Charging Cable, 1.2M, Tangle Resistant, Fast Data Sync(Grey)"/>
    <x v="121"/>
    <x v="2"/>
    <s v="Accessories &amp; Peripherals"/>
    <s v="Cables &amp; Accessories"/>
    <s v="Cables"/>
    <s v="USBCables"/>
    <n v="263"/>
    <s v="251-500"/>
    <x v="3"/>
    <n v="3"/>
    <n v="699"/>
    <n v="0.62"/>
    <n v="4.0999999999999996"/>
    <n v="0"/>
    <n v="450"/>
    <s v="[1.2 M LONG DURABLE CABLE] : The Konnect L is about 1.2 M long and this feature allows for maximum convenience of the user. Not only is the cable length ample it also is durably built which ensures that no matter how roughly its handled no harm is done to"/>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
    <s v="https://m.media-amazon.com/images/I/41x3iKbD-+L._SX342_SY445_.jpg"/>
    <s v="https://www.amazon.in/Portronics-Konnect-Charge-Charging-Resistant/dp/B09Q8HMKZX/ref=sr_1_74?qid=1672909128&amp;s=electronics&amp;sr=1-74"/>
  </r>
  <r>
    <s v="B0B72BSW7K"/>
    <s v="SKE Bed Study Table Portable Wood Multifunction Laptop-Table Lapdesk for Children Bed Foldabe Table Work with Tablet Slot &amp; Cup Holder Brown Black"/>
    <x v="335"/>
    <x v="2"/>
    <s v="Accessories &amp; Peripherals"/>
    <s v="LaptopAccessories"/>
    <s v="Lapdesks"/>
    <m/>
    <n v="263"/>
    <s v="251-500"/>
    <x v="3"/>
    <n v="3"/>
    <n v="699"/>
    <n v="0.62"/>
    <n v="3.5"/>
    <n v="0"/>
    <n v="690"/>
    <s v="&gt; ★ ★-------&gt;EASY TO FOLD OUT: Clever folding design allows the legs to fold flat so you can easily put it behind the door or the corner of home when not in use. No need to install everytime you use.|&gt;★★-------&gt;LARGE, STABLE, PORTABLE FOLDING TABLE: The f"/>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
    <s v="https://m.media-amazon.com/images/I/41EbxurQIDL._SX300_SY300_QL70_FMwebp_.jpg"/>
    <s v="https://www.amazon.in/SKE-Portable-Multifunction-Laptop-Table-Children/dp/B0B72BSW7K/ref=sr_1_9?qid=1672902995&amp;s=computers&amp;sr=1-9"/>
  </r>
  <r>
    <s v="B07RX42D3D"/>
    <s v="Tosaa T2STSR Sandwich Gas Toaster Regular (Black)"/>
    <x v="336"/>
    <x v="1"/>
    <s v="Kitchen &amp; HomeAppliances"/>
    <s v="SmallKitchenAppliances"/>
    <s v="SandwichMakers"/>
    <m/>
    <n v="260"/>
    <s v="251-500"/>
    <x v="3"/>
    <n v="3"/>
    <n v="350"/>
    <n v="0.26"/>
    <n v="3.9"/>
    <n v="0"/>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
    <s v="https://m.media-amazon.com/images/I/31PzyH4N9xL._SX300_SY300_QL70_FMwebp_.jpg"/>
    <s v="https://www.amazon.in/Tosaa-Nonstick-Sandwich-Toaster-Regular/dp/B07RX42D3D/ref=sr_1_200?qid=1672923601&amp;s=kitchen&amp;sr=1-200"/>
  </r>
  <r>
    <s v="B0BPCJM7TB"/>
    <s v="WIDEWINGS Electric Handheld Milk Wand Mixer Frother for Latte Coffee Hot Milk, Milk Frother for Coffee, Egg Beater, Hand Blender, Coffee Beater with Stand"/>
    <x v="337"/>
    <x v="1"/>
    <s v="Kitchen &amp; HomeAppliances"/>
    <s v="SmallKitchenAppliances"/>
    <s v="HandBlenders"/>
    <m/>
    <n v="259"/>
    <s v="251-500"/>
    <x v="3"/>
    <n v="3"/>
    <n v="999"/>
    <n v="0.74"/>
    <n v="4"/>
    <n v="0"/>
    <n v="43"/>
    <s v="The battery operated milk frother is easy to control and easy to clean, use with 2 AA batteries. Handheld version makes the frother easy to use by hand. Battery operated milk frother will be very easy to install.|15 seconds is enough to make cup of froth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
    <s v="https://m.media-amazon.com/images/I/41sJ4KQa5xL._SX300_SY300_QL70_FMwebp_.jpg"/>
    <s v="https://www.amazon.in/WIDEWINGS-Electric-Handheld-Frother-Blender/dp/B0BPCJM7TB/ref=sr_1_205?qid=1672923601&amp;s=kitchen&amp;sr=1-205"/>
  </r>
  <r>
    <s v="B00GGGOYEK"/>
    <s v="Storite USB 2.0 A to Mini 5 pin B Cable for External HDDS/Camera/Card Readers 35cm"/>
    <x v="311"/>
    <x v="2"/>
    <s v="Accessories &amp; Peripherals"/>
    <s v="Cables &amp; Accessories"/>
    <s v="Cables"/>
    <s v="USBCables"/>
    <n v="259"/>
    <s v="251-500"/>
    <x v="3"/>
    <n v="3"/>
    <n v="699"/>
    <n v="0.63"/>
    <n v="3.8"/>
    <n v="0"/>
    <n v="2399"/>
    <s v="Make plug-and-play connections with mobile phones, MP3 players, digital cameras and PDAs, External Hard Drives|Ideal for transferring your pictures from your digital camera to your PC|Connect a peripheral with a 5-Pin Mini-USB port to an USB Hub or USB po"/>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
    <s v="https://m.media-amazon.com/images/W/WEBP_402378-T2/images/I/41oK+rXtssS._SY300_SX300_.jpg"/>
    <s v="https://www.amazon.in/Storite%C2%AE-USB-2-0-Mini-0-88feet/dp/B00GGGOYEK/ref=sr_1_222?qid=1672909135&amp;s=electronics&amp;sr=1-222"/>
  </r>
  <r>
    <s v="B09G5TSGXV"/>
    <s v="Hi-Mobiler iPhone Charger Lightning Cable,2 Pack Apple MFi Certified USB iPhone Fast Chargering Cord,Data Sync Transfer for 13/12/11 Pro Max Xs X XR 8 7 6 5 5s iPad iPod More Model Cell Phone Cables"/>
    <x v="338"/>
    <x v="2"/>
    <s v="Accessories &amp; Peripherals"/>
    <s v="Cables &amp; Accessories"/>
    <s v="Cables"/>
    <s v="USBCables"/>
    <n v="254"/>
    <s v="251-500"/>
    <x v="3"/>
    <n v="3"/>
    <n v="799"/>
    <n v="0.68"/>
    <n v="4"/>
    <n v="0"/>
    <n v="2905"/>
    <s v="Internationally Certified Materials And Exquisite Design Safe Fast Charging Cables: This iPhone charger cable are made of high purity four-core copper core and smart intelligent chip and high-quality TPE ,with overcharge protection, stable current protect"/>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
    <s v="https://m.media-amazon.com/images/W/WEBP_402378-T2/images/I/41FQPJ+s61L._SX342_SY445_.jpg"/>
    <s v="https://www.amazon.in/Charging-Certified-Lightning-Transfer-Iphone12/dp/B09G5TSGXV/ref=sr_1_260?qid=1672909136&amp;s=electronics&amp;sr=1-260"/>
  </r>
  <r>
    <s v="B07F6GXNPB"/>
    <s v="Eureka Forbes Euroclean Paper Vacuum Cleaner Dust Bags for Excel, Ace, 300, Jet Models - Set of 10"/>
    <x v="56"/>
    <x v="1"/>
    <s v="Kitchen &amp; HomeAppliances"/>
    <s v="Vacuum,Cleaning &amp; Ironing"/>
    <s v="Vacuums&amp;FloorCare"/>
    <s v="VacuumAccessories"/>
    <n v="253"/>
    <s v="251-500"/>
    <x v="3"/>
    <n v="3"/>
    <n v="500"/>
    <n v="0.49"/>
    <n v="4.3"/>
    <n v="1"/>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
    <s v="https://m.media-amazon.com/images/W/WEBP_402378-T2/images/I/51M0UevRosL._SY300_SX300_QL70_FMwebp_.jpg"/>
    <s v="https://www.amazon.in/Eureka-Forbes-Euroclean-Vacuum-Cleaner/dp/B07F6GXNPB/ref=sr_1_485?qid=1672923615&amp;s=kitchen&amp;sr=1-485"/>
  </r>
  <r>
    <s v="B00LHZWD0C"/>
    <s v="Luxor 5 Subject Single Ruled Notebook - A4, 70 GSM, 300 pages"/>
    <x v="339"/>
    <x v="4"/>
    <s v="OfficePaperProducts"/>
    <s v="Paper"/>
    <s v="Stationery"/>
    <s v="Notebooks,WritingPads&amp;Diaries"/>
    <n v="252"/>
    <s v="251-500"/>
    <x v="3"/>
    <n v="3"/>
    <n v="315"/>
    <n v="0.2"/>
    <n v="4.5"/>
    <n v="1"/>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
    <s v="https://m.media-amazon.com/images/W/WEBP_402378-T1/images/I/51mCZQzY6SL._SX300_SY300_QL70_FMwebp_.jpg"/>
    <s v="https://www.amazon.in/Luxor-Subject-Single-Ruled-Notebook/dp/B00LHZWD0C/ref=sr_1_193?qid=1672903005&amp;s=computers&amp;sr=1-193"/>
  </r>
  <r>
    <s v="B095244Q22"/>
    <s v="MYVN LTG to USB for Fast Charging &amp; Data Sync USB Cable Compatible for iPhone 5/5s/6/6S/7/7+/8/8+/10/11, iPad Air/Mini, iPod and iOS Devices (1 M)"/>
    <x v="305"/>
    <x v="2"/>
    <s v="Accessories &amp; Peripherals"/>
    <s v="Cables &amp; Accessories"/>
    <s v="Cables"/>
    <s v="USBCables"/>
    <n v="252"/>
    <s v="251-500"/>
    <x v="3"/>
    <n v="3"/>
    <n v="999"/>
    <n v="0.75"/>
    <n v="3.7"/>
    <n v="0"/>
    <n v="2249"/>
    <s v="[High Compatibility] : iPhones, iPad Air, iPad mini, iPod Nano and iPod Touch|[Fast Charge&amp;Data Sync ] : It can charge and sync simultaneously at a rapid speed, Compatible with any charging adaptor, multi-port charging station or power bank.|[Durability] "/>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
    <s v="https://m.media-amazon.com/images/W/WEBP_402378-T2/images/I/31xucq3GGyL._SX300_SY300_QL70_FMwebp_.jpg"/>
    <s v="https://www.amazon.in/MYVN-Fast-Charging-Compatible-iPhone-Devices/dp/B095244Q22/ref=sr_1_229?qid=1672909135&amp;s=electronics&amp;sr=1-229"/>
  </r>
  <r>
    <s v="B092JHPL72"/>
    <s v="SWAPKART Flexible Mobile Tabletop Stand, Metal Built, Heavy Duty Foldable Lazy Bracket Clip Mount Multi Angle Clamp for All Smartphones (Pack of 1), Multi Color"/>
    <x v="324"/>
    <x v="0"/>
    <s v="Mobiles &amp; Accessories"/>
    <s v="MobileAccessories"/>
    <s v="Mounts"/>
    <s v="Bedstand&amp;DeskMounts"/>
    <n v="251"/>
    <s v="251-500"/>
    <x v="3"/>
    <n v="3"/>
    <n v="999"/>
    <n v="0.75"/>
    <n v="3.7"/>
    <n v="0"/>
    <n v="3234"/>
    <s v="Cell Phone Holder, Lazy Bracket, The Clip-On Holder Is Clipped Onto Any Desk,Mobile Stand For Bedroom,Office,Bathroom,Kitchen.Perfect For Viewing Videos On Phone And Enjoy Music, Games In Bedroom, Gym, Office, Reading, Watching Movies, Listening To Music "/>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
    <s v="https://m.media-amazon.com/images/I/41pQWwAzVyL._SY300_SX300_QL70_ML2_.jpg"/>
    <s v="https://www.amazon.in/SWAPKART-Flexible-Desktop-Foldable-Smartphones/dp/B092JHPL72/ref=sr_1_142?qid=1672895784&amp;s=electronics&amp;sr=1-142"/>
  </r>
  <r>
    <s v="B07VV37FT4"/>
    <s v="Classmate Octane Neon- 25 Blue Gel Pens | Smooth Writing Pens| Water-proof Ink For Smudge-free Writing| Preferred By Students For Exam &amp; Class Notes| Study At Home Essential"/>
    <x v="231"/>
    <x v="4"/>
    <s v="OfficePaperProducts"/>
    <s v="Paper"/>
    <s v="Stationery"/>
    <s v="Pens,Pencils&amp;WritingSupplies"/>
    <n v="250"/>
    <s v="101-250"/>
    <x v="4"/>
    <n v="2"/>
    <n v="250"/>
    <n v="0"/>
    <n v="4.2"/>
    <n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s v="https://m.media-amazon.com/images/W/WEBP_402378-T2/images/I/41rm-mc937L._SX300_SY300_QL70_FMwebp_.jpg"/>
    <s v="https://www.amazon.in/Classmate-Octane-Pen-Neon-Refills/dp/B07VV37FT4/ref=sr_1_340?qid=1672903012&amp;s=computers&amp;sr=1-340"/>
  </r>
  <r>
    <s v="B00BN5SNF0"/>
    <s v="ENVIE® (AA10004PLNi-CD) AA Rechargeable Batteries, Low Self Discharge, AA 1000mAh Ni-CD (Pack of 4)"/>
    <x v="340"/>
    <x v="0"/>
    <s v="GeneralPurposeBatteries &amp; BatteryChargers"/>
    <s v="RechargeableBatteries"/>
    <m/>
    <m/>
    <n v="250"/>
    <s v="101-250"/>
    <x v="4"/>
    <n v="2"/>
    <n v="250"/>
    <n v="0"/>
    <n v="3.9"/>
    <n v="0"/>
    <n v="13971"/>
    <s v="Functional design: International Standard universally compatible 4 pcs of rechargeable Ni-Cd batteries. Batteries needs to be charged before first use|Capacity:Best in Industry 1000mAh capacity batteries with no memory effect so they can be charged or dis"/>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R2VFXFP75ZPQF6,R31BYR22O09BLQ,RKMFDAV9I8Z3,R3VO2OQU0NX1GE,R3H4WLHQYRTZ3H,REW2CYD532JB3,R1QTUL5N1ZE9S3,R15FMRVH2UDP2X"/>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
    <s v="https://m.media-amazon.com/images/I/41tcZ6fcJML._SX300_SY300_QL70_FMwebp_.jpg"/>
    <s v="https://www.amazon.in/Envie-1000-4PL-Ni-CD-Rechargeable/dp/B00BN5SNF0/ref=sr_1_276?qid=1672903008&amp;s=computers&amp;sr=1-276"/>
  </r>
  <r>
    <s v="B0BQRJ3C47"/>
    <s v="REDTECH USB-C to Lightning Cable 3.3FT, [Apple MFi Certified] Lightning to Type C Fast Charging Cord Compatible with iPhone 14/13/13 pro/Max/12/11/X/XS/XR/8, Supports Power Delivery - White"/>
    <x v="341"/>
    <x v="2"/>
    <s v="Accessories &amp; Peripherals"/>
    <s v="Cables &amp; Accessories"/>
    <s v="Cables"/>
    <s v="USBCables"/>
    <n v="249"/>
    <s v="101-250"/>
    <x v="4"/>
    <n v="2"/>
    <n v="999"/>
    <n v="0.75"/>
    <n v="5"/>
    <n v="1"/>
    <m/>
    <s v="💎[The Fastest Charge] - This iPhone USB C cable supports PD 3.0 fast charging, up to 20W with USB-C Power Delivery adapters such as 18W, 20W, 29W, 30W, 61W, or 87W. Charge your iPhone from 0% to 50% in just 25 mins, and data transfer speeds up to 480Mbps"/>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7R99NBVB"/>
    <s v="Gizga Essentials Cable Organiser, Cord Management System for PC, TV, Home Theater, Speaker &amp; Cables, Reusable Cable Organizer for Desk, WFH Accessories, Organizer Tape Roll, Reusable Cable Ties Strap"/>
    <x v="238"/>
    <x v="7"/>
    <s v="Electrical"/>
    <s v="CordManagement"/>
    <m/>
    <m/>
    <n v="249"/>
    <s v="101-250"/>
    <x v="4"/>
    <n v="2"/>
    <n v="599"/>
    <n v="0.57999999999999996"/>
    <n v="4.5"/>
    <n v="1"/>
    <n v="5985"/>
    <s v="Gizga Essentials Reusable Cable Ties are re-usable and does not lose it’s grip strength for holding cables in place when fastened|Double Sided Hook &amp; Loop Tape. Hook on one side and Loop on another side. Double-sided allows you to cut custom-length rings "/>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s v="https://m.media-amazon.com/images/I/51llGK9TR+L._SY300_SX300_.jpg"/>
    <s v="https://www.amazon.in/Essentials-Reusable-Double-Organizer-Length/dp/B07R99NBVB/ref=sr_1_444?qid=1672903017&amp;s=computers&amp;sr=1-444"/>
  </r>
  <r>
    <s v="B0BMM7R92G"/>
    <s v="Noise_Colorfit Smart Watch Charger 2 Pin USB Fast Charger Magnetic Charging Cable Adapter (Smart Watch Charger 2 pin)"/>
    <x v="342"/>
    <x v="0"/>
    <s v="WearableTechnology"/>
    <s v="SmartWatches"/>
    <m/>
    <m/>
    <n v="249"/>
    <s v="101-250"/>
    <x v="4"/>
    <n v="2"/>
    <n v="999"/>
    <n v="0.75"/>
    <n v="4.5"/>
    <n v="1"/>
    <n v="38"/>
    <s v="Specially designed for Noise Smartwatch|Perfect Fit. USB charging cable, high-quality charger for 2 Pin Watches.Not for any other models.|Mini and durable: Charge your device more securely when connected to USB power source on PC, Mac, Laptop or notebook "/>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s v="https://m.media-amazon.com/images/I/21yMfxVmNuL._SX300_SY300_QL70_ML2_.jpg"/>
    <s v="https://www.amazon.in/Noise_Colorfit-Charger-Magnetic-Charging-Adapter/dp/B0BMM7R92G/ref=sr_1_354?qid=1672895850&amp;s=electronics&amp;sr=1-354"/>
  </r>
  <r>
    <s v="B08XXVXP3J"/>
    <s v="Storite Super Speed USB 3.0 Male to Male Cable for Hard Drive Enclosures, Laptop Cooling Pad, DVD Players(60cm,Black)"/>
    <x v="311"/>
    <x v="2"/>
    <s v="Accessories &amp; Peripherals"/>
    <s v="Cables &amp; Accessories"/>
    <s v="Cables"/>
    <s v="USBCables"/>
    <n v="249"/>
    <s v="101-250"/>
    <x v="4"/>
    <n v="2"/>
    <n v="999"/>
    <n v="0.75"/>
    <n v="4.3"/>
    <n v="1"/>
    <n v="112"/>
    <s v="Cable Color- Black , Cable Length- 60 cm , Connector Type - USB Type A Male to Type A Male|Premium quality SuperSpeed USB 3.0 Type A to A M/M device cables|Double-shielded, twisted-pair data wiring minimizes cross talk for error free SuperSpeed data trans"/>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
    <s v="https://m.media-amazon.com/images/I/41XgWuRRNFL._SX300_SY300_QL70_FMwebp_.jpg"/>
    <s v="https://www.amazon.in/Storite-USB-3-0-Transfer-Enclosures/dp/B08XXVXP3J/ref=sr_1_450?qid=1672909146&amp;s=electronics&amp;sr=1-450"/>
  </r>
  <r>
    <s v="B00C3GBCIS"/>
    <s v="GIZGA Club-laptop Neoprene Reversible for 15.6-inches Laptop Sleeve - Black-Red"/>
    <x v="238"/>
    <x v="2"/>
    <s v="Accessories &amp; Peripherals"/>
    <s v="LaptopAccessories"/>
    <s v="Bags&amp;Sleeves"/>
    <s v="LaptopSleeves&amp;Slipcases"/>
    <n v="249"/>
    <s v="101-250"/>
    <x v="4"/>
    <n v="2"/>
    <n v="499"/>
    <n v="0.5"/>
    <n v="4.2"/>
    <n v="1"/>
    <n v="22860"/>
    <s v="Gizga reversible laptop sleeve protects your laptop from those unwanted scratches and dust when you leave your laptop after work|Attractive red and black color. Number of Compartments: 1|Safe and attractive packing|Type: Sleeves and slip cases|Light soft,"/>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
    <s v="https://m.media-amazon.com/images/W/WEBP_402378-T2/images/I/412fxJY-gxL._SX300_SY300_QL70_FMwebp_.jpg"/>
    <s v="https://www.amazon.in/Clublaptop-Reversible-15-6-inch-Laptop-Sleeve/dp/B00C3GBCIS/ref=sr_1_460?qid=1672903018&amp;s=computers&amp;sr=1-460"/>
  </r>
  <r>
    <s v="B07F1T31ZZ"/>
    <s v="Raffles Premium Stainless Steel South Indian Coffee Filter/Drip Coffee Maker, 2-3 Cups, 150 ml"/>
    <x v="343"/>
    <x v="1"/>
    <s v="Kitchen &amp; HomeAppliances"/>
    <s v="Coffee,Tea &amp; Espresso"/>
    <s v="DripCoffeeMachines"/>
    <m/>
    <n v="249"/>
    <s v="101-250"/>
    <x v="4"/>
    <n v="2"/>
    <n v="400"/>
    <n v="0.38"/>
    <n v="4.0999999999999996"/>
    <n v="0"/>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s v="https://m.media-amazon.com/images/I/41UGgTLOD4L._SX300_SY300_QL70_FMwebp_.jpg"/>
    <s v="https://www.amazon.in/Raffles-Premium-Stainless-Indian-Coffee/dp/B07F1T31ZZ/ref=sr_1_397?qid=1672923612&amp;s=kitchen&amp;sr=1-397"/>
  </r>
  <r>
    <s v="B09Q8WQ5QJ"/>
    <s v="Portronics Konnect L 60W PD Type C to Type C Mobile Charging Cable, 1.2M, Fast Data Sync, Tangle Resistant, TPE+Nylon Braided(Grey)"/>
    <x v="121"/>
    <x v="2"/>
    <s v="Accessories &amp; Peripherals"/>
    <s v="Cables &amp; Accessories"/>
    <s v="Cables"/>
    <s v="USBCables"/>
    <n v="249"/>
    <s v="101-250"/>
    <x v="4"/>
    <n v="2"/>
    <n v="499"/>
    <n v="0.5"/>
    <n v="4.0999999999999996"/>
    <n v="0"/>
    <n v="1508"/>
    <s v="[1.2 M LONG DURABLE CABLE] : The Konnect L is about 1.2 M long and this feature allows for maximum convenience of the user. Not only is the cable length ample it also is durably built which ensures that no matter how roughly its handled no harm is done to"/>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
    <s v="https://m.media-amazon.com/images/W/WEBP_402378-T1/images/I/41ngtt1EmoL._SX300_SY300_QL70_FMwebp_.jpg"/>
    <s v="https://www.amazon.in/Portronics-Konnect-Charging-Resistant-Braided/dp/B09Q8WQ5QJ/ref=sr_1_244?qid=1672909136&amp;s=electronics&amp;sr=1-244"/>
  </r>
  <r>
    <s v="B082LSVT4B"/>
    <s v="Ambrane Unbreakable 60W / 3A Fast Charging 1.5m Braided Type C to Type C Cable for Smartphones, Tablets, Laptops &amp; Other Type C Devices, PD Technology, 480Mbps Data Sync (RCTT15, Black)"/>
    <x v="97"/>
    <x v="2"/>
    <s v="Accessories &amp; Peripherals"/>
    <s v="Cables &amp; Accessories"/>
    <s v="Cables"/>
    <s v="USBCables"/>
    <n v="249"/>
    <s v="101-250"/>
    <x v="4"/>
    <n v="2"/>
    <n v="399"/>
    <n v="0.38"/>
    <n v="4"/>
    <n v="0"/>
    <n v="43994"/>
    <s v="Compatible with all Type C enabled devices, be it an android smartphone (Mi, Samsung, Oppo, Vivo, Realme, OnePlus, etc), tablet, laptop (Macbook, Chromebook, etc)|Unbreakable – Made of special braided outer with rugged interior bindings, it is ultra-durab"/>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s v="https://m.media-amazon.com/images/I/41d84o5-M-L._SY445_SX342_QL70_FMwebp_.jpg"/>
    <s v="https://www.amazon.in/Ambrane-Unbreakable-Charging-Braided-Cable/dp/B082LSVT4B/ref=sr_1_19?qid=1672909124&amp;s=electronics&amp;sr=1-19"/>
  </r>
  <r>
    <s v="B089WB69Y1"/>
    <s v="USB Charger, Oraimo Elite Dual Port 5V/2.4A Wall Charger, USB Wall Charger Adapter for iPhone 11/Xs/XS Max/XR/X/8/7/6/Plus, iPad Pro/Air 2/Mini 3/Mini 4, Samsung S4/S5, and More"/>
    <x v="344"/>
    <x v="0"/>
    <s v="Mobiles &amp; Accessories"/>
    <s v="MobileAccessories"/>
    <s v="Chargers"/>
    <s v="WallChargers"/>
    <n v="249"/>
    <s v="101-250"/>
    <x v="4"/>
    <n v="2"/>
    <n v="649"/>
    <n v="0.62"/>
    <n v="4"/>
    <n v="0"/>
    <n v="14404"/>
    <s v="【Dual Port USB Wall Charger Adapter】Oraimo USB Charger with dual ports allow you to charge 2 devices at the same time with the total output of 2.4A current. Single port allows Max 2.4A current when connecting only one device. Much more convenient and save"/>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
    <s v="https://m.media-amazon.com/images/I/41v82KfCUuL._SX300_SY300_QL70_ML2_.jpg"/>
    <s v="https://www.amazon.in/oraimo-firefly-2s-charger-micro-usb-multi-protection/dp/B089WB69Y1/ref=sr_1_102?qid=1672895777&amp;s=electronics&amp;sr=1-102"/>
  </r>
  <r>
    <s v="B08WD18LJZ"/>
    <s v="TVARA LCD Writing Tablet 8.5 Inch E-Note Pad LCD Writing Tablet, Kids Drawing Pad 8.5 Inch Doodle Board, Toddler Boy and Girl Learning Gift for 3 4 5 6 Years Old, Black"/>
    <x v="291"/>
    <x v="2"/>
    <s v="Accessories &amp; Peripherals"/>
    <s v="Keyboards,Mice &amp; InputDevices"/>
    <s v="GraphicTablets"/>
    <m/>
    <n v="249"/>
    <s v="101-250"/>
    <x v="4"/>
    <n v="2"/>
    <n v="600"/>
    <n v="0.59"/>
    <n v="4"/>
    <n v="0"/>
    <n v="1208"/>
    <s v="Perfect for kids, students and businessman. Great help for homework, homeschool, note taking, shopping lists and etc|No radiation and glare, good protections for eyes. Easy to use and easy to erase, this drawing tablet is a great gift|This works on basis "/>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
    <s v="https://m.media-amazon.com/images/I/518mUXLlFZS._SX300_SY300_QL70_FMwebp_.jpg"/>
    <s v="https://www.amazon.in/TVARA-Writing-Tablet-Inch-Note/dp/B08WD18LJZ/ref=sr_1_254?qid=1672903007&amp;s=computers&amp;sr=1-254"/>
  </r>
  <r>
    <s v="B09PNR6F8Q"/>
    <s v="realme 10W Fast Charging Micro-USB Cable (Braided, Black)"/>
    <x v="24"/>
    <x v="2"/>
    <s v="Accessories &amp; Peripherals"/>
    <s v="Cables &amp; Accessories"/>
    <s v="Cables"/>
    <s v="USBCables"/>
    <n v="249"/>
    <s v="101-250"/>
    <x v="4"/>
    <n v="2"/>
    <n v="399"/>
    <n v="0.38"/>
    <n v="4"/>
    <n v="0"/>
    <n v="6558"/>
    <s v="realme's 10W Micro-USB Cable is compatible with both smartphones and tablets (running Android &amp; having Micro-USB Input Port)|Ensures up to 2A fast charging and high data transmission rate|The premium Nylon braids makes it robust and sturdy against unwante"/>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 v="https://m.media-amazon.com/images/I/31Kt+OO7C6L._SY300_SX300_.jpg"/>
    <s v="https://www.amazon.in/realme-Charging-Micro-USB-Cable-Braided/dp/B09PNR6F8Q/ref=sr_1_189?qid=1672909133&amp;s=electronics&amp;sr=1-189"/>
  </r>
  <r>
    <s v="B09NL4DCXK"/>
    <s v="Flix (Beetel) Bolt 2.4 12W Dual USB Smart Charger, Made in India, Bis Certified, Fast Charging Power Adaptor with 1 Meter USB to Type C Cable for Cellular Phones (White)(Xwc-64D)"/>
    <x v="345"/>
    <x v="0"/>
    <s v="Mobiles &amp; Accessories"/>
    <s v="MobileAccessories"/>
    <s v="Chargers"/>
    <s v="WallChargers"/>
    <n v="249"/>
    <s v="101-250"/>
    <x v="4"/>
    <n v="2"/>
    <n v="599"/>
    <n v="0.57999999999999996"/>
    <n v="3.9"/>
    <n v="0"/>
    <n v="2147"/>
    <s v="With The Intelligent Chip Inside, Dual Usb Wall Charger Matches The Current As Your Device'S Need Automatically. Over-Current, Over-Voltage And Short-Circuit Protection Also Effectively Protect Your Smartphones From Damage|Internal Protection Mechanisms O"/>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
    <s v="https://m.media-amazon.com/images/I/31efS1bi1vL._SX300_SY300_QL70_ML2_.jpg"/>
    <s v="https://www.amazon.in/Charger-Certified-Charging-Adaptor-Cellular/dp/B09NL4DCXK/ref=sr_1_246?qid=1672895821&amp;s=electronics&amp;sr=1-246"/>
  </r>
  <r>
    <s v="B0B4HKH19N"/>
    <s v="pTron Solero 331 3.4Amps Multifunction Fast Charging Cable, 3-in-1 USB Cable Micro USB/Type-C/iOS, Made in India, Durable &amp; Strong &amp; Tangle-free 118cm in Length (Black)"/>
    <x v="154"/>
    <x v="2"/>
    <s v="Accessories &amp; Peripherals"/>
    <s v="Cables &amp; Accessories"/>
    <s v="Cables"/>
    <s v="USBCables"/>
    <n v="249"/>
    <s v="101-250"/>
    <x v="4"/>
    <n v="2"/>
    <n v="931"/>
    <n v="0.73"/>
    <n v="3.9"/>
    <n v="0"/>
    <n v="1075"/>
    <s v="Fast Charging - All combined 3-in-1 USB cable supports fast charging with a speed of up to 3.4Amps to all your gadgets including smartphones, tablets, Bluetooth speakers, and much more.|Wide Compatibility - Solero 331 universal fast charging cable can Sim"/>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
    <s v="It's a good data cable and I recommend it to purchase,the only issue was the metal pin is not fixed firmly so it has become loose,otherwise no issue,must purchase,https://m.media-amazon.com/images/I/615SgnWv1ML._SY88.jpg,Charging cable which is sturdy it'"/>
    <s v="https://m.media-amazon.com/images/I/41gUqtvpULL._SX300_SY300_QL70_FMwebp_.jpg"/>
    <s v="https://www.amazon.in/pTron-3-4Amps-Multifunction-Charging-Tangle-free/dp/B0B4HKH19N/ref=sr_1_155?qid=1672909131&amp;s=electronics&amp;sr=1-155"/>
  </r>
  <r>
    <s v="B093ZNQZ2Y"/>
    <s v="LOHAYA Remote Compatible for Mi Smart LED TV 4A Remote Control (32&quot;/43&quot;) [ Compatible for Mi Tv Remote Control ] [ Compatible for Mi Smart LED Tv Remote Control ]"/>
    <x v="278"/>
    <x v="0"/>
    <s v="HomeTheater,TV &amp; Video"/>
    <s v="Accessories"/>
    <s v="RemoteControls"/>
    <m/>
    <n v="249"/>
    <s v="101-250"/>
    <x v="4"/>
    <n v="2"/>
    <n v="799"/>
    <n v="0.69"/>
    <n v="3.8"/>
    <n v="0"/>
    <n v="1079"/>
    <s v="Compatible with MI Smart TV 4A 32 inch LED TV /Mi 4A 43 inch LED TV | Mi LED Smart TV 4A (32 inch/43 inch) Mi Smart Android LED TV|100% Best Quality Plastic Body and Soft Silicone Rubber Keypad|Remotes are checked by Testing Machine Before Shipment|Import"/>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s v="https://m.media-amazon.com/images/I/21PB1kWQWdL._SX300_SY300_QL70_FMwebp_.jpg"/>
    <s v="https://www.amazon.in/LOHAYA-Remote-Compatible-Control-Please/dp/B093ZNQZ2Y/ref=sr_1_108?qid=1672909129&amp;s=electronics&amp;sr=1-108"/>
  </r>
  <r>
    <s v="B0117H7GZ6"/>
    <s v="GENERIC Ultra-Mini Bluetooth CSR 4.0 USB Dongle Adapter for Windows Computer ( Black:Golden)"/>
    <x v="346"/>
    <x v="2"/>
    <s v="NetworkingDevices"/>
    <s v="NetworkAdapters"/>
    <s v="WirelessUSBAdapters"/>
    <m/>
    <n v="249"/>
    <s v="101-250"/>
    <x v="4"/>
    <n v="2"/>
    <n v="399"/>
    <n v="0.38"/>
    <n v="3.4"/>
    <n v="0"/>
    <n v="4642"/>
    <s v="Item design may vary as per stock availability.|Compatibility -Windows 10, Windows 8, Windows 7, XP, Vista ,2003, 2000,Me, Bluetooth-enabled devices, like iPhone, iPad, iPod,Samsung Galaxy,note ,smart phones, tablets, keyboards,headsets &amp; more|CSR 4.0 Don"/>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
    <s v="USB Bluetooth CSR 4.0: (Review Includes Item Included, Specification, Key Features, Speed Test, Testing, NOTE &amp; Result)Ultra-Mini Bluetooth CSR 4.0 USB Dongle Adapter Is a Great Device With So Much Features Providing From CSR Which You Need To Know What T"/>
    <s v="https://m.media-amazon.com/images/I/41c5wGlZyPS._SX300_SY300_QL70_FMwebp_.jpg"/>
    <s v="https://www.amazon.in/GENERIC-Ultra-Mini-Bluetooth-Dongle-Adapter/dp/B0117H7GZ6/ref=sr_1_173_mod_primary_new?qid=1672909133&amp;s=electronics&amp;sbo=RZvfv%2F%2FHxDF%2BO5021pAnSA%3D%3D&amp;sr=1-173"/>
  </r>
  <r>
    <s v="B07GXPDLYQ"/>
    <s v="PRO365 Indo Mocktails/Coffee Foamer/Cappuccino/Lemonade/Milk Frother (6 Months Warranty)"/>
    <x v="347"/>
    <x v="1"/>
    <s v="Kitchen &amp; HomeAppliances"/>
    <s v="SmallKitchenAppliances"/>
    <s v="HandBlenders"/>
    <m/>
    <n v="249"/>
    <s v="101-250"/>
    <x v="4"/>
    <n v="2"/>
    <n v="499"/>
    <n v="0.5"/>
    <n v="3.3"/>
    <n v="0"/>
    <n v="8427"/>
    <s v="✅【Get Creamy Froth Quickly】With a higher speed motor, this milk frother spins quickly and smoothly. It makes best creamy froth with milk heated . Enjoy your favorite coffee with foam topping in seconds.|✅【For Perfect Froth】This coffee frother is powered b"/>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s v="It works as expected, but the shape of the handle is not very comfortable. It is not feeling very handy to hold the device and press the button at the same time, sometimes the battery  door opens while using it.,It’s easy to use but creates a mess when I "/>
    <s v="https://m.media-amazon.com/images/I/31MmLP6awML._SX300_SY300_QL70_FMwebp_.jpg"/>
    <s v="https://www.amazon.in/PRO365-Electric-Coffee-Stirrer-Frother/dp/B07GXPDLYQ/ref=sr_1_25?qid=1672923591&amp;s=kitchen&amp;sr=1-25"/>
  </r>
  <r>
    <s v="B08YXJJW8H"/>
    <s v="LUNAGARIYA®, Protective Case Compatible with JIO Settop Box Remote Control,PU Leather Cover Holder (Before Placing Order,Please Compare The Dimensions of The Product with Your Remote)"/>
    <x v="348"/>
    <x v="0"/>
    <s v="HomeTheater,TV &amp; Video"/>
    <s v="Accessories"/>
    <s v="RemoteControls"/>
    <m/>
    <n v="247"/>
    <s v="101-250"/>
    <x v="4"/>
    <n v="2"/>
    <n v="399"/>
    <n v="0.38"/>
    <n v="3.9"/>
    <n v="0"/>
    <n v="200"/>
    <s v="please match the image with your existing remote before placing the order|stitching:- hand stitching is use for make a strong cover|Case allows easy access to all ports, buttons and functions Fit for Remote Control|VELCRO:- good quality velcro use for clo"/>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
    <s v="https://m.media-amazon.com/images/W/WEBP_402378-T1/images/I/41sA8PA31pL._SY300_SX300_QL70_FMwebp_.jpg"/>
    <s v="https://www.amazon.in/LUNAGARIYA%C2%AE-Protective-Compatible-Control-Dimensions/dp/B08YXJJW8H/ref=sr_1_484?qid=1672909149&amp;s=electronics&amp;sr=1-484"/>
  </r>
  <r>
    <s v="B09YHLPQYT"/>
    <s v="Shopoflux Silicone Remote Cover for Mi Smart TV and Mi TV Stick/MI Box S / 3S / MI 4X / 4A Smart LED TV (Black)"/>
    <x v="349"/>
    <x v="0"/>
    <s v="HomeTheater,TV &amp; Video"/>
    <s v="Accessories"/>
    <s v="RemoteControls"/>
    <m/>
    <n v="246"/>
    <s v="101-250"/>
    <x v="4"/>
    <n v="2"/>
    <n v="600"/>
    <n v="0.59"/>
    <n v="4.2"/>
    <n v="1"/>
    <n v="143"/>
    <s v="The cover is resistant to dust particles. This practical property of the covers will keep the remote looking sharp and new for a long time as it minimizes the amount of surface dust and dirt.|It is made of high-quality silicone material that is flexible a"/>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
    <s v="https://m.media-amazon.com/images/W/WEBP_402378-T1/images/I/213GZPC7uwL._SX300_SY300_QL70_FMwebp_.jpg"/>
    <s v="https://www.amazon.in/Shopoflux-Silicone-Remote-Cover-Xiaomi/dp/B09YHLPQYT/ref=sr_1_482?qid=1672909149&amp;s=electronics&amp;sr=1-482"/>
  </r>
  <r>
    <s v="B07MP21WJD"/>
    <s v="Lint Roller with 40 Paper Sheets, 22 x 5 cm (Grey)"/>
    <x v="269"/>
    <x v="1"/>
    <s v="Kitchen &amp; HomeAppliances"/>
    <s v="Vacuum,Cleaning &amp; Ironing"/>
    <s v="Irons,Steamers&amp;Accessories"/>
    <s v="LintShavers"/>
    <n v="245"/>
    <s v="101-250"/>
    <x v="4"/>
    <n v="2"/>
    <n v="299"/>
    <n v="0.18"/>
    <n v="4.0999999999999996"/>
    <n v="0"/>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
    <s v="https://m.media-amazon.com/images/W/WEBP_402378-T2/images/I/31MNWLE6vuL._SY300_SX300_QL70_FMwebp_.jpg"/>
    <s v="https://www.amazon.in/Ikea-Lint-Roller-Paper-Sheets/dp/B07MP21WJD/ref=sr_1_156_mod_primary_new?qid=1672923598&amp;s=kitchen&amp;sbo=RZvfv%2F%2FHxDF%2BO5021pAnSA%3D%3D&amp;sr=1-156"/>
  </r>
  <r>
    <s v="B0B4KPCBSH"/>
    <s v="IKEA Frother for Milk"/>
    <x v="350"/>
    <x v="1"/>
    <s v="Kitchen &amp; HomeAppliances"/>
    <s v="Coffee,Tea &amp; Espresso"/>
    <s v="CoffeeGrinders"/>
    <s v="ElectricGrinders"/>
    <n v="244"/>
    <s v="101-250"/>
    <x v="4"/>
    <n v="2"/>
    <n v="499"/>
    <n v="0.51"/>
    <n v="3.3"/>
    <n v="0"/>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
    <s v="https://m.media-amazon.com/images/W/WEBP_402378-T1/images/I/31iBzpNszEL._SX300_SY300_QL70_FMwebp_.jpg"/>
    <s v="https://www.amazon.in/Ikea-45454-IKEA-Frother-Milk/dp/B0B4KPCBSH/ref=sr_1_119_mod_primary_new?qid=1672923596&amp;s=kitchen&amp;sbo=RZvfv%2F%2FHxDF%2BO5021pAnSA%3D%3D&amp;sr=1-119"/>
  </r>
  <r>
    <s v="B07ZR4S1G4"/>
    <s v="Universal Remote Control for All Sony TV for All LCD LED and Bravia TVs Remote"/>
    <x v="351"/>
    <x v="0"/>
    <s v="HomeTheater,TV &amp; Video"/>
    <s v="Accessories"/>
    <s v="RemoteControls"/>
    <m/>
    <n v="239"/>
    <s v="101-250"/>
    <x v="4"/>
    <n v="2"/>
    <n v="699"/>
    <n v="0.66"/>
    <n v="4.4000000000000004"/>
    <n v="1"/>
    <n v="2640"/>
    <s v="Replacement for Sony RM-YD092 ,Fits with various SONY brand models,It is compatible with most of new and old SONY TV. Support 2K 4K UHD Smart TV. including Home hub buttons.Has both TV mode and DVD mode|This Item uses two AAA batteries(Batteries are not i"/>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
    <s v="https://m.media-amazon.com/images/W/WEBP_402378-T2/images/I/41qMoS4lfRL._SX300_SY300_QL70_FMwebp_.jpg"/>
    <s v="https://www.amazon.in/Universal-Remote-Control-Sony-Bravia/dp/B07ZR4S1G4/ref=sr_1_223_mod_primary_new?qid=1672909135&amp;s=electronics&amp;sbo=RZvfv%2F%2FHxDF%2BO5021pAnSA%3D%3D&amp;sr=1-223"/>
  </r>
  <r>
    <s v="B0B4SJKRDF"/>
    <s v="Kitchenwell Multipurpose Portable Electronic Digital Weighing Scale Weight Machine | Weight Machine | 10 Kg"/>
    <x v="352"/>
    <x v="1"/>
    <s v="Kitchen &amp; HomeAppliances"/>
    <s v="SmallKitchenAppliances"/>
    <s v="DigitalKitchenScales"/>
    <s v="DigitalScales"/>
    <n v="239"/>
    <s v="101-250"/>
    <x v="4"/>
    <n v="2"/>
    <n v="239"/>
    <n v="0"/>
    <n v="4.3"/>
    <n v="1"/>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
    <s v="https://m.media-amazon.com/images/I/319gn5l2NSL._SX300_SY300_QL70_FMwebp_.jpg"/>
    <s v="https://www.amazon.in/Kitchenwell-Multipurpose-Portable-Electronic-Scale/dp/B0B4SJKRDF/ref=sr_1_239?qid=1672923603&amp;s=kitchen&amp;sr=1-239"/>
  </r>
  <r>
    <s v="B09T37CKQ5"/>
    <s v="FLiX Usb Charger,Flix (Beetel) Bolt 2.4 Dual Poart,5V/2.4A/12W Usb Wall Charger Fast Charging,Adapter For Android/Iphone 11/Xs/Xs Max/Xr/X/8/7/6/Plus,Ipad Pro/Air 2/Mini 3/4,Samsung S4/S5 &amp; More-Black"/>
    <x v="345"/>
    <x v="0"/>
    <s v="Mobiles &amp; Accessories"/>
    <s v="MobileAccessories"/>
    <s v="Chargers"/>
    <s v="WallChargers"/>
    <n v="239"/>
    <s v="101-250"/>
    <x v="4"/>
    <n v="2"/>
    <n v="599"/>
    <n v="0.6"/>
    <n v="3.9"/>
    <n v="0"/>
    <n v="2147"/>
    <s v="USB Charger with dual ports allow you to charge 2 devices at the same time with the total output of 2.4A current.|With the intelligent chip inside, dual USB wall charger matches the current as your device's need automatically. Over-current, over-voltage a"/>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
    <s v="https://m.media-amazon.com/images/I/31Iuz7jlfqL._SX300_SY300_QL70_ML2_.jpg"/>
    <s v="https://www.amazon.in/FLiX-Charger-Charging-Adapter-More-Black/dp/B09T37CKQ5/ref=sr_1_431?qid=1672895872&amp;s=electronics&amp;sr=1-431"/>
  </r>
  <r>
    <s v="B00GZLB57U"/>
    <s v="Quantum RJ45 Ethernet Patch Cable/LAN Router Cable with Heavy Duty Gold Plated Connectors Supports Hi-Speed Gigabit Upto 1000Mbps, Waterproof and Durable,1-Year Warranty-32.8 Feet (10 Meters)(White)"/>
    <x v="321"/>
    <x v="2"/>
    <s v="Accessories &amp; Peripherals"/>
    <s v="Cables &amp; Accessories"/>
    <s v="Cables"/>
    <s v="EthernetCables"/>
    <n v="238"/>
    <s v="101-250"/>
    <x v="4"/>
    <n v="2"/>
    <n v="699"/>
    <n v="0.66"/>
    <n v="4.4000000000000004"/>
    <n v="1"/>
    <n v="8372"/>
    <s v="Quantum CAT5 Ethernet patch Cord RJ45 Lan Straight Network Cable Category 5E 5M 10 metres. Cable :Round|High-Performance RJ45 Ethernet Patch Cable provides universal connectivity for LAN network components such as PCs, computer servers, printers, routers,"/>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9P564ZTJ"/>
    <s v="Wembley LCD Writing Pad/Tab | Writing, Drawing, Reusable, Portable Pad with Colorful Letters | 9 Inch Graphic Tablet (Assorted)"/>
    <x v="353"/>
    <x v="2"/>
    <s v="Accessories &amp; Peripherals"/>
    <s v="Keyboards,Mice &amp; InputDevices"/>
    <s v="GraphicTablets"/>
    <m/>
    <n v="235"/>
    <s v="101-250"/>
    <x v="4"/>
    <n v="2"/>
    <n v="1599"/>
    <n v="0.85"/>
    <n v="3.8"/>
    <n v="0"/>
    <n v="1173"/>
    <s v="✅Don't let ordinary pens, pencils, markers or crayons limit your creativity. Utilizing a new liquid crystal technology that's brighter and clearer than most LCD writing tablet you can express your thoughts and ideas in a whole new way. Take pressure-sensi"/>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
    <s v="https://m.media-amazon.com/images/I/411H6yi-tGL._SX300_SY300_QL70_FMwebp_.jpg"/>
    <s v="https://www.amazon.in/Wembley-LCD-Writing-Tablet-8-5/dp/B09P564ZTJ/ref=sr_1_216?qid=1672903005&amp;s=computers&amp;sr=1-216"/>
  </r>
  <r>
    <s v="B08RHPDNVV"/>
    <s v="7SEVEN® Compatible Tata Sky Remote Control Replacement of Original dth SD HD tata Play Set top Box Remote - IR Learning Universal Remote for Any Brand TV - Pairing Must"/>
    <x v="155"/>
    <x v="0"/>
    <s v="HomeTheater,TV &amp; Video"/>
    <s v="Accessories"/>
    <s v="RemoteControls"/>
    <m/>
    <n v="235"/>
    <s v="101-250"/>
    <x v="4"/>
    <n v="2"/>
    <n v="599"/>
    <n v="0.61"/>
    <n v="3.5"/>
    <n v="0"/>
    <n v="197"/>
    <s v="1.Replacement Remote Control for Tatasky HD/SD Support (Universal &amp; All TV Compatible Remote). Need to remote learning setup as per instruction given in product description or refer listing catalogue image. Once make to learn any brand of tv remote with t"/>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
    <s v="https://m.media-amazon.com/images/W/WEBP_402378-T1/images/I/317Uu2STldL._SX300_SY300_QL70_FMwebp_.jpg"/>
    <s v="https://www.amazon.in/Tata-Remote-Control-Compatible-tatasky/dp/B08RHPDNVV/ref=sr_1_232?qid=1672909135&amp;s=electronics&amp;sr=1-232"/>
  </r>
  <r>
    <s v="B09BL2KHQW"/>
    <s v="KENT POWP-Sediment Filter 10'' Thread WCAP"/>
    <x v="49"/>
    <x v="1"/>
    <s v="Kitchen &amp; HomeAppliances"/>
    <s v="WaterPurifiers &amp; Accessories"/>
    <s v="WaterPurifierAccessories"/>
    <m/>
    <n v="231"/>
    <s v="101-250"/>
    <x v="4"/>
    <n v="2"/>
    <n v="260"/>
    <n v="0.11"/>
    <n v="4.0999999999999996"/>
    <n v="0"/>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0LY12TH6"/>
    <s v="Camel Oil Pastel with Reusable Plastic Box - 50 Shades"/>
    <x v="307"/>
    <x v="1"/>
    <s v="CraftMaterials"/>
    <s v="PaintingMaterials"/>
    <m/>
    <m/>
    <n v="230"/>
    <s v="101-250"/>
    <x v="4"/>
    <n v="2"/>
    <n v="230"/>
    <n v="0"/>
    <n v="4.5"/>
    <n v="1"/>
    <n v="9427"/>
    <s v="50 assorted shades + 1 scraping tool|Confirms to safety standard EN 71 - 3|Camel Art Contest entry coupon inside the pack|Best result can be seen on Drawing Paper. These colours can adhere easily to surfaces like textured paper, sketching paper or even sm"/>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
    <s v="https://m.media-amazon.com/images/W/WEBP_402378-T2/images/I/31filqqY7-L._SX300_SY300_QL70_FMwebp_.jpg"/>
    <s v="https://www.amazon.in/Camel-Oil-Pastel-Reusable-Plastic/dp/B00LY12TH6/ref=sr_1_448?qid=1672903017&amp;s=computers&amp;sr=1-448"/>
  </r>
  <r>
    <s v="B0B2PQL5N3"/>
    <s v="Lapster Gel Mouse pad with Wrist Rest , Gaming Mouse Pad with Lycra Cloth Nonslip for Laptop , Computer, , Home &amp; Office (Black)"/>
    <x v="301"/>
    <x v="2"/>
    <s v="Accessories &amp; Peripherals"/>
    <s v="Keyboards,Mice &amp; InputDevices"/>
    <s v="Keyboard&amp;MiceAccessories"/>
    <s v="MousePads"/>
    <n v="230"/>
    <s v="101-250"/>
    <x v="4"/>
    <n v="2"/>
    <n v="999"/>
    <n v="0.77"/>
    <n v="4.2"/>
    <n v="1"/>
    <n v="1528"/>
    <s v="-mouse pad with wrist rest makes your wrist feel no-pain , reducing pressure keeping wrist at right position|-Gel on below wrist makes stress fress and comfort with rubberized base keeping pad at one place AI7|-High-quality cloth surface for smooth glidin"/>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
    <s v="https://m.media-amazon.com/images/W/WEBP_402378-T1/images/I/31tk9yOK-qL._SX300_SY300_QL70_FMwebp_.jpg"/>
    <s v="https://www.amazon.in/Lapster-Gaming-Nonslip-Laptop-Computer/dp/B0B2PQL5N3/ref=sr_1_221?qid=1672903006&amp;s=computers&amp;sr=1-221"/>
  </r>
  <r>
    <s v="B01N90RZ4M"/>
    <s v="Tata Sky Universal Remote"/>
    <x v="160"/>
    <x v="0"/>
    <s v="HomeTheater,TV &amp; Video"/>
    <s v="Accessories"/>
    <s v="RemoteControls"/>
    <m/>
    <n v="230"/>
    <s v="101-250"/>
    <x v="4"/>
    <n v="2"/>
    <n v="499"/>
    <n v="0.54"/>
    <n v="3.7"/>
    <n v="0"/>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
    <s v="https://m.media-amazon.com/images/I/315GdnF+LcL._SY300_SX300_.jpg"/>
    <s v="https://www.amazon.in/TATASKY-Universal-Remote/dp/B01N90RZ4M/ref=sr_1_60?qid=1672909126&amp;s=electronics&amp;sr=1-60"/>
  </r>
  <r>
    <s v="B01D5H8ZI8"/>
    <s v="AmazonBasics 3 Feet High Speed HDMI Male to Female 2.0 Extension Cable"/>
    <x v="16"/>
    <x v="0"/>
    <s v="HomeTheater,TV &amp; Video"/>
    <s v="Accessories"/>
    <s v="Cables"/>
    <s v="HDMICables"/>
    <n v="229"/>
    <s v="101-250"/>
    <x v="4"/>
    <n v="2"/>
    <n v="595"/>
    <n v="0.62"/>
    <n v="4.3"/>
    <n v="1"/>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
    <s v="https://m.media-amazon.com/images/I/41Rg-JkRGgL._SY300_SX300_QL70_FMwebp_.jpg"/>
    <s v="https://www.amazon.in/AmazonBasics-Speed-Female-Extension-Cable/dp/B01D5H8ZI8/ref=sr_1_141?qid=1672909130&amp;s=electronics&amp;sr=1-141"/>
  </r>
  <r>
    <s v="B08DDRGWTJ"/>
    <s v="MI Usb Type-C Cable Smartphone (Black)"/>
    <x v="5"/>
    <x v="2"/>
    <s v="Accessories &amp; Peripherals"/>
    <s v="Cables &amp; Accessories"/>
    <s v="Cables"/>
    <s v="USBCables"/>
    <n v="229"/>
    <s v="101-250"/>
    <x v="4"/>
    <n v="2"/>
    <n v="299"/>
    <n v="0.23"/>
    <n v="4.3"/>
    <n v="1"/>
    <n v="30411"/>
    <s v="1m long Type-C USB Cable|Sturdy and Durable. With USB cable you can transfer data with speeds of upto 480 Mbps|Upto 3A output|6months warranty|Sturdy and Durable. With USB cable you can transfer data with speeds of upto 480 Mbps|6months warranty|Up To 3A "/>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
    <s v="https://m.media-amazon.com/images/I/31XO-wfGGGL._SX300_SY300_QL70_FMwebp_.jpg"/>
    <s v="https://www.amazon.in/MI-MTCY001IN-USB-Type-C-Cable/dp/B08DDRGWTJ/ref=sr_1_9?qid=1672909124&amp;s=electronics&amp;sr=1-9"/>
  </r>
  <r>
    <s v="B09LMMFW3S"/>
    <s v="IKEA Milk Frother for Your Milk, Coffee,(Cold and hot Drinks), Black"/>
    <x v="350"/>
    <x v="1"/>
    <s v="Kitchen &amp; HomeAppliances"/>
    <s v="Coffee,Tea &amp; Espresso"/>
    <s v="MilkFrothers"/>
    <m/>
    <n v="229"/>
    <s v="101-250"/>
    <x v="4"/>
    <n v="2"/>
    <n v="399"/>
    <n v="0.43"/>
    <n v="3.6"/>
    <n v="0"/>
    <n v="451"/>
    <s v="Frothes milk up in 15-20 seconds.|Can be used for both cold and hot milk.|Batteries are sold separately, 2 pcs LR6 AA 1.5V required.|Two AA batteries should be placed in opposite direction in frother as in last image|New Batteries are recommended to work "/>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
    <s v="https://m.media-amazon.com/images/W/WEBP_402378-T2/images/I/21JwUdnWL4L._SX300_SY300_QL70_FMwebp_.jpg"/>
    <s v="https://www.amazon.in/IKEA-Frother-Coffee-Drinks-Black/dp/B09LMMFW3S/ref=sr_1_487_mod_primary_new?qid=1672923617&amp;s=kitchen&amp;sbo=RZvfv%2F%2FHxDF%2BO5021pAnSA%3D%3D&amp;sr=1-487"/>
  </r>
  <r>
    <s v="B09X5HD5T1"/>
    <s v="Ikea Little Loved Corner PRODUKT Milk-frother, Coffee/Tea Frother, Handheld Milk Wand Mixer Frother, Black"/>
    <x v="350"/>
    <x v="1"/>
    <s v="Kitchen &amp; HomeAppliances"/>
    <s v="Coffee,Tea &amp; Espresso"/>
    <s v="MilkFrothers"/>
    <m/>
    <n v="229"/>
    <s v="101-250"/>
    <x v="4"/>
    <n v="2"/>
    <n v="499"/>
    <n v="0.54"/>
    <n v="3.5"/>
    <n v="0"/>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s v="https://m.media-amazon.com/images/I/21OPu5-M3qL._SX300_SY300_QL70_FMwebp_.jpg"/>
    <s v="https://www.amazon.in/Ikea-PRODUKT-Milk-frother-Frother-Handheld/dp/B09X5HD5T1/ref=sr_1_289_mod_primary_new?qid=1672923606&amp;s=kitchen&amp;sbo=RZvfv%2F%2FHxDF%2BO5021pAnSA%3D%3D&amp;sr=1-289"/>
  </r>
  <r>
    <s v="B0B21C4BMX"/>
    <s v="Portronics Konnect Spydr 31 3-in-1 Multi Functional Cable with 3.0A Output, Tangle Resistant, 1.2M Length, Nylon Braided(Zebra)"/>
    <x v="121"/>
    <x v="2"/>
    <s v="Accessories &amp; Peripherals"/>
    <s v="Cables &amp; Accessories"/>
    <s v="Cables"/>
    <s v="USBCables"/>
    <n v="228"/>
    <s v="101-250"/>
    <x v="4"/>
    <n v="2"/>
    <n v="899"/>
    <n v="0.75"/>
    <n v="3.8"/>
    <n v="0"/>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
    <s v="https://m.media-amazon.com/images/I/41LCWn4aUHL._SX300_SY300_QL70_FMwebp_.jpg"/>
    <s v="https://www.amazon.in/Portronics-Konnect-Functional-Resistant-Braided/dp/B0B21C4BMX/ref=sr_1_133?qid=1672909130&amp;s=electronics&amp;sr=1-133"/>
  </r>
  <r>
    <s v="B00LVMTA2A"/>
    <s v="Panasonic CR-2032/5BE Lithium Coin Battery - Pack of 5"/>
    <x v="85"/>
    <x v="0"/>
    <s v="GeneralPurposeBatteries &amp; BatteryChargers"/>
    <m/>
    <m/>
    <m/>
    <n v="225"/>
    <s v="101-250"/>
    <x v="4"/>
    <n v="2"/>
    <n v="250"/>
    <n v="0.1"/>
    <n v="4.4000000000000004"/>
    <n v="1"/>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
    <s v="https://m.media-amazon.com/images/W/WEBP_402378-T1/images/I/5145vqMSaTL._SY300_SX300_QL70_FMwebp_.jpg"/>
    <s v="https://www.amazon.in/Panasonic-Lithium-CR2032-5BE-Battery/dp/B00LVMTA2A/ref=sr_1_97?qid=1672903000&amp;s=computers&amp;sr=1-97"/>
  </r>
  <r>
    <s v="B00LY17RHI"/>
    <s v="Camlin Elegante Fountain Pen - Black/Blue/Red"/>
    <x v="354"/>
    <x v="4"/>
    <s v="OfficePaperProducts"/>
    <s v="Paper"/>
    <s v="Stationery"/>
    <s v="Pens,Pencils&amp;WritingSupplies"/>
    <n v="225"/>
    <s v="101-250"/>
    <x v="4"/>
    <n v="2"/>
    <n v="225"/>
    <n v="0"/>
    <n v="4.0999999999999996"/>
    <n v="0"/>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
    <s v="https://m.media-amazon.com/images/W/WEBP_402378-T2/images/I/21C8ziy-IJL._SX300_SY300_QL70_FMwebp_.jpg"/>
    <s v="https://www.amazon.in/Camlin-Elegante-Fountain-Pen-Black/dp/B00LY17RHI/ref=sr_1_476?qid=1672903018&amp;s=computers&amp;sr=1-476"/>
  </r>
  <r>
    <s v="B08XMG618K"/>
    <s v="Time Office Scanner Replacement Cable for Startek FM220U (Type C) Ivory"/>
    <x v="355"/>
    <x v="2"/>
    <s v="Accessories &amp; Peripherals"/>
    <s v="Cables &amp; Accessories"/>
    <s v="Cables"/>
    <s v="USBCables"/>
    <n v="225"/>
    <s v="101-250"/>
    <x v="4"/>
    <n v="2"/>
    <n v="499"/>
    <n v="0.55000000000000004"/>
    <n v="4.0999999999999996"/>
    <n v="0"/>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s v="https://m.media-amazon.com/images/W/WEBP_402378-T2/images/I/313wnMF+cVL._SX342_SY445_.jpg"/>
    <s v="https://www.amazon.in/Time-Office-Replacement-Startek-FM220U/dp/B08XMG618K/ref=sr_1_220?qid=1672909135&amp;s=electronics&amp;sr=1-220"/>
  </r>
  <r>
    <s v="B07KSMBL2H"/>
    <s v="AmazonBasics Flexible Premium HDMI Cable (Black, 4K@60Hz, 18Gbps), 3-Foot"/>
    <x v="16"/>
    <x v="0"/>
    <s v="HomeTheater,TV &amp; Video"/>
    <s v="Accessories"/>
    <s v="Cables"/>
    <s v="HDMICables"/>
    <n v="219"/>
    <s v="101-250"/>
    <x v="4"/>
    <n v="2"/>
    <n v="700"/>
    <n v="0.69"/>
    <n v="4.4000000000000004"/>
    <n v="1"/>
    <s v="4,26,973"/>
    <s v="Flexible, lightweight HDMI cable for connecting media devices to playback display such as HDTVs, projectors, and more|Compatible with Blu-Ray players, computers, Apple TV, Roku, cable, PS4, Xbox One, and other HDMI-compatible devices|Solid copper conducto"/>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
    <s v="https://m.media-amazon.com/images/I/41nPYaWA+ML._SY300_SX300_.jpg"/>
    <s v="https://www.amazon.in/AmazonBasics-Flexible-HDMI-Cable-3-Foot/dp/B07KSMBL2H/ref=sr_1_14?qid=1672909124&amp;s=electronics&amp;sr=1-14"/>
  </r>
  <r>
    <s v="B09VGKFM7Y"/>
    <s v="Amazon Basics 2 Amp USB Wall Charger &amp; Micro USB Cable (White)"/>
    <x v="164"/>
    <x v="0"/>
    <s v="Mobiles &amp; Accessories"/>
    <s v="MobileAccessories"/>
    <s v="Chargers"/>
    <s v="WallChargers"/>
    <n v="219"/>
    <s v="101-250"/>
    <x v="4"/>
    <n v="2"/>
    <n v="499"/>
    <n v="0.56000000000000005"/>
    <n v="4.4000000000000004"/>
    <n v="1"/>
    <n v="14"/>
    <s v="Durable wall charger with fast charging ability|Flexible and long USB cable|Can transfer data at a speed of 480Mbps|Protects devices from short-circuits|Can be used to charge 2 devices simultaneously|Compatible with any Android device|Dimensions: 7 x 4 x "/>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1GGKYKQM"/>
    <s v="Amazon Basics USB Type-C to USB-A 2.0 Male Fast Charging Cable for Laptop - 3 Feet (0.9 Meters), Black"/>
    <x v="164"/>
    <x v="2"/>
    <s v="Accessories &amp; Peripherals"/>
    <s v="Cables &amp; Accessories"/>
    <s v="Cables"/>
    <s v="USBCables"/>
    <n v="219"/>
    <s v="101-250"/>
    <x v="4"/>
    <n v="2"/>
    <n v="700"/>
    <n v="0.69"/>
    <n v="4.3"/>
    <n v="1"/>
    <n v="20053"/>
    <s v="Connect USB Type-C enabled devices (MacBook, Chromebook Pixel, Galaxy Note 7, etc.) with standard USB Type-A enabled devices (laptops, hard drives, power banks, wall/car chargers, etc.)|Ideal for charging and powering USB Type-C enabled devices, as well a"/>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
    <s v="https://m.media-amazon.com/images/W/WEBP_402378-T1/images/I/31-BRsjrvDL._SY300_SX300_QL70_FMwebp_.jpg"/>
    <s v="https://www.amazon.in/AmazonBasics-Type-C-USB-Male-Cable/dp/B01GGKYKQM/ref=sr_1_77?qid=1672909128&amp;s=electronics&amp;sr=1-77"/>
  </r>
  <r>
    <s v="B089BDBDGM"/>
    <s v="Kuber Industries Waterproof Round Laundry Bag/Hamper|Polka Dots Print Print with Handles|Foldable Bin &amp; 45 Liter Capicity|Size 37 x 37 x 49, Pack of 1(Black &amp; White)- CTKTC044992"/>
    <x v="282"/>
    <x v="1"/>
    <s v="HomeStorage &amp; Organization"/>
    <s v="LaundryOrganization"/>
    <s v="LaundryBaskets"/>
    <m/>
    <n v="219"/>
    <s v="101-250"/>
    <x v="4"/>
    <n v="2"/>
    <n v="249"/>
    <n v="0.12"/>
    <n v="4"/>
    <n v="0"/>
    <n v="1108"/>
    <s v="PACKAGE CONTAIN: 1 Piece Laundry Basket|MATERIAL: Canvas, COLOR: Black &amp; White|PRODUCT DIMENSION: 37 x 37 x 46 CM|EASILY FOLDABLE: Built-in handles for easy transport from the hamper to your washing machine. Easily folds open to put into use and quickly f"/>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s v="https://m.media-amazon.com/images/W/WEBP_402378-T1/images/I/51rf2161JNL._SX300_SY300_QL70_FMwebp_.jpg"/>
    <s v="https://www.amazon.in/Kuber-Industries-Waterproof-Organizer-CTKTC044992/dp/B089BDBDGM/ref=sr_1_469?qid=1672923615&amp;s=kitchen&amp;sr=1-469"/>
  </r>
  <r>
    <s v="B08G43CCLC"/>
    <s v="NK STAR 950 Mbps USB WiFi Adapter Wireless Network Receiver Dongle for Desktop Laptop, (Support- Windows XP/7/8/10 &amp; MAC OS) NOt Support to DVR and HDTV"/>
    <x v="356"/>
    <x v="2"/>
    <s v="NetworkingDevices"/>
    <s v="NetworkAdapters"/>
    <s v="WirelessUSBAdapters"/>
    <m/>
    <n v="218"/>
    <s v="101-250"/>
    <x v="4"/>
    <n v="2"/>
    <n v="999"/>
    <n v="0.78"/>
    <n v="4.2"/>
    <n v="1"/>
    <n v="163"/>
    <s v="[NOTE - &gt;&gt;Not Support to DVR and HDTV]..[CONNECTIVITY]:-Allows you to connect a desktop or notebook computer Laptop to a WIFI wireless network and Mobile Internet high-speed internet connection.|&gt;&gt;[DRIVER ] - First You Need to Install Driver For Which We "/>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
    <s v="https://m.media-amazon.com/images/I/31+EyQ3FtIL._SY300_SX300_.jpg"/>
    <s v="https://www.amazon.in/NK-STAR-USB-Wireless-Receiver/dp/B08G43CCLC/ref=sr_1_470?qid=1672909147&amp;s=electronics&amp;sr=1-470"/>
  </r>
  <r>
    <s v="B09CTRPSJR"/>
    <s v="Storio Kids Toys LCD Writing Tablet 8.5Inch E-Note Pad Best Birthday Gift for Girls Boys, Multicolor (SC1667)"/>
    <x v="357"/>
    <x v="2"/>
    <s v="Accessories &amp; Peripherals"/>
    <s v="Keyboards,Mice &amp; InputDevices"/>
    <s v="GraphicTablets"/>
    <m/>
    <n v="217"/>
    <s v="101-250"/>
    <x v="4"/>
    <n v="2"/>
    <n v="237"/>
    <n v="0.08"/>
    <n v="3.8"/>
    <n v="0"/>
    <n v="7354"/>
    <s v="Toys and Games Portable Ruff Pad E-Writer, 8.5 inch LCD Display|One-touch Erase Button : Tablet displays your notes until you erase them with the touch of a button.One-touch button erases notes instantly.|Pressure-sensitive screen lets you create thick an"/>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
    <s v="https://m.media-amazon.com/images/I/51YTmlApiXL._SX300_SY300_QL70_FMwebp_.jpg"/>
    <s v="https://www.amazon.in/Storio-Writing-Tablet-8-5Inch-Birthday/dp/B09CTRPSJR/ref=sr_1_7?qid=1672902995&amp;s=computers&amp;sr=1-7"/>
  </r>
  <r>
    <s v="B09JFR8H3Q"/>
    <s v="Macmillan Aquafresh 5 Micron PS-05 10&quot; in PP Spun Filter Candle Set for All Type RO Water Purifier 10 inch (4)"/>
    <x v="358"/>
    <x v="1"/>
    <s v="Kitchen &amp; HomeAppliances"/>
    <s v="WaterPurifiers &amp; Accessories"/>
    <s v="WaterPurifierAccessories"/>
    <m/>
    <n v="215"/>
    <s v="101-250"/>
    <x v="4"/>
    <n v="2"/>
    <n v="1499"/>
    <n v="0.86"/>
    <n v="3.9"/>
    <n v="0"/>
    <n v="1004"/>
    <s v="This water filter candle Suitable for 10 'Pre-filter housing having Plain cut inside its cap. Easy to install,self installation could be done.|Purification Capacity: Micron filter spun filter 10 inch cartridges will typically last between 6 months to 1 ye"/>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
    <s v="https://m.media-amazon.com/images/W/WEBP_402378-T2/images/I/41UoZi45q9L._SX300_SY300_QL70_FMwebp_.jpg"/>
    <s v="https://www.amazon.in/Macmillan-Aquafresh-Micron-Filter-Purifier/dp/B09JFR8H3Q/ref=sr_1_405?qid=1672923612&amp;s=kitchen&amp;sr=1-405"/>
  </r>
  <r>
    <s v="B08RZ12GKR"/>
    <s v="Tata Sky Digital TV HD Setup Box Remote"/>
    <x v="160"/>
    <x v="0"/>
    <s v="HomeTheater,TV &amp; Video"/>
    <s v="Accessories"/>
    <s v="RemoteControls"/>
    <m/>
    <n v="215"/>
    <s v="101-250"/>
    <x v="4"/>
    <n v="2"/>
    <n v="499"/>
    <n v="0.56999999999999995"/>
    <n v="3.5"/>
    <n v="0"/>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
    <s v="https://m.media-amazon.com/images/W/WEBP_402378-T1/images/I/41o4qDiFFwL._SX300_SY300_QL70_FMwebp_.jpg"/>
    <s v="https://www.amazon.in/Tata-Sky-Digital-Setup-Remote/dp/B08RZ12GKR/ref=sr_1_447?qid=1672909146&amp;s=electronics&amp;sr=1-447"/>
  </r>
  <r>
    <s v="B09H39KTTB"/>
    <s v="Remote Compatible for Samsung LED/LCD Remote Control Works with Samsung LED/LCD TV by Trend Trail"/>
    <x v="142"/>
    <x v="0"/>
    <s v="HomeTheater,TV &amp; Video"/>
    <s v="Accessories"/>
    <s v="RemoteControls"/>
    <m/>
    <n v="213"/>
    <s v="101-250"/>
    <x v="4"/>
    <n v="2"/>
    <n v="499"/>
    <n v="0.56999999999999995"/>
    <n v="3.7"/>
    <n v="0"/>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
    <s v="https://m.media-amazon.com/images/W/WEBP_402378-T1/images/I/31KL5uYqVRL._SX300_SY300_QL70_FMwebp_.jpg"/>
    <s v="https://www.amazon.in/Remote-Compatible-Samsung-Control-Works/dp/B09H39KTTB/ref=sr_1_246?qid=1672909136&amp;s=electronics&amp;sr=1-246"/>
  </r>
  <r>
    <s v="B09KH58JZR"/>
    <s v="Portronics Konnect L POR-1403 Fast Charging 3A Type-C Cable 1.2 Meter with Charge &amp; Sync Function for All Type-C Devices (White)"/>
    <x v="121"/>
    <x v="2"/>
    <s v="Accessories &amp; Peripherals"/>
    <s v="Cables &amp; Accessories"/>
    <s v="Cables"/>
    <s v="USBCables"/>
    <n v="210"/>
    <s v="101-250"/>
    <x v="4"/>
    <n v="2"/>
    <n v="399"/>
    <n v="0.47"/>
    <n v="4.0999999999999996"/>
    <n v="0"/>
    <n v="1717"/>
    <s v="[CHARGE &amp; SYNC FUNCTION]- This cable comes with charging &amp; Data sync function for smartphones|[HIGH QUALITY MATERIAL]- TPE + Nylon Material to make sure that the life of the cable is enhanced significantly|[LONG CORD]- The Cable is extra thick 1.2 meter l"/>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
    <s v="https://m.media-amazon.com/images/I/21rxGo3S7FL._SY445_SX342_QL70_FMwebp_.jpg"/>
    <s v="https://www.amazon.in/Portronics-Konnect-POR-1403-Charging-Function/dp/B09KH58JZR/ref=sr_1_129?qid=1672909130&amp;s=electronics&amp;sr=1-129"/>
  </r>
  <r>
    <s v="B098T9CJVQ"/>
    <s v="Sui Generis Electric Handheld Milk Wand Mixer Frother for Latte Coffee Hot Milk, Milk Frother, Electric Coffee Beater, Egg Beater, Latte Maker, Mini Hand Blender Cappuccino Maker (Multicolor)"/>
    <x v="359"/>
    <x v="1"/>
    <s v="Kitchen &amp; HomeAppliances"/>
    <s v="SmallKitchenAppliances"/>
    <s v="HandBlenders"/>
    <m/>
    <n v="210"/>
    <s v="101-250"/>
    <x v="4"/>
    <n v="2"/>
    <n v="699"/>
    <n v="0.7"/>
    <n v="3.7"/>
    <n v="0"/>
    <n v="74"/>
    <s v="Multifunctional :- This portable espresso maker can be used to make a variety of drinks like latte, cappuccino, hot chocolate, Matchaetc.Not only that but it also can be used for making protein shakes,cocktails and beating eggs.|Quick and easy:- It is abs"/>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
    <s v="https://m.media-amazon.com/images/W/WEBP_402378-T1/images/I/21UJ6oKwnoL._SY300_SX300_QL70_FMwebp_.jpg"/>
    <s v="https://www.amazon.in/Sui-Generis-Frother-Electric-Blender/dp/B098T9CJVQ/ref=sr_1_248?qid=1672923605&amp;s=kitchen&amp;sr=1-248"/>
  </r>
  <r>
    <s v="B00NH11KIK"/>
    <s v="AmazonBasics USB 2.0 Cable - A-Male to B-Male - for Personal Computer, Printer- 6 Feet (1.8 Meters), Black"/>
    <x v="16"/>
    <x v="2"/>
    <s v="Accessories &amp; Peripherals"/>
    <s v="Cables &amp; Accessories"/>
    <s v="Cables"/>
    <s v="USBCables"/>
    <n v="209"/>
    <s v="101-250"/>
    <x v="4"/>
    <n v="2"/>
    <n v="695"/>
    <n v="0.7"/>
    <n v="4.5"/>
    <n v="1"/>
    <s v="1,07,687"/>
    <s v="One 6-foot-long (1.8 meters) high-speed multi-shielded USB 2.0 A-Male to B-Male cable|Connects mice, keyboards and speed-critical devices, such as external hard drives, printers and cameras to your computer|Constructed with corrosion-resistant, gold-plate"/>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
    <s v="https://m.media-amazon.com/images/I/4101vlzySzL._SY300_SX300_QL70_FMwebp_.jpg"/>
    <s v="https://www.amazon.in/AmazonBasics-USB-2-0-Cable-Male/dp/B00NH11KIK/ref=sr_1_44?qid=1672909125&amp;s=electronics&amp;sr=1-44"/>
  </r>
  <r>
    <s v="B06XR9PR5X"/>
    <s v="Amazon Basics HDMI Coupler,Black"/>
    <x v="164"/>
    <x v="0"/>
    <s v="HomeAudio"/>
    <s v="Accessories"/>
    <s v="Adapters"/>
    <m/>
    <n v="209"/>
    <s v="101-250"/>
    <x v="4"/>
    <n v="2"/>
    <n v="600"/>
    <n v="0.65"/>
    <n v="4.4000000000000004"/>
    <n v="1"/>
    <n v="18872"/>
    <s v="Note: Product only works as an extender adapter with HDMI compatible devices, works only to support extension function for long distance transmission without the hassle of using a single length long cable, Both input &amp; output devices need to support ARC f"/>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s v="https://m.media-amazon.com/images/W/WEBP_402378-T1/images/I/417qayz2nNL._SX300_SY300_QL70_FMwebp_.jpg"/>
    <s v="https://www.amazon.in/AmazonBasics-AZHDAD01-HDMI-Coupler-Black/dp/B06XR9PR5X/ref=sr_1_239?qid=1672909135&amp;s=electronics&amp;sr=1-239"/>
  </r>
  <r>
    <s v="B08DCVRW98"/>
    <s v="SoniVision SA-D10 SA-D100 SA-D40 Home Theater Systems Remote Compatible with Sony RM-ANU156"/>
    <x v="360"/>
    <x v="0"/>
    <s v="HomeTheater,TV &amp; Video"/>
    <s v="Accessories"/>
    <s v="RemoteControls"/>
    <m/>
    <n v="209"/>
    <s v="101-250"/>
    <x v="4"/>
    <n v="2"/>
    <n v="499"/>
    <n v="0.57999999999999996"/>
    <n v="4"/>
    <n v="0"/>
    <n v="479"/>
    <s v="Please Match The Image With Your Existing Remote Before Placing The Order|Best Quality Plastic Body.Soft Rubber Keypad.|All Products are checked by Testing machine Before Shipment.|Before Use Please Use New Battery|Compatible Device: SA-D10 SA-D100 SA-D40"/>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
    <s v="https://m.media-amazon.com/images/W/WEBP_402378-T1/images/I/31h559f7EaL._SX300_SY300_QL70_FMwebp_.jpg"/>
    <s v="https://www.amazon.in/SoniVision-SA-D100-Theater-Compatible-RM-ANU156/dp/B08DCVRW98/ref=sr_1_247?qid=1672909136&amp;s=electronics&amp;sr=1-247"/>
  </r>
  <r>
    <s v="B0B2DJDCPX"/>
    <s v="SWAPKART Fast Charging Cable and Data Sync USB Cable Compatible for iPhone 6/6S/7/7+/8/8+/10/11, 12, 13 Pro max iPad Air/Mini, iPod and iOS Devices (White)"/>
    <x v="324"/>
    <x v="2"/>
    <s v="Accessories &amp; Peripherals"/>
    <s v="Cables &amp; Accessories"/>
    <s v="Cables"/>
    <s v="USBCables"/>
    <n v="209"/>
    <s v="101-250"/>
    <x v="4"/>
    <n v="2"/>
    <n v="499"/>
    <n v="0.57999999999999996"/>
    <n v="3.9"/>
    <n v="0"/>
    <n v="536"/>
    <s v="[High Compatibility] : This iphone data cable supports with iPhone 6,6s,6 plus,6s plus,7 7 plus ,8 8plus,x,xs,11 pro max,12 mini pro max,13 mini pro max iPad Air, iPad mini, iPod Nano and iPod Touch|[Fast Charge&amp;Data Sync ] : It can charge and sync simult"/>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s v="https://m.media-amazon.com/images/I/41KmCJuybRL._SX300_SY300_QL70_FMwebp_.jpg"/>
    <s v="https://www.amazon.in/SWAPKART-Charging-Compatible-iPhone-Devices/dp/B0B2DJDCPX/ref=sr_1_87?qid=1672909128&amp;s=electronics&amp;sr=1-87"/>
  </r>
  <r>
    <s v="B0B3DV7S9B"/>
    <s v="EN LIGNE Adjustable Cell Phone Stand, Foldable Portable Phone Stand Phone Holder for Desk, Desktop Tablet Stand Compatible with Mobile Phone/iPad/Tablet (Black)"/>
    <x v="361"/>
    <x v="0"/>
    <s v="Mobiles &amp; Accessories"/>
    <s v="MobileAccessories"/>
    <s v="Stands"/>
    <m/>
    <n v="209"/>
    <s v="101-250"/>
    <x v="4"/>
    <n v="2"/>
    <n v="499"/>
    <n v="0.57999999999999996"/>
    <n v="3.6"/>
    <n v="0"/>
    <n v="104"/>
    <s v="This adjustable cell phone stand for desk is widely used in all mobile phones and tablets below 15 inches. The stand is compatible with iPhone, Samsung Galaxy, Huawei, LG, Sony, Xiaomi,VIVO,OPPO,nexus and all types of smart phones including case.|The desk"/>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L8DT7D6"/>
    <s v="Sony TV - Remote Compatible for Sony LED Remote Control Works with Sony LED TV by Trend Trail Speed tech &amp; Remote hi Remote &amp; REO India only"/>
    <x v="0"/>
    <x v="0"/>
    <s v="HomeTheater,TV &amp; Video"/>
    <s v="Accessories"/>
    <s v="RemoteControls"/>
    <m/>
    <n v="205"/>
    <s v="101-250"/>
    <x v="4"/>
    <n v="2"/>
    <n v="499"/>
    <n v="0.59"/>
    <n v="3.8"/>
    <n v="0"/>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
    <s v="https://m.media-amazon.com/images/I/319bv0gNOeL._SX300_SY300_QL70_FMwebp_.jpg"/>
    <s v="https://www.amazon.in/Sony-TV-Remote-Compatible-Control/dp/B09L8DT7D6/ref=sr_1_200?qid=1672909134&amp;s=electronics&amp;sr=1-200"/>
  </r>
  <r>
    <s v="B08CKW1KH9"/>
    <s v="Tata Sky Universal Remote Compatible for SD/HD"/>
    <x v="160"/>
    <x v="0"/>
    <s v="HomeTheater,TV &amp; Video"/>
    <s v="Accessories"/>
    <s v="RemoteControls"/>
    <m/>
    <n v="204"/>
    <s v="101-250"/>
    <x v="4"/>
    <n v="2"/>
    <n v="599"/>
    <n v="0.66"/>
    <n v="3.6"/>
    <n v="0"/>
    <n v="339"/>
    <s v="This is a Best Genuine Quality Aftermarket Replacement Remote from brand Not Original Tata Sky Remote|Long Distance Ultra wide angle Range. Can be operated from any corner of the room. Premium Quality Product. NOTE: For best performance, please insert new"/>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
    <s v="https://m.media-amazon.com/images/W/WEBP_402378-T2/images/I/416A01cyQYL._SX300_SY300_QL70_FMwebp_.jpg"/>
    <s v="https://www.amazon.in/Tata-Sky-Universal-Remote-Compatible/dp/B08CKW1KH9/ref=sr_1_230?qid=1672909135&amp;s=electronics&amp;sr=1-230"/>
  </r>
  <r>
    <s v="B00LY1FN1K"/>
    <s v="Camel Fabrica Acrylic Ultra Color - 15ml each, 10 Shades"/>
    <x v="307"/>
    <x v="1"/>
    <s v="CraftMaterials"/>
    <s v="PaintingMaterials"/>
    <s v="Paints"/>
    <m/>
    <n v="200"/>
    <s v="101-250"/>
    <x v="4"/>
    <n v="2"/>
    <n v="230"/>
    <n v="0.13"/>
    <n v="4.4000000000000004"/>
    <n v="1"/>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
    <s v="https://m.media-amazon.com/images/I/31TDc727hUL._SX300_SY300_QL70_FMwebp_.jpg"/>
    <s v="https://www.amazon.in/Camel-Camlin-Kokuyo-Fabrica-Acrylic/dp/B00LY1FN1K/ref=sr_1_359?qid=1672903012&amp;s=computers&amp;sr=1-359"/>
  </r>
  <r>
    <s v="B00NH11PEY"/>
    <s v="AmazonBasics USB 2.0 - A-Male to A-Female Extension Cable for Personal Computer, Printer (Black, 9.8 Feet/3 Meters)"/>
    <x v="16"/>
    <x v="2"/>
    <s v="Accessories &amp; Peripherals"/>
    <s v="Cables &amp; Accessories"/>
    <s v="Cables"/>
    <s v="USBCables"/>
    <n v="199"/>
    <s v="101-250"/>
    <x v="4"/>
    <n v="2"/>
    <n v="750"/>
    <n v="0.73"/>
    <n v="4.5"/>
    <n v="1"/>
    <n v="74976"/>
    <s v="One 9.8-foot-long (3 meters) USB 2.0 A-Male to A-Female high-speed extension cable|Extends your USB connection to your computer by 9.8 feet; for use with printers, cameras, mice, keyboards and other USB computer peripherals|Constructed with corrosion-resi"/>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s v="https://m.media-amazon.com/images/W/WEBP_402378-T2/images/I/41Fqm0bR7PL._SX300_SY300_QL70_FMwebp_.jpg"/>
    <s v="https://www.amazon.in/AmazonBasics-Extension-Cable-Male-Female/dp/B00NH11PEY/ref=sr_1_34?qid=1672909125&amp;s=electronics&amp;sr=1-34"/>
  </r>
  <r>
    <s v="B0765B3TH7"/>
    <s v="Gizga Essentials Hard Drive Case Shell, 6.35cm/2.5-inch, Portable Storage Organizer Bag for Earphone USB Cable Power Bank Mobile Charger Digital Gadget Hard Disk, Water Resistance Material, Black"/>
    <x v="238"/>
    <x v="2"/>
    <s v="Accessories &amp; Peripherals"/>
    <s v="HardDiskBags"/>
    <m/>
    <m/>
    <n v="199"/>
    <s v="101-250"/>
    <x v="4"/>
    <n v="2"/>
    <n v="599"/>
    <n v="0.67"/>
    <n v="4.5"/>
    <n v="1"/>
    <n v="13568"/>
    <s v="Compatible: Wd, Seagate, Sony, Transcend, ADATA, Hitachi, Toshiba, Dell, Lenovo, HP and other 2.5 inch hard drive disk. Water Proof:Yes|An elastic band to securely fasten the had and separate mesh pocket for usb cables and flash drives|Material which prot"/>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
    <s v="https://m.media-amazon.com/images/I/31KpmfiYmeL._SX300_SY300_QL70_FMwebp_.jpg"/>
    <s v="https://www.amazon.in/GIZGA-inch-Hard-Drive-Black/dp/B0765B3TH7/ref=sr_1_74?qid=1672902998&amp;s=computers&amp;sr=1-74"/>
  </r>
  <r>
    <s v="B0BMXMLSMM"/>
    <s v="Lapster 65W compatible for OnePlus Dash Warp Charge Cable , type c to c cable fast charging Data Sync Cable Compatible with One Plus 10R / 9RT/ 9 pro/ 9R/ 8T/ 9/ Nord &amp; for All Type C Devices – Red, 1 Meter"/>
    <x v="301"/>
    <x v="2"/>
    <s v="Accessories &amp; Peripherals"/>
    <s v="Cables &amp; Accessories"/>
    <s v="Cables"/>
    <s v="USBCables"/>
    <n v="199"/>
    <s v="101-250"/>
    <x v="4"/>
    <n v="2"/>
    <n v="999"/>
    <n v="0.8"/>
    <n v="4.5"/>
    <n v="1"/>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
    <s v="https://m.media-amazon.com/images/W/WEBP_402378-T2/images/I/3135yilFsfL._SY445_SX342_QL70_FMwebp_.jpg"/>
    <s v="https://www.amazon.in/Lapster-compatible-OnePlus-charging-Compatible/dp/B0BMXMLSMM/ref=sr_1_97?qid=1672909129&amp;s=electronics&amp;sr=1-97"/>
  </r>
  <r>
    <s v="B07S7DCJKS"/>
    <s v="IT2M Designer Mouse Pad for Laptop/Computer (9.2 X 7.6 Inches, 12788)"/>
    <x v="362"/>
    <x v="2"/>
    <s v="Accessories &amp; Peripherals"/>
    <s v="Keyboards,Mice &amp; InputDevices"/>
    <s v="Keyboard&amp;MiceAccessories"/>
    <s v="MousePads"/>
    <n v="199"/>
    <s v="101-250"/>
    <x v="4"/>
    <n v="2"/>
    <n v="499"/>
    <n v="0.6"/>
    <n v="4.3"/>
    <n v="1"/>
    <n v="9998"/>
    <s v="Mouse pad-ideal for gamers, graphic designers, or anyone who uses a mouse for long sessions|High-quality cloth surface promotes smooth mouse gliding and enhanced precision|Steady, thick, rubberized base keeps mouse pad in place|Measures 9.4 by 7.7 by .08 "/>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s v="B0B61GCHC1"/>
    <s v="LS LAPSTER Quality Assured USB 2.0 morpho cable, morpho device cable for Mso 1300 E3/E2/E Biometric Finger Print Scanner morpho USB cable (Black)"/>
    <x v="363"/>
    <x v="2"/>
    <s v="Accessories &amp; Peripherals"/>
    <s v="Cables &amp; Accessories"/>
    <s v="Cables"/>
    <s v="USBCables"/>
    <n v="199"/>
    <s v="101-250"/>
    <x v="4"/>
    <n v="2"/>
    <n v="999"/>
    <n v="0.8"/>
    <n v="4.3"/>
    <n v="1"/>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
    <s v="https://m.media-amazon.com/images/I/31JbtMrUYpL._SX300_SY300_QL70_FMwebp_.jpg"/>
    <s v="https://www.amazon.in/LS-LAPSTER-Quality-Assured-Biometric/dp/B0B61GCHC1/ref=sr_1_471?qid=1672909147&amp;s=electronics&amp;sr=1-471"/>
  </r>
  <r>
    <s v="B01M4GGIVU"/>
    <s v="Tizum High Speed HDMI Cable with Ethernet | Supports 3D 4K | for All HDMI Devices Laptop Computer Gaming Console TV Set Top Box (1.5 Meter/ 5 Feet)"/>
    <x v="286"/>
    <x v="0"/>
    <s v="HomeTheater,TV &amp; Video"/>
    <s v="Accessories"/>
    <s v="Cables"/>
    <s v="HDMICables"/>
    <n v="199"/>
    <s v="101-250"/>
    <x v="4"/>
    <n v="2"/>
    <n v="699"/>
    <n v="0.72"/>
    <n v="4.2"/>
    <n v="1"/>
    <n v="12153"/>
    <s v="Latest Standard HDMI A Male to A Male Cable: Supports Ethernet, 3D, 4K video and Audio Return Channel (ARC)|Connects Blu-ray players, Fire TV, Apple TV, PS4, PS3, Xbox One, Xbox 360, Computers, DVD Players, Set Top Box, Dish TV Box, and other HDMI-enabLED"/>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
    <s v="https://m.media-amazon.com/images/I/41da4tk7N+L._SY300_SX300_.jpg"/>
    <s v="https://www.amazon.in/TIZUM-Slim-1-5m-HDMI-Cable/dp/B01M4GGIVU/ref=sr_1_27?qid=1672909125&amp;s=electronics&amp;sr=1-27"/>
  </r>
  <r>
    <s v="B07232M876"/>
    <s v="Amazonbasics Micro Usb Fast Charging Cable For Android Smartphone,Personal Computer,Printer With Gold Plated Connectors (6 Feet, Black)"/>
    <x v="16"/>
    <x v="2"/>
    <s v="Accessories &amp; Peripherals"/>
    <s v="Cables &amp; Accessories"/>
    <s v="Cables"/>
    <s v="USBCables"/>
    <n v="199"/>
    <s v="101-250"/>
    <x v="4"/>
    <n v="2"/>
    <n v="395"/>
    <n v="0.5"/>
    <n v="4.2"/>
    <n v="1"/>
    <n v="92595"/>
    <s v="Cable Length: 6 Feet (1. 82 Meters)|Gold-Plated Connectors Resist Corrosion For Signal Purity|Smaller Connector Designed To Fit Smaller Spaces|1 Year Limited Warranty|Supports Up To 480 Mbps Data Transmission Speed|Micro Usb Charging Cable For Android Pho"/>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s v="ABOUT  AMAZONBASICS:xxxxxxxxxxxxxxxxxxxxxxxxxxxxxxAmazon Basics was launched in 2009 &amp; is Amazon’s own inhouse brand for fast moving small electronic consumer goods.Here amazon uses its massive collection of sales data to launch products that are in huge "/>
    <s v="https://m.media-amazon.com/images/W/WEBP_402378-T1/images/I/31nrDWDT8+L._SX300_SY300_.jpg"/>
    <s v="https://www.amazon.in/AmazonBasics-Micro-Charging-Android-Phones/dp/B07232M876/ref=sr_1_53?qid=1672909126&amp;s=electronics&amp;sr=1-53"/>
  </r>
  <r>
    <s v="B09HK9JH4F"/>
    <s v="Smashtronics® - Case for Firetv Remote, Fire Stick Remote Cover Case, Silicone Cover for TV Firestick 4K/TV 2nd Gen(3rd Gen) Remote Control - Light Weight/Anti Slip/Shockproof (Black)"/>
    <x v="364"/>
    <x v="0"/>
    <s v="HomeTheater,TV &amp; Video"/>
    <s v="Accessories"/>
    <s v="RemoteControls"/>
    <m/>
    <n v="199"/>
    <s v="101-250"/>
    <x v="4"/>
    <n v="2"/>
    <n v="399"/>
    <n v="0.5"/>
    <n v="4.2"/>
    <n v="1"/>
    <n v="1335"/>
    <s v="【100% Fits】Specially designed for Fire TV Stick (2nd Gen), Fire TV Stick 4K, Fire TV Cube, and Amazon Fire TV (3rd Gen, Pendant Design). Tips:Pls compare with your firestick model fit or not before purchase.|【Full Body Protection】High-quality and eco-fri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
    <s v="https://m.media-amazon.com/images/W/WEBP_402378-T2/images/I/31dENZ1gQVL._SX300_SY300_QL70_FMwebp_.jpg"/>
    <s v="https://www.amazon.in/Smashtronics%C2%AE-Silicone-Firestick-Control-Shockproof/dp/B09HK9JH4F/ref=sr_1_463?qid=1672909147&amp;s=electronics&amp;sr=1-463"/>
  </r>
  <r>
    <s v="B09L835C3V"/>
    <s v="Smashtronics® - Case for Firetv Remote, Fire Stick Remote Cover Case, Silicone Cover for TV Firestick 4K/TV 2nd Gen(3rd Gen) Remote Control - Light Weight/Anti Slip/Shockproof (Black)"/>
    <x v="364"/>
    <x v="0"/>
    <s v="HomeTheater,TV &amp; Video"/>
    <s v="Accessories"/>
    <s v="RemoteControls"/>
    <m/>
    <n v="199"/>
    <s v="101-250"/>
    <x v="4"/>
    <n v="2"/>
    <n v="399"/>
    <n v="0.5"/>
    <n v="4.2"/>
    <n v="1"/>
    <n v="1335"/>
    <s v="【100% Fits】Specially designed for Fire TV Stick (2nd Gen), Fire TV Stick 4K, Fire TV Cube, and Amazon Fire TV (3rd Gen, Pendant Design). Tips:Pls compare with your firestick model fit or not before purchase.|【Full Body Protection】High-quality and eco-fri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
    <s v="https://m.media-amazon.com/images/W/WEBP_402378-T2/images/I/31dENZ1gQVL._SX300_SY300_QL70_FMwebp_.jpg"/>
    <s v="https://www.amazon.in/Smashtronics%C2%AE-Silicone-Firestick-Control-Shockproof/dp/B09L835C3V/ref=sr_1_276?qid=1672909138&amp;s=electronics&amp;sr=1-276"/>
  </r>
  <r>
    <s v="B0B61HYR92"/>
    <s v="Lapster usb 2.0 mantra cable, mantra mfs 100 data cable (black)"/>
    <x v="301"/>
    <x v="2"/>
    <s v="Accessories &amp; Peripherals"/>
    <s v="Cables &amp; Accessories"/>
    <s v="Cables"/>
    <s v="USBCables"/>
    <n v="199"/>
    <s v="101-250"/>
    <x v="4"/>
    <n v="2"/>
    <n v="999"/>
    <n v="0.8"/>
    <n v="4.2"/>
    <n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s v="https://m.media-amazon.com/images/W/WEBP_402378-T2/images/I/41wgqEfJy3L._SX300_SY300_QL70_FMwebp_.jpg"/>
    <s v="https://www.amazon.in/Lapster-mantra-cable-data-black/dp/B0B61HYR92/ref=sr_1_371?qid=1672909143&amp;s=electronics&amp;sr=1-371"/>
  </r>
  <r>
    <s v="B0BDS8MY8J"/>
    <s v="Lapster Caddy for ssd and HDD, Optical Bay 2nd Hard Drive Caddy, Caddy 9.5mm for Laptop"/>
    <x v="301"/>
    <x v="2"/>
    <s v="Components"/>
    <s v="InternalHardDrives"/>
    <m/>
    <m/>
    <n v="199"/>
    <s v="101-250"/>
    <x v="4"/>
    <n v="2"/>
    <n v="999"/>
    <n v="0.8"/>
    <n v="4.2"/>
    <n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s v="https://m.media-amazon.com/images/W/WEBP_402378-T1/images/I/41xQ7QVZMSL._SY300_SX300_QL70_FMwebp_.jpg"/>
    <s v="https://www.amazon.in/Lapster-Caddy-Optical-Drive-Laptop/dp/B0BDS8MY8J/ref=sr_1_306?qid=1672903010&amp;s=computers&amp;sr=1-306"/>
  </r>
  <r>
    <s v="B01LWYDEQ7"/>
    <s v="Pigeon Polypropylene Mini Handy and Compact Chopper with 3 Blades for Effortlessly Chopping Vegetables and Fruits for Your Kitchen (12420, Green, 400 ml)"/>
    <x v="72"/>
    <x v="1"/>
    <s v="Kitchen &amp; Dining"/>
    <s v="KitchenTools"/>
    <s v="ManualChoppers&amp;Chippers"/>
    <s v="Choppers"/>
    <n v="199"/>
    <s v="101-250"/>
    <x v="4"/>
    <n v="2"/>
    <n v="495"/>
    <n v="0.6"/>
    <n v="4.0999999999999996"/>
    <n v="0"/>
    <s v="2,70,563"/>
    <s v="Unique string function to chop vegetables and fruits with ease;Package Contents: 1-Piece Handy Chopper.Blade Length: 3 centimeters|Eco-friendly design, no electricity required;Warranty: 30 Days Warranty, Only On Manufacturing Defects|Made from unbreakable"/>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
    <s v="https://m.media-amazon.com/images/I/41cVgYgAKpL._SX300_SY300_QL70_FMwebp_.jpg"/>
    <s v="https://www.amazon.in/Pigeon-Stovekraft-Plastic-Chopper-Blades/dp/B01LWYDEQ7/ref=sr_1_12?qid=1672923591&amp;s=kitchen&amp;sr=1-12"/>
  </r>
  <r>
    <s v="B01MRARGBW"/>
    <s v="Eco Crystal J 5 inch Cartridge (Pack of 2)"/>
    <x v="365"/>
    <x v="1"/>
    <s v="Kitchen &amp; HomeAppliances"/>
    <s v="WaterPurifiers &amp; Accessories"/>
    <s v="WaterPurifierAccessories"/>
    <m/>
    <n v="199"/>
    <s v="101-250"/>
    <x v="4"/>
    <n v="2"/>
    <n v="400"/>
    <n v="0.5"/>
    <n v="4.0999999999999996"/>
    <n v="0"/>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
    <s v="https://m.media-amazon.com/images/I/310wgAGevYL._SY445_SX342_QL70_FMwebp_.jpg"/>
    <s v="https://www.amazon.in/Crystal-Cartridge-size-Fresh-Clean/dp/B01MRARGBW/ref=sr_1_478?qid=1672923615&amp;s=kitchen&amp;sr=1-478"/>
  </r>
  <r>
    <s v="B07W14CHV8"/>
    <s v="CARECASE® Optical Bay 2nd Hard Drive Caddy, 9.5 mm CD/DVD Drive Slot for SSD and HDD"/>
    <x v="366"/>
    <x v="2"/>
    <s v="Accessories &amp; Peripherals"/>
    <s v="HardDriveAccessories"/>
    <s v="Caddies"/>
    <m/>
    <n v="199"/>
    <s v="101-250"/>
    <x v="4"/>
    <n v="2"/>
    <n v="799"/>
    <n v="0.75"/>
    <n v="4.0999999999999996"/>
    <n v="0"/>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
    <s v="https://m.media-amazon.com/images/W/WEBP_402378-T1/images/I/51ca6eZ+j3L._SY300_SX300_.jpg"/>
    <s v="https://www.amazon.in/Optical-Drive-Caddy-Universal-9-5mm/dp/B07W14CHV8/ref=sr_1_483?qid=1672903019&amp;s=computers&amp;sr=1-483"/>
  </r>
  <r>
    <s v="B08VGM3YMF"/>
    <s v="Heart Home Waterproof Round Non Wovan Laundry Bag/Hamper|Metalic Printed With Handles|Foldable Bin &amp; 45 Liter Capicity|Size 37 x 37 x 49, Pack of 1 (Grey &amp; Black)-HEARTXY11447"/>
    <x v="367"/>
    <x v="1"/>
    <s v="HomeStorage &amp; Organization"/>
    <s v="LaundryOrganization"/>
    <s v="LaundryBaskets"/>
    <m/>
    <n v="199"/>
    <s v="101-250"/>
    <x v="4"/>
    <n v="2"/>
    <n v="499"/>
    <n v="0.6"/>
    <n v="4.0999999999999996"/>
    <n v="0"/>
    <n v="1996"/>
    <s v="PACKAGE CONTAIN: 1 Piece Laundry Basket|MATERIAL: Non Woven, COLOR: Grey &amp; Black|PRODUCT DIMENSION: 37 x 37 x 49 CM|EASILY FOLDABLE: Built-in handles for easy transport from the hamper to your washing machine. Easily folds open to put into use and quickly"/>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
    <s v="https://m.media-amazon.com/images/I/41VQTjrYaCL._SX300_SY300_QL70_FMwebp_.jpg"/>
    <s v="https://www.amazon.in/Heart-Home-Foldable-Organiser-HEARTXY11447/dp/B08VGM3YMF/ref=sr_1_196?qid=1672923601&amp;s=kitchen&amp;sr=1-196"/>
  </r>
  <r>
    <s v="B08WRBG3XW"/>
    <s v="boAt Type C A325 Tangle-free, Sturdy Type C Cable with 3A Rapid Charging &amp; 480mbps Data Transmission(Black)"/>
    <x v="84"/>
    <x v="2"/>
    <s v="Accessories &amp; Peripherals"/>
    <s v="Cables &amp; Accessories"/>
    <s v="Cables"/>
    <s v="USBCables"/>
    <n v="199"/>
    <s v="101-250"/>
    <x v="4"/>
    <n v="2"/>
    <n v="499"/>
    <n v="0.6"/>
    <n v="4.0999999999999996"/>
    <n v="0"/>
    <n v="13045"/>
    <s v="Type C A 325 Cable Is Designed With A Perfect 1.5 Meters In Length For Hassle Free Usage|It Dons Premium Braided Skin That Makes It Sturdy And Invincible Against External Damage With 10000+ Bends Lifespan The Cable Stays Stronger And Lasts Longer|Type C A"/>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
    <s v="https://m.media-amazon.com/images/W/WEBP_402378-T1/images/I/41xwPQLxTML._SX300_SY300_QL70_FMwebp_.jpg"/>
    <s v="https://www.amazon.in/boAt-A325-Tangle-Free-Charging-Transmission/dp/B08WRBG3XW/ref=sr_1_20?qid=1672909124&amp;s=electronics&amp;sr=1-20"/>
  </r>
  <r>
    <s v="B09CMP1SC8"/>
    <s v="Ambrane 2 in 1 Type-C &amp; Micro USB Cable with 60W / 3A Fast Charging, 480 mbps High Data, PD Technology &amp; Quick Charge 3.0, Compatible with All Type-C &amp; Micro USB Devices (ABDC-10, Black)"/>
    <x v="97"/>
    <x v="2"/>
    <s v="Accessories &amp; Peripherals"/>
    <s v="Cables &amp; Accessories"/>
    <s v="Cables"/>
    <s v="USBCables"/>
    <n v="199"/>
    <s v="101-250"/>
    <x v="4"/>
    <n v="2"/>
    <n v="499"/>
    <n v="0.6"/>
    <n v="4.0999999999999996"/>
    <n v="0"/>
    <n v="602"/>
    <s v="Stay ahead and never miss out with a 3A fast charging speed for your devices|It supports Quick Charge 2.0/ 3.0 technology to keep your devices boosted up|Its sturdy design and braided cord are tough enough to withstand 10000+ bends|Crafted for convenience"/>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
    <s v="https://m.media-amazon.com/images/I/31x3IUfMneL._SX300_SY300_QL70_FMwebp_.jpg"/>
    <s v="https://www.amazon.in/Ambrane-ABDC-10-Charging-Transmission-Compatible/dp/B09CMP1SC8/ref=sr_1_84?qid=1672909128&amp;s=electronics&amp;sr=1-84"/>
  </r>
  <r>
    <s v="B09VT6JKRP"/>
    <s v="Lapster USB 3.0 A to Micro B SuperSpeed for hard disk cable - short cable"/>
    <x v="301"/>
    <x v="2"/>
    <s v="Accessories &amp; Peripherals"/>
    <s v="Cables &amp; Accessories"/>
    <s v="Cables"/>
    <s v="USBCables"/>
    <n v="199"/>
    <s v="101-250"/>
    <x v="4"/>
    <n v="2"/>
    <n v="999"/>
    <n v="0.8"/>
    <n v="4.0999999999999996"/>
    <n v="0"/>
    <n v="425"/>
    <s v="-High performance Micro USB 3.0 hard disk cable connects a portable external USB 3.0 hard drive to a computer for speedy file transfer or syncs and charges tablets or smartphones or USB 3.0 Micro-B port devices|-Super Speed USB 3.0 data transfer cables ar"/>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
    <s v="https://m.media-amazon.com/images/W/WEBP_402378-T1/images/I/31Uqr+A2THL._SY300_SX300_.jpg"/>
    <s v="https://www.amazon.in/Lapster-Micro-SuperSpeed-hard-cable/dp/B09VT6JKRP/ref=sr_1_102?qid=1672909129&amp;s=electronics&amp;sr=1-102"/>
  </r>
  <r>
    <s v="B09ZPL5VYM"/>
    <s v="Ambrane Mobile Holding Stand, 180° Perfect View, Height Adjustment, Wide Compatibility, Multipurpose, Anti-Skid Design (Twistand, Black)"/>
    <x v="97"/>
    <x v="0"/>
    <s v="Mobiles &amp; Accessories"/>
    <s v="MobileAccessories"/>
    <s v="Stands"/>
    <m/>
    <n v="199"/>
    <s v="101-250"/>
    <x v="4"/>
    <n v="2"/>
    <n v="499"/>
    <n v="0.6"/>
    <n v="4.0999999999999996"/>
    <n v="0"/>
    <n v="1786"/>
    <s v="Multipurpose Stand: It is a dynamic Mobile Stand for your ofﬁce desks and more. It can hold any type of smartphone easily.|Supreme Quality: Twistand is made up of premium metal with a water-repellant ceramic finish. It gives you a hassle-free and hands-fr"/>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s v="https://m.media-amazon.com/images/I/41-oxsVh7nL._SX300_SY300_QL70_ML2_.jpg"/>
    <s v="https://www.amazon.in/Ambrane-Adjustment-Compatibility-Multipurpose-Anti-Skid/dp/B09ZPL5VYM/ref=sr_1_81?qid=1672895770&amp;s=electronics&amp;sr=1-81"/>
  </r>
  <r>
    <s v="B0BFWGBX61"/>
    <s v="Ambrane Unbreakable 3A Fast Charging Braided Type C Cable    1.5 Meter (RCT15, Blue) Supports QC 2.0/3.0 Charging"/>
    <x v="97"/>
    <x v="2"/>
    <s v="Accessories &amp; Peripherals"/>
    <s v="Cables &amp; Accessories"/>
    <s v="Cables"/>
    <s v="USBCables"/>
    <n v="199"/>
    <s v="101-250"/>
    <x v="4"/>
    <n v="2"/>
    <n v="349"/>
    <n v="0.43"/>
    <n v="4.0999999999999996"/>
    <n v="0"/>
    <n v="314"/>
    <s v="Compatible with all Type C enabled devices, be it an android smartphone (Mi, Samsung, Oppo, Vivo, Realme, OnePlus, etc), tablet, laptop (Macbook, Chromebook, etc)|Supports Quick Charging (2.0/3.0)|Unbreakable – Made of special braided outer with rugged in"/>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
    <s v="https://m.media-amazon.com/images/W/WEBP_402378-T2/images/I/41rbKciLrcL._SX300_SY300_QL70_FMwebp_.jpg"/>
    <s v="https://www.amazon.in/Ambrane-Unbreakable-Charging-RCT15-Supports/dp/B0BFWGBX61/ref=sr_1_59?qid=1672909126&amp;s=electronics&amp;sr=1-59"/>
  </r>
  <r>
    <s v="B082LZGK39"/>
    <s v="Ambrane Unbreakable 60W / 3A Fast Charging 1.5m Braided Micro USB Cable for Smartphones, Tablets, Laptops &amp; Other Micro USB Devices, 480Mbps Data Sync, Quick Charge 3.0 (RCM15, Black)"/>
    <x v="97"/>
    <x v="2"/>
    <s v="Accessories &amp; Peripherals"/>
    <s v="Cables &amp; Accessories"/>
    <s v="Cables"/>
    <s v="USBCables"/>
    <n v="199"/>
    <s v="101-250"/>
    <x v="4"/>
    <n v="2"/>
    <n v="299"/>
    <n v="0.33"/>
    <n v="4"/>
    <n v="0"/>
    <n v="43994"/>
    <s v="Universal Compatibility – It is compatible with all Micro USB enabled devices, be it an android smartphone, tablet, PC peripheral or any other micro USB compatible device|Unbreakable – Made of special braided outer with rugged interior bindings, it is ult"/>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s v="https://m.media-amazon.com/images/W/WEBP_402378-T2/images/I/31kj3q4SepL._SY445_SX342_QL70_FMwebp_.jpg"/>
    <s v="https://www.amazon.in/Ambrane-Unbreakable-Charging-Braided-Android/dp/B082LZGK39/ref=sr_1_11?qid=1672909124&amp;s=electronics&amp;sr=1-11"/>
  </r>
  <r>
    <s v="B083J64CBB"/>
    <s v="Kuber Industries Waterproof Canvas Laundry Bag/Hamper|Metalic Printed With Handles|Foldable Bin &amp; 45 Liter Capicity|Size 37 x 37 x 46, Pack of 1 (Brown)"/>
    <x v="282"/>
    <x v="1"/>
    <s v="HomeStorage &amp; Organization"/>
    <s v="LaundryOrganization"/>
    <s v="LaundryBaskets"/>
    <m/>
    <n v="199"/>
    <s v="101-250"/>
    <x v="4"/>
    <n v="2"/>
    <n v="499"/>
    <n v="0.6"/>
    <n v="4"/>
    <n v="0"/>
    <n v="10234"/>
    <s v="PACKAGE CONTAIN: 2 Piece Laundry Basket|MATERIAL: Canvas, COLOR: Brown|PRODUCT DIMENSION: 37 x 37 x 46 CM|EASILY FOLDABLE: Built-in handles for easy transport from the hamper to your washing machine. Easily folds open to put into use and quickly folds fla"/>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
    <s v="https://m.media-amazon.com/images/I/51YNXPOgNML._SX300_SY300_QL70_FMwebp_.jpg"/>
    <s v="https://www.amazon.in/Kuber-Industries-Waterproof-Organizer-CTKTC034616/dp/B083J64CBB/ref=sr_1_214?qid=1672923601&amp;s=kitchen&amp;sr=1-214"/>
  </r>
  <r>
    <s v="B098NS6PVG"/>
    <s v="Ambrane Unbreakable 60W / 3A Fast Charging 1.5m Braided Type C Cable for Smartphones, Tablets, Laptops &amp; other Type C devices, PD Technology, 480Mbps Data Sync, Quick Charge 3.0 (RCT15A, Black)"/>
    <x v="97"/>
    <x v="2"/>
    <s v="Accessories &amp; Peripherals"/>
    <s v="Cables &amp; Accessories"/>
    <s v="Cables"/>
    <s v="USBCables"/>
    <n v="199"/>
    <s v="101-250"/>
    <x v="4"/>
    <n v="2"/>
    <n v="349"/>
    <n v="0.43"/>
    <n v="4"/>
    <n v="0"/>
    <n v="43994"/>
    <s v="Compatible with all Type C enabled devices, be it an android smartphone (Mi, Samsung, Oppo, Vivo, Realme, OnePlus, etc), tablet, laptop (Macbook, Chromebook, etc)|Supports Quick Charging (2.0/3.0)|Unbreakable – Made of special braided outer with rugged in"/>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s v="https://m.media-amazon.com/images/W/WEBP_402378-T2/images/I/31zOsqQOAOL._SY445_SX342_QL70_FMwebp_.jpg"/>
    <s v="https://www.amazon.in/Ambrane-Unbreakable-Charging-Braided-Cable/dp/B098NS6PVG/ref=sr_1_2?qid=1672909124&amp;s=electronics&amp;sr=1-2"/>
  </r>
  <r>
    <s v="B09RZS1NQT"/>
    <s v="Sounce 65W OnePlus Dash Warp Charge Cable, 6.5A Type-C to USB C PD Data Sync Fast Charging Cable Compatible with One Plus 8T/ 9/ 9R/ 9 pro/ 9RT/ 10R/ Nord &amp; for All Type C Devices – Red, 1 Meter"/>
    <x v="247"/>
    <x v="2"/>
    <s v="Accessories &amp; Peripherals"/>
    <s v="Cables &amp; Accessories"/>
    <s v="Cables"/>
    <s v="USBCables"/>
    <n v="199"/>
    <s v="101-250"/>
    <x v="4"/>
    <n v="2"/>
    <n v="999"/>
    <n v="0.8"/>
    <n v="4"/>
    <n v="0"/>
    <n v="576"/>
    <s v="[USB C To USB C Cord 1M] With This 1 Meter USB C Fast Charger Cable, You Can Enjoy Convenient Charging for Your USB C Laptops, Tablets, And Smartphones. Perfect For Used on Sofas, Beds, In the Car, And Other Places.|[6.5 Amp USB C Cable High-Speed Data an"/>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
    <s v="https://m.media-amazon.com/images/W/WEBP_402378-T1/images/I/41P2EdQI1ZL._SY445_SX342_QL70_FMwebp_.jpg"/>
    <s v="https://www.amazon.in/Sounce-Type-C-Compatible-Smartphone-Charging/dp/B09RZS1NQT/ref=sr_1_41?qid=1672909125&amp;s=electronics&amp;sr=1-41"/>
  </r>
  <r>
    <s v="B09SJ1FTYV"/>
    <s v="Sounce Protective Case Cover Compatible Boat Xtend Overall Protective Case TPU HD Clear Ultra-Thin Cover with Unbreakable Screen Guard"/>
    <x v="247"/>
    <x v="0"/>
    <s v="Mobiles &amp; Accessories"/>
    <s v="MobileAccessories"/>
    <s v="Cases&amp;Covers"/>
    <s v="BasicCases"/>
    <n v="199"/>
    <s v="101-250"/>
    <x v="4"/>
    <n v="2"/>
    <n v="1899"/>
    <n v="0.9"/>
    <n v="4"/>
    <n v="0"/>
    <n v="4740"/>
    <s v="COMPATIBLE: Compatible with boAt Xtend. Ultra-thin PC protective case with screen protector allows quick and easy installation, a perfect fit for your watch.|MATERIAL: Durable TPU material cover the screen and edges. The full cover protects your boAt Xten"/>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
    <s v="Perfect fit n finish. But slightly over priced. Overall good and useful.,Good product, proper fitting,https://m.media-amazon.com/images/I/51U+yRuGOeL._SY88.jpg,This product is very usefull because it's cover full display and body smart watch and protect a"/>
    <s v="https://m.media-amazon.com/images/I/4155YhLwDiL._SX300_SY300_QL70_ML2_.jpg"/>
    <s v="https://www.amazon.in/Sounce-Protective-Case-Xtend-Unbreakable/dp/B09SJ1FTYV/ref=sr_1_329?qid=1672895842&amp;s=electronics&amp;sr=1-329"/>
  </r>
  <r>
    <s v="B09TP5KBN7"/>
    <s v="pTron Volta Dual Port 12W Smart USB Charger Adapter, Multi-Layer Protection, Made in India, BIS Certified, Fast Charging Power Adaptor Without Cable for All iOS &amp; Android Devices (Black)"/>
    <x v="154"/>
    <x v="0"/>
    <s v="Mobiles &amp; Accessories"/>
    <s v="MobileAccessories"/>
    <s v="Chargers"/>
    <s v="WallChargers"/>
    <n v="199"/>
    <s v="101-250"/>
    <x v="4"/>
    <n v="2"/>
    <n v="1099"/>
    <n v="0.82"/>
    <n v="4"/>
    <n v="0"/>
    <n v="3197"/>
    <s v="Made in India Fast Charging Wall Adaptor: This USB travel wall charger port charges at a powerful 12Watt.|Compact &amp; Lightweight: pTron Volta dual port 12W USB charger allows charging at home or in the office via USB cable. A compatible USB cable should b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
    <s v="https://m.media-amazon.com/images/I/31UUEYNOmCL._SX300_SY300_QL70_ML2_.jpg"/>
    <s v="https://www.amazon.in/Charger-Multi-Layer-Protection-Certified-Charging/dp/B09TP5KBN7/ref=sr_1_186?qid=1672895799&amp;s=electronics&amp;sr=1-186"/>
  </r>
  <r>
    <s v="B096MSW6CT"/>
    <s v="Sounce Fast Phone Charging Cable &amp; Data Sync USB Cable Compatible for iPhone 13, 12,11, X, 8, 7, 6, 5, iPad Air, Pro, Mini &amp; iOS Devices"/>
    <x v="247"/>
    <x v="2"/>
    <s v="Accessories &amp; Peripherals"/>
    <s v="Cables &amp; Accessories"/>
    <s v="Cables"/>
    <s v="USBCables"/>
    <n v="199"/>
    <s v="101-250"/>
    <x v="4"/>
    <n v="2"/>
    <n v="1899"/>
    <n v="0.9"/>
    <n v="3.9"/>
    <n v="0"/>
    <n v="7928"/>
    <s v="【 Fast Charger&amp; Data Sync】-With built-in safety proctections and four-core copper wires promote maximum signal quality and strength and enhance charging &amp; data transfer speed with up to 480 mb/s transferring speed.|【 Compatibility】-Compatible with iPhone "/>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
    <s v="https://m.media-amazon.com/images/W/WEBP_402378-T1/images/I/31IvNJZnmdL._SY445_SX342_QL70_FMwebp_.jpg"/>
    <s v="https://www.amazon.in/Sounce-iPhone-Charging-Compatible-Devices/dp/B096MSW6CT/ref=sr_1_3?qid=1672909124&amp;s=electronics&amp;sr=1-3"/>
  </r>
  <r>
    <s v="B0B4HJNPV4"/>
    <s v="pTron Solero T351 3.5Amps Fast Charging Type-C to Type-C PD Data &amp; Charging USB Cable, Made in India, 480Mbps Data Sync, Durable 1 Meter Long Cable for Type-C Smartphones, Tablets &amp; Laptops (Black)"/>
    <x v="154"/>
    <x v="2"/>
    <s v="Accessories &amp; Peripherals"/>
    <s v="Cables &amp; Accessories"/>
    <s v="Cables"/>
    <s v="USBCables"/>
    <n v="199"/>
    <s v="101-250"/>
    <x v="4"/>
    <n v="2"/>
    <n v="999"/>
    <n v="0.8"/>
    <n v="3.9"/>
    <n v="0"/>
    <n v="1075"/>
    <s v="Universal Compatibility: Solero T351 USB charging cable connects USB Type-C devices with USB Type-C devices like laptops, hard drives, power banks, wall chargers, car chargers, etc.|Ultimate Speed Charging: The built-in superconductivity copper wires enab"/>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
    <s v="It's a good data cable and I recommend it to purchase,the only issue was the metal pin is not fixed firmly so it has become loose,otherwise no issue,must purchase,https://m.media-amazon.com/images/I/615SgnWv1ML._SY88.jpg,Charging cable which is sturdy it'"/>
    <s v="https://m.media-amazon.com/images/I/41wN7jooz0L._SX300_SY300_QL70_FMwebp_.jpg"/>
    <s v="https://www.amazon.in/pTron-3-5Amps-Charging-480Mbps-Smartphones/dp/B0B4HJNPV4/ref=sr_1_38?qid=1672909125&amp;s=electronics&amp;sr=1-38"/>
  </r>
  <r>
    <s v="B08BG4M4N7"/>
    <s v="PRUSHTI COVER AND BAGS, Protective Case for Airtel Xstream settop Box Remote Remote Control Pouch Cover Holder PU Leather Cover Holder(only Cover for Selling Purpose)"/>
    <x v="368"/>
    <x v="0"/>
    <s v="HomeTheater,TV &amp; Video"/>
    <s v="Accessories"/>
    <s v="RemoteControls"/>
    <m/>
    <n v="199"/>
    <s v="101-250"/>
    <x v="4"/>
    <n v="2"/>
    <n v="499"/>
    <n v="0.6"/>
    <n v="3.8"/>
    <n v="0"/>
    <n v="538"/>
    <s v="Colour: Black with squre or round plate design|please match the image with your existing remote before placing the order|Case allows easy access to all ports, buttons and functions Fit for Remote Control|VELCRO:- good quality velcro use for closing of cov"/>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
    <s v="https://m.media-amazon.com/images/W/WEBP_402378-T2/images/I/41Bi9ZwBQ7L._SX300_SY300_QL70_FMwebp_.jpg"/>
    <s v="https://www.amazon.in/PRUSHTI-COVER-BAGS-Protective-Xstream/dp/B08BG4M4N7/ref=sr_1_486?qid=1672909149&amp;s=electronics&amp;sr=1-486"/>
  </r>
  <r>
    <s v="B07J2BQZD6"/>
    <s v="Kuber Industries Nylon Mesh Laundry Basket|Sturdy Material &amp; Durable Handles|Netted Lightweight Laundry Bag, Size 36 x 36 x 58, Capicity 30 Ltr (Pink)"/>
    <x v="282"/>
    <x v="1"/>
    <s v="HomeStorage &amp; Organization"/>
    <s v="LaundryOrganization"/>
    <s v="LaundryBaskets"/>
    <m/>
    <n v="199"/>
    <s v="101-250"/>
    <x v="4"/>
    <n v="2"/>
    <n v="399"/>
    <n v="0.5"/>
    <n v="3.7"/>
    <n v="0"/>
    <n v="7945"/>
    <s v="PACKAGE CONTAINS: 1 Piece Laundry Basket|MATERIAL: Nylon Mesh|PRODUCT DIMENSION: 36 x 36 x 58 CM|Segregate your dirty clothes instead of every member of your family leaving their dirty clothes lying around haphazardly, you can place a laundry bag in the b"/>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
    <s v="https://m.media-amazon.com/images/W/WEBP_402378-T1/images/I/51Ule90yh0L._SX300_SY300_QL70_FMwebp_.jpg"/>
    <s v="https://www.amazon.in/Kuber-Industries-Laundry-Basket-CTKTC1475/dp/B07J2BQZD6/ref=sr_1_427?qid=1672923613&amp;s=kitchen&amp;sr=1-427"/>
  </r>
  <r>
    <s v="B09LHXNZLR"/>
    <s v="Skadioo WiFi Adapter for pc | Car Accessories, WiFi Dongle for pc | USB WiFi Adapter for pc | Wi-Fi Receiver 2.4GHz, 802.11b/g/n UNano Size WiFi Dongle Compatible Adapter,WiFi dongle for pc"/>
    <x v="369"/>
    <x v="2"/>
    <s v="NetworkingDevices"/>
    <s v="NetworkAdapters"/>
    <s v="WirelessUSBAdapters"/>
    <m/>
    <n v="199"/>
    <s v="101-250"/>
    <x v="4"/>
    <n v="2"/>
    <n v="499"/>
    <n v="0.6"/>
    <n v="3.7"/>
    <n v="0"/>
    <n v="612"/>
    <s v="【Powerful compatibility】 Compatible with TV box, Windows XP / Vista / 7 / 8 / 10, Mac OS and Linux. The ultra-fast speed of the wireless adapter with the latest 802.11ac WiFi technology ensures a non-general web experience.|The device will not work with 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
    <s v="https://m.media-amazon.com/images/W/WEBP_402378-T2/images/I/31HMoFzGZjL._SY300_SX300_QL70_FMwebp_.jpg"/>
    <s v="https://www.amazon.in/Skadioo-Accessories-Receiver-Compatible-dongle/dp/B09LHXNZLR/ref=sr_1_195?qid=1672909134&amp;s=electronics&amp;sr=1-195"/>
  </r>
  <r>
    <s v="B0B61DSF17"/>
    <s v="beatXP Kitchen Scale Multipurpose Portable Electronic Digital Weighing Scale | Weight Machine With Back light LCD Display | White |10 kg | 2 Year Warranty |"/>
    <x v="370"/>
    <x v="1"/>
    <s v="Kitchen &amp; HomeAppliances"/>
    <s v="SmallKitchenAppliances"/>
    <s v="DigitalKitchenScales"/>
    <m/>
    <n v="199"/>
    <s v="101-250"/>
    <x v="4"/>
    <n v="2"/>
    <n v="1999"/>
    <n v="0.9"/>
    <n v="3.7"/>
    <n v="0"/>
    <n v="2031"/>
    <s v="✅ [LCD Screen] : A wide LCD screen display makes this scale easy to read, and it automatically locks its reading when the data is stable.|✅ [Multiple Features] : There are multiple features on the scale, such as an ON/OFF mode, a tare function, a unit ex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
    <s v="https://m.media-amazon.com/images/I/414Cwv2guxL._SX300_SY300_QL70_FMwebp_.jpg"/>
    <s v="https://www.amazon.in/beatXP-Multipurpose-Portable-Electronic-Weighing/dp/B0B61DSF17/ref=sr_1_10?qid=1672923591&amp;s=kitchen&amp;sr=1-10"/>
  </r>
  <r>
    <s v="B09SGGRKV8"/>
    <s v="ZEBRONICS Zeb-Buds 30 3.5Mm Stereo Wired in Ear Earphones with Mic for Calling, Volume Control, Multifunction Button, 14Mm Drivers, Stylish Eartip,1.2 Meter Durable Cable and Lightweight Design(Red)"/>
    <x v="65"/>
    <x v="0"/>
    <s v="Headphones,Earbuds &amp; Accessories"/>
    <s v="Headphones"/>
    <s v="In-Ear"/>
    <m/>
    <n v="199"/>
    <s v="101-250"/>
    <x v="4"/>
    <n v="2"/>
    <n v="499"/>
    <n v="0.6"/>
    <n v="3.6"/>
    <n v="0"/>
    <n v="2492"/>
    <s v="Get the detailed trebles, thumping bass and warm tone vocals with the ZEB-BUDS 30 3.5mm stereo earphones. The 14mm drivers are designed to deliver audio suitable for all users.;Compatible with smartphones, tablets, Laptops etc.,|In-line microphone support"/>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
    <s v="https://m.media-amazon.com/images/W/WEBP_402378-T1/images/I/31CndDabh2L._SX300_SY300_QL70_FMwebp_.jpg"/>
    <s v="https://www.amazon.in/Zebronics-Zeb-Buds-30-Multifunction-Lightweight/dp/B09SGGRKV8/ref=sr_1_278?qid=1672903008&amp;s=computers&amp;sr=1-278"/>
  </r>
  <r>
    <s v="B08HD7JQHX"/>
    <s v="HUMBLE Dynamic Lapel Collar Mic Voice Recording Filter Microphone for Singing Youtube SmartPhones, Black"/>
    <x v="371"/>
    <x v="2"/>
    <s v="Accessories &amp; Peripherals"/>
    <s v="Audio &amp; VideoAccessories"/>
    <s v="PCMicrophones"/>
    <m/>
    <n v="199"/>
    <s v="101-250"/>
    <x v="4"/>
    <n v="2"/>
    <n v="499"/>
    <n v="0.6"/>
    <n v="3.3"/>
    <n v="0"/>
    <n v="2804"/>
    <s v="SOUND RECORDING: With the Miracle Sound Microphone you can finally create the perfect videos and audio files on your smartphone and tablet. Pristine sound without .effort, no matter where you are.|SIMPLE OPERATION: Precise Design and Convenient Carrying.|"/>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
    <s v="https://m.media-amazon.com/images/I/41T3Z43M4yL._SX300_SY300_QL70_FMwebp_.jpg"/>
    <s v="https://www.amazon.in/HUMBLE-Dynamic-Recording-Microphone-SmartPhones/dp/B08HD7JQHX/ref=sr_1_205?qid=1672903005&amp;s=computers&amp;sr=1-205"/>
  </r>
  <r>
    <s v="B0BMFD94VD"/>
    <s v="White Feather Portable Heat Sealer Mini Sealing Machine for Food Storage Vacuum Bag, Chip, Plastic, Snack Bags, Package Home Closer Storage Tool (Multicolor) Random Colour"/>
    <x v="372"/>
    <x v="1"/>
    <s v="Kitchen &amp; HomeAppliances"/>
    <s v="SmallKitchenAppliances"/>
    <s v="VacuumSealers"/>
    <m/>
    <n v="199"/>
    <s v="101-250"/>
    <x v="4"/>
    <n v="2"/>
    <n v="499"/>
    <n v="0.6"/>
    <n v="3.3"/>
    <n v="0"/>
    <n v="12"/>
    <s v="Designed with ease of use in mind - Place edge of poly or mylar bag in your sealer and slowly pull the bag through|Airtight seal - Create airtight seal and prevent your food from tasting bland and stale and lock in freshness and flavor. Also safely pack c"/>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s v="https://m.media-amazon.com/images/I/31O1Y16P8xL._SY300_SX300_QL70_FMwebp_.jpg"/>
    <s v="https://www.amazon.in/White-Feather-Portable-Sealing-Multicolor/dp/B0BMFD94VD/ref=sr_1_143?qid=1672923597&amp;s=kitchen&amp;sr=1-143"/>
  </r>
  <r>
    <s v="B0B3JSWG81"/>
    <s v="NGI Store 2 Pieces Pet Hair Removers for Your Laundry Catcher Lint Remover for Washing Machine Lint Remover Reusable Portable Silica Gel Clothes Washer Dryer Floating Ball"/>
    <x v="373"/>
    <x v="1"/>
    <s v="Kitchen &amp; HomeAppliances"/>
    <s v="Vacuum,Cleaning &amp; Ironing"/>
    <s v="Irons,Steamers&amp;Accessories"/>
    <s v="LintShavers"/>
    <n v="199"/>
    <s v="101-250"/>
    <x v="4"/>
    <n v="2"/>
    <n v="999"/>
    <n v="0.8"/>
    <n v="3.1"/>
    <n v="0"/>
    <n v="2"/>
    <s v="Versatile, Protects Your Clothes: MoveCatcher Pet Hair Remover helps remove animal hair and any other hair, fluff, lint, lint that adheres to clothing, bedding, and is extremely sticky, giving you a clean life. Save money and be greener.|Safe Material, Hi"/>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94JPY2N"/>
    <s v="Amazon Brand - Solimo 65W Fast Charging Braided Type C to C Data Cable | Suitable For All Supported Mobile Phones (1 Meter, Black)"/>
    <x v="164"/>
    <x v="2"/>
    <s v="Accessories &amp; Peripherals"/>
    <s v="Cables &amp; Accessories"/>
    <s v="Cables"/>
    <s v="USBCables"/>
    <n v="199"/>
    <s v="101-250"/>
    <x v="4"/>
    <n v="2"/>
    <n v="999"/>
    <n v="0.8"/>
    <n v="3"/>
    <n v="0"/>
    <m/>
    <s v="USB C to C Cable: This cable has type C connector at both ends and a USB C type wall charger/adapter will be required to be used with this cable|Durable and sturdy: 1 meter long cable with 5mm thickness|65W fast charging up to 4A/ 65W|Comes with Smart Cha"/>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
    <s v="https://m.media-amazon.com/images/W/WEBP_402378-T2/images/I/41Vpx5MVtaL._SY300_SX300_QL70_FMwebp_.jpg"/>
    <s v="https://www.amazon.in/Amazon-Brand-Charging-Suitable-Supported/dp/B0B94JPY2N/ref=sr_1_444?qid=1672909146&amp;s=electronics&amp;sr=1-444"/>
  </r>
  <r>
    <s v="B0BBLHTRM9"/>
    <s v="IONIX Tap filter Multilayer | Activated Carbon Faucet Water Filters Universal Interface Home Kitchen Faucet Tap Water Clean Purifier Filter Cartridge Five Layer Water Filter-Pack of 1"/>
    <x v="325"/>
    <x v="1"/>
    <s v="Kitchen &amp; HomeAppliances"/>
    <s v="WaterPurifiers &amp; Accessories"/>
    <s v="WaterPurifierAccessories"/>
    <m/>
    <n v="199"/>
    <s v="101-250"/>
    <x v="4"/>
    <n v="2"/>
    <n v="699"/>
    <n v="0.72"/>
    <n v="2.9"/>
    <n v="0"/>
    <n v="159"/>
    <s v="Faucet Water Filter: Built-in layered filter can separate coconut activated carbon, zeolite, PVA non-woven?fabrics, calcium sulfite and rubber, which applys to purify hard water and well water.|Healthy Lifestyle: Remove the water in the chlorine, heavy me"/>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
    <s v="https://m.media-amazon.com/images/I/41n90w1dlJL._SY445_SX342_QL70_FMwebp_.jpg"/>
    <s v="https://www.amazon.in/IONIX-Tap-Multilayer-Filter-Filter-Pack/dp/B0BBLHTRM9/ref=sr_1_488?qid=1672923617&amp;s=kitchen&amp;sr=1-488"/>
  </r>
  <r>
    <s v="B00UGZWM2I"/>
    <s v="COI Note Pad/Memo Book with Sticky Notes &amp; Clip Holder with Pen for Gifting"/>
    <x v="374"/>
    <x v="4"/>
    <s v="OfficePaperProducts"/>
    <s v="Paper"/>
    <s v="Stationery"/>
    <s v="Notebooks,WritingPads&amp;Diaries"/>
    <n v="198"/>
    <s v="101-250"/>
    <x v="4"/>
    <n v="2"/>
    <n v="800"/>
    <n v="0.75"/>
    <n v="4.0999999999999996"/>
    <n v="0"/>
    <n v="9344"/>
    <s v="It is a diary style desk organizer,memo note pad with a closed size of 7.5 X 4.5 inch appox|It has 3 sizes of sticky note pad &amp; 1 pad of loose sheets with clip holder and a pen|No. of sheets in sticky note pad of yellow(appox size 4 x 3 inch ) ,pink(appox"/>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W/WEBP_402378-T1/images/I/41oLhpKArFL._SY300_SX300_QL70_FMwebp_.jpg"/>
    <s v="https://www.amazon.in/COI-Sticky-Notes-Holder-Gifting/dp/B00UGZWM2I/ref=sr_1_128?qid=1672903001&amp;s=computers&amp;sr=1-128"/>
  </r>
  <r>
    <s v="B08PKBMJKS"/>
    <s v="Airtel DigitalTV HD Setup Box Remote"/>
    <x v="107"/>
    <x v="0"/>
    <s v="HomeTheater,TV &amp; Video"/>
    <s v="Accessories"/>
    <s v="RemoteControls"/>
    <m/>
    <n v="197"/>
    <s v="101-250"/>
    <x v="4"/>
    <n v="2"/>
    <n v="499"/>
    <n v="0.61"/>
    <n v="3.8"/>
    <n v="0"/>
    <n v="136"/>
    <s v="Note : please match the image with your existing remote before placing the order|Remote must be Exactly Same (Function to Function) as per your Old Remote (PLEASE MATCH PROPERLY BEFORE ORDERING)|Send Old Remote Picture at +91-9016382240 (WhatsApp), &amp; Ask "/>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https://m.media-amazon.com/images/W/WEBP_402378-T1/images/I/31Lfjbfc47L._SX300_SY300_QL70_FMwebp_.jpg"/>
    <s v="https://www.amazon.in/Airtel-DigitalTV-Setup-Box-Remote/dp/B08PKBMJKS/ref=sr_1_496?qid=1672909149&amp;s=electronics&amp;sr=1-496"/>
  </r>
  <r>
    <s v="B00RFWNJMC"/>
    <s v="Airtel DigitalTV DTH Remote SD/HD/HD Recording Compatible for Television (Shining Black )"/>
    <x v="107"/>
    <x v="0"/>
    <s v="HomeTheater,TV &amp; Video"/>
    <s v="Accessories"/>
    <s v="RemoteControls"/>
    <m/>
    <n v="195"/>
    <s v="101-250"/>
    <x v="4"/>
    <n v="2"/>
    <n v="499"/>
    <n v="0.61"/>
    <n v="3.7"/>
    <n v="0"/>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
    <s v="https://m.media-amazon.com/images/W/WEBP_402378-T2/images/I/41R3n7+taUL._SY300_SX300_.jpg"/>
    <s v="https://www.amazon.in/OXYURA-Airtel-Digital-Recording-Compatible/dp/B00RFWNJMC/ref=sr_1_164?qid=1672909131&amp;s=electronics&amp;sr=1-164"/>
  </r>
  <r>
    <s v="B0BHYLCL19"/>
    <s v="AVNISH Tap Water Purifier Filter Faucet 6 Layer Carbon Activated Dust Chlorine Remover Water Softener for Drinking Cartridge Alkaline Taps for Kitchen Sink Bathroom Wash Basin (6-Layer Filtration)"/>
    <x v="375"/>
    <x v="1"/>
    <s v="Kitchen &amp; HomeAppliances"/>
    <s v="WaterPurifiers &amp; Accessories"/>
    <s v="WaterPurifierAccessories"/>
    <m/>
    <n v="193"/>
    <s v="101-250"/>
    <x v="4"/>
    <n v="2"/>
    <n v="399"/>
    <n v="0.52"/>
    <n v="3.6"/>
    <n v="0"/>
    <n v="37"/>
    <s v="PVA non-woven + zeolite + maifan stone + calcium sulfite + natural coconut shell activated carbon + PVA non-woven, Six layers of water filtration, absolutely safe,no secondary pollution, non-toxic.|Compact handy, Suitable for all kinds of round taps,with "/>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
    <s v="https://m.media-amazon.com/images/I/41jJsvzPK0L._SY445_SX342_QL70_FMwebp_.jpg"/>
    <s v="https://www.amazon.in/AVNISH-Water-Filter-Layer-Filtration/dp/B0BHYLCL19/ref=sr_1_325?qid=1672923609&amp;s=kitchen&amp;sr=1-325"/>
  </r>
  <r>
    <s v="B00LXTFMRS"/>
    <s v="PIDILITE Fevicryl Acrylic Colours Sunflower Kit (10 Colors x 15 ml) DIY Paint, Rich Pigment, Non-Craking Paint for Canvas, Wood, Leather, Earthenware, Metal, Diwali Gifts for Diwali"/>
    <x v="376"/>
    <x v="1"/>
    <s v="CraftMaterials"/>
    <s v="PaintingMaterials"/>
    <s v="Paints"/>
    <m/>
    <n v="191"/>
    <s v="101-250"/>
    <x v="4"/>
    <n v="2"/>
    <n v="225"/>
    <n v="0.15"/>
    <n v="4.4000000000000004"/>
    <n v="1"/>
    <n v="7203"/>
    <s v="Vibrant Colours - Make paintings pop out using the 10 vibrant shades. The Sunflower Acrylic Kit has acrylic colours for creating art and tones that bring out the artistic mood. It lets artists give depth and dimension to their creations|Multisurface Use -"/>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
    <s v="https://m.media-amazon.com/images/W/WEBP_402378-T1/images/I/4136eo-yWlL._SX300_SY300_QL70_FMwebp_.jpg"/>
    <s v="https://www.amazon.in/Fevicryl-Acrylic-colors-Sunflower-Shades/dp/B00LXTFMRS/ref=sr_1_72?qid=1672902997&amp;s=computers&amp;sr=1-72"/>
  </r>
  <r>
    <s v="B08QDPB1SL"/>
    <s v="Duracell Chhota Power AA Battery Set of 10 Pcs"/>
    <x v="183"/>
    <x v="0"/>
    <s v="GeneralPurposeBatteries &amp; BatteryChargers"/>
    <s v="DisposableBatteries"/>
    <m/>
    <m/>
    <n v="190"/>
    <s v="101-250"/>
    <x v="4"/>
    <n v="2"/>
    <n v="220"/>
    <n v="0.14000000000000001"/>
    <n v="4.4000000000000004"/>
    <n v="1"/>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
    <s v="https://m.media-amazon.com/images/W/WEBP_402378-T2/images/I/41hmoJUQTuL._SX300_SY300_QL70_FMwebp_.jpg"/>
    <s v="https://www.amazon.in/Duracell-Chhota-Power-Battery-Set/dp/B08QDPB1SL/ref=sr_1_194?qid=1672903005&amp;s=computers&amp;sr=1-194"/>
  </r>
  <r>
    <s v="B08243SKCK"/>
    <s v="Vedini Transparent Empty Refillable Reusable Fine Mist Spray Bottle for Perfume, Travel with DIY Sticker Set ( 100ml, Pack of 4)"/>
    <x v="377"/>
    <x v="1"/>
    <s v="HomeStorage &amp; Organization"/>
    <s v="LaundryOrganization"/>
    <s v="IroningAccessories"/>
    <s v="SprayBottles"/>
    <n v="189"/>
    <s v="101-250"/>
    <x v="4"/>
    <n v="2"/>
    <n v="299"/>
    <n v="0.37"/>
    <n v="4.2"/>
    <n v="1"/>
    <n v="2737"/>
    <s v="HEALTHY AND SAFE MATERIAL: The 100ml spray bottles are made of high quality plastic, BPA free, durable, refillable and reusable, tasteless and non-toxic, travel bottles, you can take them everywhere. Spray Bottle bottom non-slip design. The travel mist bo"/>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_xd83c_"/>
    <s v="https://m.media-amazon.com/images/W/WEBP_402378-T2/images/I/41cAIdLrGPL._SX300_SY300_QL70_FMwebp_.jpg"/>
    <s v="https://www.amazon.in/Vedini-Refillable-Spray-Bottle-Transparent/dp/B08243SKCK/ref=sr_1_212?qid=1672923601&amp;s=kitchen&amp;sr=1-212"/>
  </r>
  <r>
    <s v="B016MDK4F4"/>
    <s v="Technotech High Speed HDMI Cable 5 Meter V1.4 - Supports Full HD 1080p (Color May Vary)"/>
    <x v="378"/>
    <x v="0"/>
    <s v="HomeTheater,TV &amp; Video"/>
    <s v="Accessories"/>
    <s v="Cables"/>
    <s v="HDMICables"/>
    <n v="185"/>
    <s v="101-250"/>
    <x v="4"/>
    <n v="2"/>
    <n v="499"/>
    <n v="0.63"/>
    <n v="4.2"/>
    <n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BNDRK886"/>
    <s v="IONIX Activated Carbon Faucet Water Filters Universal Interface Home Kitchen Faucet Tap Water | Tap filter Multilayer | Clean Purifier Filter Cartridge Five Layer Water Filter-Pack of 1"/>
    <x v="325"/>
    <x v="1"/>
    <s v="Kitchen &amp; HomeAppliances"/>
    <s v="WaterPurifiers &amp; Accessories"/>
    <s v="WaterPurifierAccessories"/>
    <m/>
    <n v="185"/>
    <s v="101-250"/>
    <x v="4"/>
    <n v="2"/>
    <n v="599"/>
    <n v="0.69"/>
    <n v="3.9"/>
    <n v="0"/>
    <n v="1306"/>
    <s v="Faucet Water Filter: Built-in layered filter can separate coconut activated carbon, zeolite, PVA non-woven?fabrics, calcium sulfite and rubber, which applys to purify hard water and well water.|Healthy Lifestyle: Remove the water in the chlorine, heavy me"/>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
    <s v="https://m.media-amazon.com/images/I/41asnfU59KL._SY445_SX342_QL70_FMwebp_.jpg"/>
    <s v="https://www.amazon.in/IONIX-Tap-filter-Multilayer-Filter-Pack/dp/B0BNDRK886/ref=sr_1_399?qid=1672923612&amp;s=kitchen&amp;sr=1-399"/>
  </r>
  <r>
    <s v="B01F7B2JCI"/>
    <s v="Dynore Stainless Steel Set of 4 Measuring Cup and 4 Measuring Spoon"/>
    <x v="379"/>
    <x v="1"/>
    <s v="Kitchen &amp; HomeAppliances"/>
    <s v="Coffee,Tea &amp; Espresso"/>
    <s v="CoffeeMakerAccessories"/>
    <s v="MeasuringSpoons"/>
    <n v="184"/>
    <s v="101-250"/>
    <x v="4"/>
    <n v="2"/>
    <n v="450"/>
    <n v="0.59"/>
    <n v="4.2"/>
    <n v="1"/>
    <n v="4971"/>
    <s v="Material, Grade: Stainless Steel, Steel Grade 202, Chromium Nickel Numbers 14/1, 100% Stainless Steel|ENGRAVED MEASUREMENT WILL NEVER RUB OFF: Our engraved metric measurements which is easy to read and will not rub off. To ensure accurate measuring in coo"/>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
    <s v="https://m.media-amazon.com/images/W/WEBP_402378-T2/images/I/41BMEYjkguL._SY300_SX300_QL70_FMwebp_.jpg"/>
    <s v="https://www.amazon.in/Dynore-Stainless-Measuring-8-Pieces-DS_45/dp/B01F7B2JCI/ref=sr_1_457?qid=1672923614&amp;s=kitchen&amp;sr=1-457"/>
  </r>
  <r>
    <s v="B08N1WL9XW"/>
    <s v="FLiX (Beetel) 3in1 (Type C|Micro|Iphone Lightening) Textured Pattern 3A Fast Charging Cable with QC &amp; PD Support for Type C,Micro USB &amp; Lightning Iphone Cable,Made in India,1.5 Meter Long Cable(T101)"/>
    <x v="345"/>
    <x v="2"/>
    <s v="Accessories &amp; Peripherals"/>
    <s v="Cables &amp; Accessories"/>
    <s v="Cables"/>
    <s v="USBCables"/>
    <n v="182"/>
    <s v="101-250"/>
    <x v="4"/>
    <n v="2"/>
    <n v="599"/>
    <n v="0.7"/>
    <n v="4"/>
    <n v="0"/>
    <n v="9378"/>
    <s v="Proudly Made In India|Blazing Charging - All combined 3 in 1 cable supports fast charging with the speed 3A to all your gadgets including mobiles, tablets, speakers and much more.|Ultra Durable - The cable is crafted with braided wire giving you an extra "/>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
    <s v="https://m.media-amazon.com/images/W/WEBP_402378-T1/images/I/31-ACQj+oDL._SY445_SX342_.jpg"/>
    <s v="https://www.amazon.in/FLiX-Textured-charging-Lightning-Smartphones/dp/B08N1WL9XW/ref=sr_1_293?qid=1672909139&amp;s=electronics&amp;sr=1-293"/>
  </r>
  <r>
    <s v="B0711PVX6Z"/>
    <s v="AmazonBasics Micro USB Fast Charging Cable for Android Phones with Gold Plated Connectors (3 Feet, Black)"/>
    <x v="16"/>
    <x v="2"/>
    <s v="Accessories &amp; Peripherals"/>
    <s v="Cables &amp; Accessories"/>
    <s v="Cables"/>
    <s v="USBCables"/>
    <n v="179"/>
    <s v="101-250"/>
    <x v="4"/>
    <n v="2"/>
    <n v="500"/>
    <n v="0.64"/>
    <n v="4.2"/>
    <n v="1"/>
    <n v="92595"/>
    <s v="Micro usb charging cable for android phones|Supports up to 480 mbps data transmission speed|Ideal for charging android phones and tablets or connecting pc peripherals such as hard drives, printers, and more|Gold-plated connectors resist corrosion for sign"/>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s v="ABOUT  AMAZONBASICS:xxxxxxxxxxxxxxxxxxxxxxxxxxxxxxAmazon Basics was launched in 2009 &amp; is Amazon’s own inhouse brand for fast moving small electronic consumer goods.Here amazon uses its massive collection of sales data to launch products that are in huge "/>
    <s v="https://m.media-amazon.com/images/W/WEBP_402378-T1/images/I/31iESA2h2gL._SY300_SX300_QL70_FMwebp_.jpg"/>
    <s v="https://www.amazon.in/AmazonBasics-Micro-Charging-Android-Phones/dp/B0711PVX6Z/ref=sr_1_55?qid=1672909126&amp;s=electronics&amp;sr=1-55"/>
  </r>
  <r>
    <s v="B01IOZUHRS"/>
    <s v="Gizga Essentials Laptop Power Cable Cord- 3 Pin Adapter Isi Certified(1 Meter/3.3 Feet)"/>
    <x v="238"/>
    <x v="2"/>
    <s v="Accessories &amp; Peripherals"/>
    <s v="LaptopAccessories"/>
    <s v="LaptopChargers&amp;PowerSupplies"/>
    <m/>
    <n v="179"/>
    <s v="101-250"/>
    <x v="4"/>
    <n v="2"/>
    <n v="499"/>
    <n v="0.64"/>
    <n v="4.0999999999999996"/>
    <n v="0"/>
    <n v="10174"/>
    <s v="This is a polarized power cable designed to connect a wall socket and your Laptop/notebook power brick. The female connector plugs directly into the device while the male connector plugs into a standard outlet.|COMPATIBLE for All 3 pin Laptop Power Cable "/>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s v="https://m.media-amazon.com/images/I/41nub-26HfL._SX300_SY300_QL70_FMwebp_.jpg"/>
    <s v="https://www.amazon.in/Gizga-Essentials-Laptop-Adapter-Certified/dp/B01IOZUHRS/ref=sr_1_267?qid=1672903008&amp;s=computers&amp;sr=1-267"/>
  </r>
  <r>
    <s v="B09CMM3VGK"/>
    <s v="Ambrane 60W / 3A Type C Fast Charging Unbreakable 1.5m L Shaped Braided Cable, PD Technology, 480Mbps Data Transfer for Smartphones, Tablet, Laptops &amp; other type c devices (ABLC10, Black)"/>
    <x v="97"/>
    <x v="2"/>
    <s v="Accessories &amp; Peripherals"/>
    <s v="Cables &amp; Accessories"/>
    <s v="Cables"/>
    <s v="USBCables"/>
    <n v="179"/>
    <s v="101-250"/>
    <x v="4"/>
    <n v="2"/>
    <n v="499"/>
    <n v="0.64"/>
    <n v="4"/>
    <n v="0"/>
    <n v="1934"/>
    <s v="Stay ahead and never miss out with a 3A and 30W fast charging for your devices.|It supports Quick Charge 2.0/ 3.0 technology to keep your devices boosted up.|Its L-shape provides durability and comfort while you charge your favourite gadgets.|It comes wit"/>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
    <s v="https://m.media-amazon.com/images/W/WEBP_402378-T1/images/I/41cCZ5EPnvL._SX300_SY300_QL70_FMwebp_.jpg"/>
    <s v="https://www.amazon.in/Ambrane-Charging-Unbreakable-Braided-Connector/dp/B09CMM3VGK/ref=sr_1_35?qid=1672909125&amp;s=electronics&amp;sr=1-35"/>
  </r>
  <r>
    <s v="B09YLX91QR"/>
    <s v="Ambrane 60W / 3A Fast Charging Output Cable with Type-C to USB for Mobile, Neckband, True Wireless Earphone Charging, 480mbps Data Sync Speed, 1m Length (ACT - AZ10, White)"/>
    <x v="97"/>
    <x v="2"/>
    <s v="Accessories &amp; Peripherals"/>
    <s v="Cables &amp; Accessories"/>
    <s v="Cables"/>
    <s v="USBCables"/>
    <n v="179"/>
    <s v="101-250"/>
    <x v="4"/>
    <n v="2"/>
    <n v="399"/>
    <n v="0.55000000000000004"/>
    <n v="4"/>
    <n v="0"/>
    <n v="1423"/>
    <s v="Fast Charging Cable - The cable can support upto a charging speed of 3A making it the optimal cable for Quick Charge / Rapid Charge and Turbo Charge devices.|Reversible Connector – It has reversible type c connector that can be plugged in any direction, u"/>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x v="97"/>
    <x v="2"/>
    <s v="Accessories &amp; Peripherals"/>
    <s v="Cables &amp; Accessories"/>
    <s v="Cables"/>
    <s v="USBCables"/>
    <n v="179"/>
    <s v="101-250"/>
    <x v="4"/>
    <n v="2"/>
    <n v="399"/>
    <n v="0.55000000000000004"/>
    <n v="4"/>
    <n v="0"/>
    <n v="1423"/>
    <s v="Fast Charging Cable - The cable can support upto a charging speed of 3A making it the optimal cable for Quick Charge / Rapid Charge and Turbo Charge devices.|Reversible Connector – It has reversible type c connector that can be plugged in any direction, u"/>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
    <s v="https://m.media-amazon.com/images/W/WEBP_402378-T1/images/I/31l-eZHBfKL._SX300_SY300_QL70_FMwebp_.jpg"/>
    <s v="https://www.amazon.in/Ambrane-Charging-Neckband-Wireless-ACT/dp/B09YLXYP7Y/ref=sr_1_85?qid=1672909128&amp;s=electronics&amp;sr=1-85"/>
  </r>
  <r>
    <s v="B09X79PP8F"/>
    <s v="MI 2-in-1 USB Type C Cable (Micro USB to Type C) 30cm for Smartphone, Headphone, Laptop (White)"/>
    <x v="5"/>
    <x v="2"/>
    <s v="Accessories &amp; Peripherals"/>
    <s v="Cables &amp; Accessories"/>
    <s v="Cables"/>
    <s v="USBCables"/>
    <n v="179"/>
    <s v="101-250"/>
    <x v="4"/>
    <n v="2"/>
    <n v="299"/>
    <n v="0.4"/>
    <n v="3.9"/>
    <n v="0"/>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
    <s v="https://m.media-amazon.com/images/I/21fnxCjCF1L._SX300_SY300_QL70_FMwebp_.jpg"/>
    <s v="https://www.amazon.in/USB-Cable-Micro-Type-30cm/dp/B09X79PP8F/ref=sr_1_151?qid=1672909131&amp;s=electronics&amp;sr=1-151"/>
  </r>
  <r>
    <s v="B07B275VN9"/>
    <s v="Airtel DigitalTV DTH Television, Setup Box Remote Compatible for SD and HD Recording (Black)"/>
    <x v="107"/>
    <x v="0"/>
    <s v="HomeTheater,TV &amp; Video"/>
    <s v="Accessories"/>
    <s v="RemoteControls"/>
    <m/>
    <n v="179"/>
    <s v="101-250"/>
    <x v="4"/>
    <n v="2"/>
    <n v="799"/>
    <n v="0.78"/>
    <n v="3.7"/>
    <n v="0"/>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
    <s v="https://m.media-amazon.com/images/W/WEBP_402378-T2/images/I/41v00lhhdbL._SX300_SY300_QL70_FMwebp_.jpg"/>
    <s v="https://www.amazon.in/Airtel-Digital-Remote-Compatible-Recording/dp/B07B275VN9/ref=sr_1_66_mod_primary_new?qid=1672909126&amp;s=electronics&amp;sbo=RZvfv%2F%2FHxDF%2BO5021pAnSA%3D%3D&amp;sr=1-66"/>
  </r>
  <r>
    <s v="B0B59K1C8F"/>
    <s v="Wolpin 1 Lint Roller with 60 Sheets Remove Clothes Lint Dog Hair Dust (19 x 13 cm) Orange"/>
    <x v="380"/>
    <x v="1"/>
    <s v="Kitchen &amp; HomeAppliances"/>
    <s v="Vacuum,Cleaning &amp; Ironing"/>
    <s v="Irons,Steamers&amp;Accessories"/>
    <s v="LintShavers"/>
    <n v="179"/>
    <s v="101-250"/>
    <x v="4"/>
    <n v="2"/>
    <n v="799"/>
    <n v="0.78"/>
    <n v="3.6"/>
    <n v="0"/>
    <n v="101"/>
    <s v="Strong Adhesion: Wolpin lint roller is a very handy tool to have around that you can use on your clothes, furniture, and pretty much anywhere else. It's perfect for throwing in your gym bag, purse, or backpack and taking wherever you go! Keep your clothes"/>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s v="https://m.media-amazon.com/images/W/WEBP_402378-T2/images/I/51wxUA6-CBL._SX300_SY300_QL70_FMwebp_.jpg"/>
    <s v="https://www.amazon.in/Wolpin-Roller-Sheets-Remove-Clothes/dp/B0B59K1C8F/ref=sr_1_442?qid=1672923614&amp;s=kitchen&amp;sr=1-442"/>
  </r>
  <r>
    <s v="B09XB1R2F3"/>
    <s v="Portable Lint Remover Pet Fur Remover Clothes Fuzz Remover Pet Hairball Quick Epilator Shaver Removing Dust Pet Hair from Clothing Furniture Perfect for Clothing,Furniture,Couch,Carpet (Standard)"/>
    <x v="381"/>
    <x v="1"/>
    <s v="Kitchen &amp; HomeAppliances"/>
    <s v="Vacuum,Cleaning &amp; Ironing"/>
    <s v="Irons,Steamers&amp;Accessories"/>
    <s v="LintShavers"/>
    <n v="179"/>
    <s v="101-250"/>
    <x v="4"/>
    <n v="2"/>
    <n v="799"/>
    <n v="0.78"/>
    <n v="3.5"/>
    <n v="0"/>
    <n v="132"/>
    <s v="Warm Advice: Not suitable for thin knitted fabrics, such as shirt, sweater, pants. When using your fuzz remover, please use it a little lightly.|Battery-free: This lint shaver doesn't need any batteries, so you can use it to remove lint and fuzz at any ti"/>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s v="https://m.media-amazon.com/images/I/51d1BSuCGfL._SY300_SX300_QL70_FMwebp_.jpg"/>
    <s v="https://www.amazon.in/Portable-Hairball-Epilator-Removing-Furniture/dp/B09XB1R2F3/ref=sr_1_157?qid=1672923598&amp;s=kitchen&amp;sr=1-157"/>
  </r>
  <r>
    <s v="B097JQ1J5G"/>
    <s v="Zebronics ZEB-90HB USB Hub, 4 Ports, Pocket Sized, Plug &amp; Play, for Laptop &amp; Computers"/>
    <x v="65"/>
    <x v="2"/>
    <s v="Accessories &amp; Peripherals"/>
    <s v="USBHubs"/>
    <m/>
    <m/>
    <n v="179"/>
    <s v="101-250"/>
    <x v="4"/>
    <n v="2"/>
    <n v="499"/>
    <n v="0.64"/>
    <n v="3.4"/>
    <n v="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
    <s v="https://m.media-amazon.com/images/I/31oMWLNvoVS._SY300_SX300_QL70_FMwebp_.jpg"/>
    <s v="https://www.amazon.in/Zebronics-ZEB-90HB-Pocket-Laptop-Computers/dp/B097JQ1J5G/ref=sr_1_174?qid=1672903004&amp;s=computers&amp;sr=1-174"/>
  </r>
  <r>
    <s v="B00LOD70SC"/>
    <s v="Pilot V7 Liquid Ink Roller Ball Pen (2 Blue + 1 Black)"/>
    <x v="382"/>
    <x v="4"/>
    <s v="OfficePaperProducts"/>
    <s v="Paper"/>
    <s v="Stationery"/>
    <s v="Pens,Pencils&amp;WritingSupplies"/>
    <n v="178"/>
    <s v="101-250"/>
    <x v="4"/>
    <n v="2"/>
    <n v="210"/>
    <n v="0.15"/>
    <n v="4.3"/>
    <n v="1"/>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
    <s v="https://m.media-amazon.com/images/I/31pJvN8OkSL._SX300_SY300_QL70_FMwebp_.jpg"/>
    <s v="https://www.amazon.in/Pilot-Liquid-Roller-Ball-Black/dp/B00LOD70SC/ref=sr_1_300?qid=1672903010&amp;s=computers&amp;sr=1-300"/>
  </r>
  <r>
    <s v="B08VGFX2B6"/>
    <s v="Kuber Industries Waterproof Round Non Wovan Laundry Bag/Hamper|Metalic Printed With Handles|Foldable Bin &amp; 45 Liter Capicity|Size 37 x 37 x 49, Pack of 1 (Beige &amp; Brown)-KUBMART11450"/>
    <x v="282"/>
    <x v="1"/>
    <s v="HomeStorage &amp; Organization"/>
    <s v="LaundryOrganization"/>
    <s v="LaundryBaskets"/>
    <m/>
    <n v="177"/>
    <s v="101-250"/>
    <x v="4"/>
    <n v="2"/>
    <n v="199"/>
    <n v="0.11"/>
    <n v="4.0999999999999996"/>
    <n v="0"/>
    <n v="3688"/>
    <s v="PACKAGE CONTAIN: 1 Piece Laundry Basket|MATERIAL: Non Woven, COLOR: Beige &amp; Black|PRODUCT DIMENSION: 37 x 37 x 49 CM|EASILY FOLDABLE: Built-in handles for easy transport from the hamper to your washing machine. Easily folds open to put into use and quickl"/>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
    <s v="https://m.media-amazon.com/images/I/41wqOJ5t9QL._SX300_SY300_QL70_FMwebp_.jpg"/>
    <s v="https://www.amazon.in/Kuber-Industries-Foldable-Laundry-KUBMART11450/dp/B08VGFX2B6/ref=sr_1_116?qid=1672923596&amp;s=kitchen&amp;sr=1-116"/>
  </r>
  <r>
    <s v="B08WRWPM22"/>
    <s v="boAt Micro USB 55 Tangle-free, Sturdy Micro USB Cable with 3A Fast Charging &amp; 480mbps Data Transmission (Black)"/>
    <x v="84"/>
    <x v="2"/>
    <s v="Accessories &amp; Peripherals"/>
    <s v="Cables &amp; Accessories"/>
    <s v="Cables"/>
    <s v="USBCables"/>
    <n v="176.63"/>
    <s v="101-250"/>
    <x v="4"/>
    <n v="2"/>
    <n v="499"/>
    <n v="0.65"/>
    <n v="4.0999999999999996"/>
    <n v="0"/>
    <n v="15188"/>
    <s v="It Ensures High Speed Transmission And Charging By Offering 3A Fast Charging And Data Transmissions With Rapid Sync At 480 Mbps|The Braided Skin Makes It Durable And Invincible Against External Damage So You Can Have An Absolute Hassle-Free &amp; Tangle Free "/>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
    <s v="https://m.media-amazon.com/images/W/WEBP_402378-T2/images/I/41jlwEZpa5L._SX300_SY300_QL70_FMwebp_.jpg"/>
    <s v="https://www.amazon.in/boAt-Micro-USB-Tangle-Free-Transmission/dp/B08WRWPM22/ref=sr_1_8?qid=1672909124&amp;s=electronics&amp;sr=1-8"/>
  </r>
  <r>
    <s v="B07H8W9PB6"/>
    <s v="KLAM LCD Writing Tablet Screenwriting Toys Board Smart Digital E-Note Pad 8.5 Inch Light Weight Magic Slate for Drawing Playing Noting by Kids and Adults Best Birthday Gift Girls Boys, Multicolor"/>
    <x v="383"/>
    <x v="2"/>
    <s v="Accessories &amp; Peripherals"/>
    <s v="Keyboards,Mice &amp; InputDevices"/>
    <s v="GraphicTablets"/>
    <m/>
    <n v="175"/>
    <s v="101-250"/>
    <x v="4"/>
    <n v="2"/>
    <n v="499"/>
    <n v="0.65"/>
    <n v="4.0999999999999996"/>
    <n v="0"/>
    <n v="21"/>
    <s v="Eye Protection: This Writing tablet easy viewing and no glare and without radiation, your eyes will not be tired at all even with a long time usage on this electronic writing tablet. No worry about your Kids vision loss|Multi-purpose: This Electronic LCD "/>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s v="https://m.media-amazon.com/images/W/WEBP_402378-T2/images/I/41KYzWomjVL._SX300_SY300_QL70_FMwebp_.jpg"/>
    <s v="https://www.amazon.in/Writing-Screenwriting-Digital-Birthday-Multicolor/dp/B07H8W9PB6/ref=sr_1_315?qid=1672903011&amp;s=computers&amp;sr=1-315"/>
  </r>
  <r>
    <s v="B08PPHFXG3"/>
    <s v="Posh 1.5 Meter High Speed Gold Plated HDMI Male to Female Extension Cable (Black)"/>
    <x v="384"/>
    <x v="0"/>
    <s v="HomeTheater,TV &amp; Video"/>
    <s v="Accessories"/>
    <s v="Cables"/>
    <s v="HDMICables"/>
    <n v="173"/>
    <s v="101-250"/>
    <x v="4"/>
    <n v="2"/>
    <n v="999"/>
    <n v="0.83"/>
    <n v="4.3"/>
    <n v="1"/>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s v="https://m.media-amazon.com/images/W/WEBP_402378-T2/images/I/41-VkhORGAL._SX300_SY300_QL70_FMwebp_.jpg"/>
    <s v="https://www.amazon.in/Meter-Speed-Plated-Female-Extension/dp/B08PPHFXG3/ref=sr_1_238?qid=1672909135&amp;s=electronics&amp;sr=1-238"/>
  </r>
  <r>
    <s v="B08QJJCY2Q"/>
    <s v="Tizum Mouse Pad/ Computer Mouse Mat with Anti-Slip Rubber Base | Smooth Mouse Control | Spill-Resistant Surface for Laptop, Notebook, MacBook, Gaming, Laser/ Optical Mouse, 9.4”x 7.9”, Multicolored"/>
    <x v="286"/>
    <x v="2"/>
    <s v="Accessories &amp; Peripherals"/>
    <s v="Keyboards,Mice &amp; InputDevices"/>
    <s v="Keyboard&amp;MiceAccessories"/>
    <s v="MousePads"/>
    <n v="169"/>
    <s v="101-250"/>
    <x v="4"/>
    <n v="2"/>
    <n v="299"/>
    <n v="0.43"/>
    <n v="4.4000000000000004"/>
    <n v="1"/>
    <n v="5176"/>
    <s v="9.4 Inches X 7.9 Inches) 240mm x 200mm x 2mm Size: This mouse pad is ideal for Gamers, Graphic Designers, Students, or anyone using mouse for long sessions. This helps to improve the gaming experience for gamers or the work efficiency in the office.|Durab"/>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
    <s v="https://m.media-amazon.com/images/W/WEBP_402378-T2/images/I/51SzLWO7e+L._SY300_SX300_.jpg"/>
    <s v="https://www.amazon.in/Notebook-MacBook-Computer-Anti-Skid-Mousepad/dp/B08QJJCY2Q/ref=sr_1_101?qid=1672903000&amp;s=computers&amp;sr=1-101"/>
  </r>
  <r>
    <s v="B086PXQ2R4"/>
    <s v="Classmate Long Book - Unruled, 160 Pages, 314 mm x 194 mm - Pack Of 3"/>
    <x v="231"/>
    <x v="4"/>
    <s v="OfficePaperProducts"/>
    <s v="Paper"/>
    <s v="Stationery"/>
    <s v="Notebooks,WritingPads&amp;Diaries"/>
    <n v="165"/>
    <s v="101-250"/>
    <x v="4"/>
    <n v="2"/>
    <n v="165"/>
    <n v="0"/>
    <n v="4.5"/>
    <n v="1"/>
    <n v="1674"/>
    <s v="The cover design of the notebook is subject to change, it depends on stock availability|Pack Of 3 - Unruled Long Book, 160,Pages, 314 mm x 194 mm|Notebooks for every subject for hassle-free note-taking during classes or lectures.|Classmate uses elemental "/>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
    <s v="https://m.media-amazon.com/images/W/WEBP_402378-T1/images/I/41BDLm8-jLL._SX300_SY300_QL70_FMwebp_.jpg"/>
    <s v="https://www.amazon.in/Classmate-Long-Book-Unruled-Pages/dp/B086PXQ2R4/ref=sr_1_431?qid=1672903016&amp;s=computers&amp;sr=1-431"/>
  </r>
  <r>
    <s v="B0B7L86YCB"/>
    <s v="Green Tales Heat Seal Mini Food Sealer-Impulse Machine for Sealing Plastic Bags Packaging"/>
    <x v="385"/>
    <x v="1"/>
    <s v="Kitchen &amp; HomeAppliances"/>
    <s v="SmallKitchenAppliances"/>
    <s v="VacuumSealers"/>
    <m/>
    <n v="161"/>
    <s v="101-250"/>
    <x v="4"/>
    <n v="2"/>
    <n v="300"/>
    <n v="0.46"/>
    <n v="2.6"/>
    <n v="0"/>
    <n v="24"/>
    <s v="Sealing Machine use for snack food saver storage and creates airtight containers, make food fresh.|Heat Sealer will easily reseal original plastic bags so food will stop being exposed to dust.|Magnetic bottom, it easily attaches to refrigerators or any st"/>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
    <s v="https://m.media-amazon.com/images/W/WEBP_402378-T2/images/I/411NB1EXJNL._SY300_SX300_QL70_FMwebp_.jpg"/>
    <s v="https://www.amazon.in/Green-Tales-Sealer-Impulse-Machine-Packaging/dp/B0B7L86YCB/ref=sr_1_383?qid=1672923611&amp;s=kitchen&amp;sr=1-383"/>
  </r>
  <r>
    <s v="B00SH18114"/>
    <s v="Ikea 903.391.72 Polypropylene Plastic Solid Bevara Sealing Clip (Multicolour) - 30 Pack, Adjustable"/>
    <x v="350"/>
    <x v="1"/>
    <s v="Kitchen &amp; HomeAppliances"/>
    <s v="SmallKitchenAppliances"/>
    <s v="VacuumSealers"/>
    <m/>
    <n v="160"/>
    <s v="101-250"/>
    <x v="4"/>
    <n v="2"/>
    <n v="299"/>
    <n v="0.46"/>
    <n v="4.5999999999999996"/>
    <n v="1"/>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
    <s v="https://m.media-amazon.com/images/I/41k+HQz9JbL._SX300_SY300_.jpg"/>
    <s v="https://www.amazon.in/Ikea-903-391-72-Sealing-assorted-30-pack/dp/B00SH18114/ref=sr_1_129_mod_primary_new?qid=1672923597&amp;s=kitchen&amp;sbo=RZvfv%2F%2FHxDF%2BO5021pAnSA%3D%3D&amp;sr=1-129"/>
  </r>
  <r>
    <s v="B00ZRBWPA0"/>
    <s v="Eveready Red 1012 AAA Batteries - Pack of 10"/>
    <x v="386"/>
    <x v="0"/>
    <s v="GeneralPurposeBatteries &amp; BatteryChargers"/>
    <s v="DisposableBatteries"/>
    <m/>
    <m/>
    <n v="159"/>
    <s v="101-250"/>
    <x v="4"/>
    <n v="2"/>
    <n v="180"/>
    <n v="0.12"/>
    <n v="4.3"/>
    <n v="1"/>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7PFJ5VQD"/>
    <s v="Agaro Blaze USBA to micro +Type C 2in1 Braided 1.2M Cable"/>
    <x v="25"/>
    <x v="2"/>
    <s v="Accessories &amp; Peripherals"/>
    <s v="Cables &amp; Accessories"/>
    <s v="Cables"/>
    <s v="USBCables"/>
    <n v="159"/>
    <s v="101-250"/>
    <x v="4"/>
    <n v="2"/>
    <n v="595"/>
    <n v="0.73"/>
    <n v="4.3"/>
    <n v="1"/>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
    <s v="https://m.media-amazon.com/images/W/WEBP_402378-T2/images/I/41rDN2Ylj1L._SX300_SY300_QL70_FMwebp_.jpg"/>
    <s v="https://www.amazon.in/AGARO-Type-C-Charging-Braided-1-2Meters/dp/B07PFJ5VQD/ref=sr_1_251?qid=1672909136&amp;s=electronics&amp;sr=1-251"/>
  </r>
  <r>
    <s v="B09KLVMZ3B"/>
    <s v="Portronics Konnect L 1.2M POR-1401 Fast Charging 3A 8 Pin USB Cable with Charge &amp; Sync Function (White)"/>
    <x v="121"/>
    <x v="2"/>
    <s v="Accessories &amp; Peripherals"/>
    <s v="Cables &amp; Accessories"/>
    <s v="Cables"/>
    <s v="USBCables"/>
    <n v="159"/>
    <s v="101-250"/>
    <x v="4"/>
    <n v="2"/>
    <n v="399"/>
    <n v="0.6"/>
    <n v="4.0999999999999996"/>
    <n v="0"/>
    <n v="4768"/>
    <s v="[CHARGE &amp; SYNC FUNCTION]- This cable comes with charging &amp; Data sync function|[HIGH QUALITY MATERIAL]- TPE + Nylon Material to make sure that the life of the cable is enhanced significantly|[LONG CORD]- The Cable is extra thick 1.2 meter long, optimized f"/>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
    <s v="Loosing charging cable of apple is costly affair. This wire was great purchase made to correct it,Worked well for six months that’s it, now it’s stopped working, now planning to buy one more because the price has come down to 150,Very good product. Compat"/>
    <s v="https://m.media-amazon.com/images/W/WEBP_402378-T2/images/I/41R08zLK69L._SX300_SY300_QL70_FMwebp_.jpg"/>
    <s v="https://www.amazon.in/Portronics-Konnect-POR-1401-Charging-Function/dp/B09KLVMZ3B/ref=sr_1_16?qid=1672909124&amp;s=electronics&amp;sr=1-16"/>
  </r>
  <r>
    <s v="B00LZLQ624"/>
    <s v="Classmate Soft Cover 6 Subject Spiral Binding Notebook, Single Line, 300 Pages"/>
    <x v="231"/>
    <x v="4"/>
    <s v="OfficePaperProducts"/>
    <s v="Paper"/>
    <s v="Stationery"/>
    <s v="Notebooks,WritingPads&amp;Diaries"/>
    <n v="157"/>
    <s v="101-250"/>
    <x v="4"/>
    <n v="2"/>
    <n v="160"/>
    <n v="0.02"/>
    <n v="4.5"/>
    <n v="1"/>
    <n v="8618"/>
    <s v="The cover design of the notebook is subject to change, it depends on stock availability|6 subject notebook-single line, 300 pages, spiral binding, soft cover, 297mm*210mm|Six subjects one notebook only the best from classmate|Classmate uses eco friendly a"/>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
    <s v="https://m.media-amazon.com/images/I/419KXo-7kDL._SX300_SY300_QL70_FMwebp_.jpg"/>
    <s v="https://www.amazon.in/Classmate-Premium-Subject-Notebook-Single/dp/B00LZLQ624/ref=sr_1_108?qid=1672903000&amp;s=computers&amp;sr=1-108"/>
  </r>
  <r>
    <s v="B00P93X6EK"/>
    <s v="Classmate Soft Cover 6 Subject Spiral Binding Notebook, Unruled, 300 Pages"/>
    <x v="231"/>
    <x v="4"/>
    <s v="OfficePaperProducts"/>
    <s v="Paper"/>
    <s v="Stationery"/>
    <s v="Notebooks,WritingPads&amp;Diaries"/>
    <n v="157"/>
    <s v="101-250"/>
    <x v="4"/>
    <n v="2"/>
    <n v="160"/>
    <n v="0.02"/>
    <n v="4.5"/>
    <n v="1"/>
    <n v="4428"/>
    <s v="The cover design of the notebook is subject to change, it depends on stock availability|6 subject notebook-unruled, 300 pages, spiral binding, soft cover, 297mm*210mm|Six subjects one notebook only the best from classmate|Classmate uses eco friendly and e"/>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
    <s v="https://m.media-amazon.com/images/W/WEBP_402378-T2/images/I/51fhn5ex+GL._SY300_SX300_.jpg"/>
    <s v="https://www.amazon.in/Classmate-Pulse-Spiral-Notebook-Unruled/dp/B00P93X6EK/ref=sr_1_311?qid=1672903010&amp;s=computers&amp;sr=1-311"/>
  </r>
  <r>
    <s v="B08CDKQ8T6"/>
    <s v="Portronics Konnect L 1.2Mtr, Fast Charging 3A Micro USB Cable with Charge &amp; Sync Function (Grey)"/>
    <x v="121"/>
    <x v="2"/>
    <s v="Accessories &amp; Peripherals"/>
    <s v="Cables &amp; Accessories"/>
    <s v="Cables"/>
    <s v="USBCables"/>
    <n v="154"/>
    <s v="101-250"/>
    <x v="4"/>
    <n v="2"/>
    <n v="349"/>
    <n v="0.56000000000000005"/>
    <n v="4.3"/>
    <n v="1"/>
    <n v="7064"/>
    <s v="MORE DURABLE- Konnect L Micro cable is unique in terms of design and multi-use and is positioned to provide the best comfort and performance while using|HIGH QUALITY MATERIAL- TPE + Nylon material to make sure that the life of the cable is enhanced signif"/>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
    <s v="https://m.media-amazon.com/images/W/WEBP_402378-T1/images/I/31pQZsxPR4L._SX300_SY300_QL70_FMwebp_.jpg"/>
    <s v="https://www.amazon.in/Portronics-Konnect-POR-1079-Charging-Micro/dp/B08CDKQ8T6/ref=sr_1_65?qid=1672909126&amp;s=electronics&amp;sr=1-65"/>
  </r>
  <r>
    <s v="B08CF3D7QR"/>
    <s v="Portronics Konnect L POR-1081 Fast Charging 3A Type-C Cable 1.2Meter with Charge &amp; Sync Function for All Type-C Devices (Grey)"/>
    <x v="121"/>
    <x v="2"/>
    <s v="Accessories &amp; Peripherals"/>
    <s v="Cables &amp; Accessories"/>
    <s v="Cables"/>
    <s v="USBCables"/>
    <n v="154"/>
    <s v="101-250"/>
    <x v="4"/>
    <n v="2"/>
    <n v="339"/>
    <n v="0.55000000000000004"/>
    <n v="4.3"/>
    <n v="1"/>
    <n v="13391"/>
    <s v="[CHARGE &amp; SYNC FUNCTION]- This cable comes with charging &amp; Data sync function for smartphones|[HIGH QUALITY MATERIAL]- TPE + Nylon Material to make sure that the life of the cable is enhanced significantly|[LONG CORD]- The Cable is extra thick 1.2 meter l"/>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
    <s v="https://m.media-amazon.com/images/I/31dJ+lXJq3L._SY300_SX300_.jpg"/>
    <s v="https://www.amazon.in/Portronics-POR-1081-Charging-1-2Meter-Function/dp/B08CF3D7QR/ref=sr_1_12?qid=1672909124&amp;s=electronics&amp;sr=1-12"/>
  </r>
  <r>
    <s v="B08CF3B7N1"/>
    <s v="Portronics Konnect L 1.2M Fast Charging 3A 8 Pin USB Cable with Charge &amp; Sync Function for iPhone, iPad (Grey)"/>
    <x v="121"/>
    <x v="2"/>
    <s v="Accessories &amp; Peripherals"/>
    <s v="Cables &amp; Accessories"/>
    <s v="Cables"/>
    <s v="USBCables"/>
    <n v="154"/>
    <s v="101-250"/>
    <x v="4"/>
    <n v="2"/>
    <n v="399"/>
    <n v="0.61"/>
    <n v="4.2"/>
    <n v="1"/>
    <n v="16905"/>
    <s v="[CHARGE &amp; SYNC FUNCTION]- This cable comes with charging &amp; Data sync function|[HIGH QUALITY MATERIAL]- TPE + Nylon Material to make sure that the life of the cable is enhanced significantly|[LONG CORD]- The Cable is extra thick 1.2 meter long, optimized f"/>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
    <s v="https://m.media-amazon.com/images/W/WEBP_402378-T2/images/I/31VzNhhqifL._SX300_SY300_QL70_FMwebp_.jpg"/>
    <s v="https://www.amazon.in/Portronics-Konnect-POR-1080-Charging-Function/dp/B08CF3B7N1/ref=sr_1_5?qid=1672909124&amp;s=electronics&amp;sr=1-5"/>
  </r>
  <r>
    <s v="B00DJ5N9VK"/>
    <s v="Faber-Castell Connector Pen Set - Pack of 25 (Assorted)"/>
    <x v="387"/>
    <x v="8"/>
    <s v="Arts &amp; Crafts"/>
    <s v="Drawing &amp; PaintingSupplies"/>
    <s v="ColouringPens&amp;Markers"/>
    <m/>
    <n v="150"/>
    <s v="101-250"/>
    <x v="4"/>
    <n v="2"/>
    <n v="150"/>
    <n v="0"/>
    <n v="4.3"/>
    <n v="1"/>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
    <s v="https://m.media-amazon.com/images/I/41rJGx-w9iL._SX300_SY300_QL70_FMwebp_.jpg"/>
    <s v="https://www.amazon.in/Faber-Castell-Connector-Pen-Set-Assorted/dp/B00DJ5N9VK/ref=sr_1_381?qid=1672903013&amp;s=computers&amp;sr=1-381"/>
  </r>
  <r>
    <s v="B0B5YBGCKD"/>
    <s v="POPIO Tempered Glass Compatible for iPhone 13 / iPhone 13 Pro/iPhone 14 (Transparent) Edge to Edge Full Screen Coverage with Installation Kit, Pack of 2"/>
    <x v="294"/>
    <x v="0"/>
    <s v="Mobiles &amp; Accessories"/>
    <s v="MobileAccessories"/>
    <s v="Maintenance,Upkeep&amp;Repairs"/>
    <s v="ScreenProtectors"/>
    <n v="150"/>
    <s v="101-250"/>
    <x v="4"/>
    <n v="2"/>
    <n v="599"/>
    <n v="0.75"/>
    <n v="4.3"/>
    <n v="1"/>
    <n v="714"/>
    <s v="Compatible Device: iPhone 13 / iPhone 13 Pro / iPhone 14 | Area of coverage : Edge to Edge Full Screen Coverage|Hardness: High hardness level provides protection from accidental drop &amp; scratches|Easy Installation: Contains 2 tempered glass ,2 wet wipe, 2 "/>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
    <s v="It’s a no brainer to get this. Just that the edges don’t fix in properly. There is always air bubble kind of thing on the edge.,Easy to apply and no bubbles. For Rs 150 they send 2 units which is amazing too. Satisfied with the purchase !!,Overall good an"/>
    <s v="https://m.media-amazon.com/images/I/41XaIckgKIL._SX300_SY300_QL70_ML2_.jpg"/>
    <s v="https://www.amazon.in/POPIO-Compatible-iPhone-Transparent-Installation/dp/B0B5YBGCKD/ref=sr_1_417?qid=1672895872&amp;s=electronics&amp;sr=1-417"/>
  </r>
  <r>
    <s v="B07Q7561HD"/>
    <s v="Eveready 1015 Carbon Zinc AA Battery - 10 Pieces"/>
    <x v="386"/>
    <x v="0"/>
    <s v="GeneralPurposeBatteries &amp; BatteryChargers"/>
    <s v="DisposableBatteries"/>
    <m/>
    <m/>
    <n v="149"/>
    <s v="101-250"/>
    <x v="4"/>
    <n v="2"/>
    <n v="180"/>
    <n v="0.17"/>
    <n v="4.4000000000000004"/>
    <n v="1"/>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BQ947H3"/>
    <s v="LIRAMARK Webcam Cover Slide, Ultra Thin Laptop Camera Cover Slide Blocker for Computer MacBook Pro iMac PC Tablet (Pack of 3)"/>
    <x v="388"/>
    <x v="2"/>
    <s v="Accessories &amp; Peripherals"/>
    <s v="LaptopAccessories"/>
    <s v="CameraPrivacyCovers"/>
    <m/>
    <n v="149"/>
    <s v="101-250"/>
    <x v="4"/>
    <n v="2"/>
    <n v="149"/>
    <n v="0"/>
    <n v="4.3"/>
    <n v="1"/>
    <n v="10833"/>
    <s v="Cool Gadget: Protection against possible video surveillance from hackers. This webcam cover slide easily slides over your camera ensuring that it won’t be used as a surveillance tool against you.|Ultra-thin: Super thin design, perfect curve edges, and ext"/>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
    <s v="https://m.media-amazon.com/images/I/41PeQz-jDSL._SX300_SY300_QL70_ML2_.jpg"/>
    <s v="https://www.amazon.in/LIRAMARK-Webcam-Blocker-Computer-MacBook/dp/B08BQ947H3/ref=sr_1_317?qid=1672895842&amp;s=electronics&amp;sr=1-317"/>
  </r>
  <r>
    <s v="B017PDR9N0"/>
    <s v="GIZGA Essentials Portable Tabletop Tablet Stand Mobile Holder, Desktop Stand, Cradle, Dock for iPad, Smartphone, Kindle, E-Reader, Fully Foldable, Adjustable Angle, Anti-Slip Pads, Black"/>
    <x v="238"/>
    <x v="2"/>
    <s v="Accessories &amp; Peripherals"/>
    <s v="TabletAccessories"/>
    <s v="Stands"/>
    <m/>
    <n v="149"/>
    <s v="101-250"/>
    <x v="4"/>
    <n v="2"/>
    <n v="499"/>
    <n v="0.7"/>
    <n v="4.0999999999999996"/>
    <n v="0"/>
    <n v="25607"/>
    <s v="Double leg is made of high qualified at the bottom of the antiskid foam material, by using two width, can be flat on the table|Using high-quality environmental engineering plastic material, effective to reduce travel weight|Portable and folding universal "/>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
    <s v="https://m.media-amazon.com/images/W/WEBP_402378-T1/images/I/41wL36XZGXL._SX300_SY300_QL70_FMwebp_.jpg"/>
    <s v="https://www.amazon.in/Generic-Multi-Angle-tablets-Samsung-paperwhite-Phablets/dp/B017PDR9N0/ref=sr_1_240?qid=1672903006&amp;s=computers&amp;sr=1-240"/>
  </r>
  <r>
    <s v="B06Y36JKC3"/>
    <s v="Abode Kitchen Essential Measuring Cup &amp; Spoon for Spices | for Cooking and Baking Cake | Multipurpose Tablespoon Cups with Ring Holder | (Black)"/>
    <x v="389"/>
    <x v="1"/>
    <s v="Kitchen &amp; HomeAppliances"/>
    <s v="Coffee,Tea &amp; Espresso"/>
    <s v="CoffeeMakerAccessories"/>
    <s v="MeasuringSpoons"/>
    <n v="149"/>
    <s v="101-250"/>
    <x v="4"/>
    <n v="2"/>
    <n v="300"/>
    <n v="0.5"/>
    <n v="4.0999999999999996"/>
    <n v="0"/>
    <n v="4074"/>
    <s v="Each package of measuring cups and spoons is clearly labelled with measurement markings|Easy to use for following any recipes and ingredients you need.|Measuring Cups &amp; teaspoons are marked in millilitres. Comes with a ring holder to store all your measur"/>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
    <s v="https://m.media-amazon.com/images/I/31Y+l9J1nYL._SY300_SX300_.jpg"/>
    <s v="https://www.amazon.in/Measuring-Cups-Spoons-Set-Essential/dp/B06Y36JKC3/ref=sr_1_443?qid=1672923614&amp;s=kitchen&amp;sr=1-443"/>
  </r>
  <r>
    <s v="B07L9FW9GF"/>
    <s v="Zebronics Zeb-Power Wired USB Mouse, 3-Button, 1200 DPI Optical Sensor, Plug &amp; Play, for Windows/Mac"/>
    <x v="65"/>
    <x v="2"/>
    <s v="Accessories &amp; Peripherals"/>
    <s v="Keyboards,Mice &amp; InputDevices"/>
    <s v="Mice"/>
    <m/>
    <n v="149"/>
    <s v="101-250"/>
    <x v="4"/>
    <n v="2"/>
    <n v="249"/>
    <n v="0.4"/>
    <n v="4"/>
    <n v="0"/>
    <n v="5057"/>
    <s v="If you’re looking at compact and stylish design look no further with the Zebronics Power mouse.|It has an advanced optical sensor technology that gives you high precision|It comes with an easy to install mechanism where you can just plug and play.|Compact"/>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
    <s v="https://m.media-amazon.com/images/I/31aJNyKmGHL._SX300_SY300_QL70_FMwebp_.jpg"/>
    <s v="https://www.amazon.in/Zebronics-Zeb-Power-Wired-Mouse-Black/dp/B07L9FW9GF/ref=sr_1_297?qid=1672903010&amp;s=computers&amp;sr=1-297"/>
  </r>
  <r>
    <s v="B08R69WBN7"/>
    <s v="Pinnaclz Original Combo of 2 USB Type C Fast Charging Cable, USB C Data Cable for Charging and Data Transfer Smart Phones White 1.2 Meter Made in India (Pack of 2)"/>
    <x v="390"/>
    <x v="2"/>
    <s v="Accessories &amp; Peripherals"/>
    <s v="Cables &amp; Accessories"/>
    <s v="Cables"/>
    <s v="USBCables"/>
    <n v="149"/>
    <s v="101-250"/>
    <x v="4"/>
    <n v="2"/>
    <n v="499"/>
    <n v="0.7"/>
    <n v="4"/>
    <n v="0"/>
    <n v="7732"/>
    <s v="[SYNC &amp; CHARGE] : Ideal for charging and powering USB Type-C enabled devices, as well as syncing data, photos and music.|[REVERSIBLE] : Easily insert the Type C connector in a right way every time.|[SYNC DATA] : Transfer data at very high speeds.|[WARRANT"/>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
    <s v="https://m.media-amazon.com/images/I/41agXfR4tqL._SX300_SY300_QL70_FMwebp_.jpg"/>
    <s v="https://www.amazon.in/Pinnaclz-Original-Type-Charging-Transfer/dp/B08R69WBN7/ref=sr_1_182?qid=1672909133&amp;s=electronics&amp;sr=1-182"/>
  </r>
  <r>
    <s v="B094DQWV9B"/>
    <s v="Kanget [2 Pack] Type C Female to USB A Male Charger | Charging Cable Adapter Converter compatible for iPhone 14, 13, 12,11 Pro Max/Mini/XR/XS/X/SE, Samsung S20 ultra/S21/S10/S8/S9/MacBook Pro iPad (Grey)"/>
    <x v="391"/>
    <x v="2"/>
    <s v="Accessories &amp; Peripherals"/>
    <s v="Adapters"/>
    <s v="USBtoUSBAdapters"/>
    <m/>
    <n v="149"/>
    <s v="101-250"/>
    <x v="4"/>
    <n v="2"/>
    <n v="399"/>
    <n v="0.63"/>
    <n v="4"/>
    <n v="0"/>
    <n v="1540"/>
    <s v="👍【USB C TO USB ADAPTER】-This is a USB C FEMALE to USB MALE adapter, used to turn all you USB-A ports of laptops, chargers or other devices into a USB-C port. Gives you the ability to connect USB-C peripherals to devices with USB-A ports.|👍【HIGH-SPEED-TR"/>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
    <s v="https://m.media-amazon.com/images/W/WEBP_402378-T2/images/I/51JIngdPfEL._SX300_SY300_QL70_FMwebp_.jpg"/>
    <s v="https://www.amazon.in/Kanget-Female-Adapter-Standard-Interface/dp/B094DQWV9B/ref=sr_1_171?qid=1672903004&amp;s=computers&amp;sr=1-171"/>
  </r>
  <r>
    <s v="B09YLYB9PB"/>
    <s v="Ambrane 60W / 3A Fast Charging Output Cable with Micro to USB for Mobile, Neckband, True Wireless Earphone Charging, 480mbps Data Sync Speed, 1m Length (ACM - AZ1, Black)"/>
    <x v="97"/>
    <x v="2"/>
    <s v="Accessories &amp; Peripherals"/>
    <s v="Cables &amp; Accessories"/>
    <s v="Cables"/>
    <s v="USBCables"/>
    <n v="149"/>
    <s v="101-250"/>
    <x v="4"/>
    <n v="2"/>
    <n v="399"/>
    <n v="0.63"/>
    <n v="4"/>
    <n v="0"/>
    <n v="1423"/>
    <s v="Fast Charging Cable - The cable can support upto a charging speed of 3A making it the optimal for Quick Charge / Rapid Charge and Turbo Charge devices.|Durable Cable- Using only premium quality materials and a tough, durable PVC Coating, the Ambrane USB c"/>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
    <s v="https://m.media-amazon.com/images/W/WEBP_402378-T2/images/I/414P4JCZY-L._SX300_SY300_QL70_FMwebp_.jpg"/>
    <s v="https://www.amazon.in/Ambrane-Charging-Neckband-Wireless-ACM/dp/B09YLYB9PB/ref=sr_1_192?qid=1672909133&amp;s=electronics&amp;sr=1-192"/>
  </r>
  <r>
    <s v="B0B4G2MWSB"/>
    <s v="Lapster 5 pin mini usb cable, usb b cable,camera cable usb2.0 for External HDDS/Card Readers/Camera etc."/>
    <x v="301"/>
    <x v="2"/>
    <s v="Accessories &amp; Peripherals"/>
    <s v="Cables &amp; Accessories"/>
    <s v="Cables"/>
    <s v="USBCables"/>
    <n v="149"/>
    <s v="101-250"/>
    <x v="4"/>
    <n v="2"/>
    <n v="999"/>
    <n v="0.85"/>
    <n v="4"/>
    <n v="0"/>
    <n v="1313"/>
    <s v="-mini usb cable is easy to plug and play connections with digital cameras , mobile phones, MP3 players, PDAs, External Hard Drives.|Compatibility with USB 1.0, 1.1 and 2.0.|This Camera cable transfer your pictures from your digital camera to your PC.|Conn"/>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
    <s v="https://m.media-amazon.com/images/W/WEBP_402378-T1/images/I/41ipWb8mrKL._SX300_SY300_QL70_FMwebp_.jpg"/>
    <s v="https://www.amazon.in/Lapster-camera-usb2-0-External-Readers/dp/B0B4G2MWSB/ref=sr_1_132?qid=1672909130&amp;s=electronics&amp;sr=1-132"/>
  </r>
  <r>
    <s v="B08Y1TFSP6"/>
    <s v="pTron Solero TB301 3A Type-C Data and Fast Charging Cable, Made in India, 480Mbps Data Sync, Strong and Durable 1.5-Meter Nylon Braided USB Cable for Type-C Devices for Charging Adapter (Black)"/>
    <x v="154"/>
    <x v="2"/>
    <s v="Accessories &amp; Peripherals"/>
    <s v="Cables &amp; Accessories"/>
    <s v="Cables"/>
    <s v="USBCables"/>
    <n v="149"/>
    <s v="101-250"/>
    <x v="4"/>
    <n v="2"/>
    <n v="1000"/>
    <n v="0.85"/>
    <n v="3.9"/>
    <n v="0"/>
    <n v="24871"/>
    <s v="Fast Charging &amp; Data Sync: Solero TB301 Type-C cable supports fast charge up to 5V/3A for devices and data syncing speed up to 480Mbps.|Universal Compatibility: This USB charging cable connects USB Type-C devices with standard USB devices like laptops, ha"/>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B3RHX6B6"/>
    <s v="Ambrane BCL-15 Lightning Cable for Smartphone (1.5m Black)"/>
    <x v="97"/>
    <x v="2"/>
    <s v="Accessories &amp; Peripherals"/>
    <s v="Cables &amp; Accessories"/>
    <s v="Cables"/>
    <s v="USBCables"/>
    <n v="149"/>
    <s v="101-250"/>
    <x v="4"/>
    <n v="2"/>
    <n v="399"/>
    <n v="0.63"/>
    <n v="3.9"/>
    <n v="0"/>
    <n v="57"/>
    <s v="Upto 15W Fast Charging - Supports upto 15W fast charging and 480 Mbps data transfer speed.|Universal Compatibility - It is compatible with all lightning port enabled devices.|Unbreakable - Made of special braided outer with rugged interior bindings, it is"/>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
    <s v="https://m.media-amazon.com/images/W/WEBP_402378-T2/images/I/313Ja+mXy6L._SY300_SX300_.jpg"/>
    <s v="https://www.amazon.in/Ambrane-BCL-15-Lightning-Cable-Smartphone/dp/B0B3RHX6B6/ref=sr_1_183?qid=1672909133&amp;s=electronics&amp;sr=1-183"/>
  </r>
  <r>
    <s v="B07T5DKR5D"/>
    <s v="ZEBRONICS Zeb-Bro in Ear Wired Earphones with Mic, 3.5mm Audio Jack, 10mm Drivers, Phone/Tablet Compatible(Black)"/>
    <x v="65"/>
    <x v="0"/>
    <s v="Headphones,Earbuds &amp; Accessories"/>
    <s v="Headphones"/>
    <s v="In-Ear"/>
    <m/>
    <n v="149"/>
    <s v="101-250"/>
    <x v="4"/>
    <n v="2"/>
    <n v="399"/>
    <n v="0.63"/>
    <n v="3.5"/>
    <n v="0"/>
    <n v="21764"/>
    <s v="The earphone comes with a snug fit providing utmost comfort while wearing them regularly. Connect the 3.5mm jack to the phone and wait for a few seconds for the product to get sync with the phone. Water Resistant : Yes|The snug-fit also ensures a passive "/>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
    <s v="https://m.media-amazon.com/images/W/WEBP_402378-T2/images/I/31DYx7AhW6L._SX300_SY300_QL70_FMwebp_.jpg"/>
    <s v="https://www.amazon.in/Zebronics-Zeb-Bro-Wired-Earphone/dp/B07T5DKR5D/ref=sr_1_14?qid=1672902995&amp;s=computers&amp;sr=1-14"/>
  </r>
  <r>
    <s v="B084BR3QX8"/>
    <s v="LAPSTER Accessories Power Cable Cord 2 Pin Laptop Adapter and Tape Recorder 1.5M"/>
    <x v="301"/>
    <x v="2"/>
    <s v="Accessories &amp; Peripherals"/>
    <s v="LaptopAccessories"/>
    <s v="LaptopChargers&amp;PowerSupplies"/>
    <m/>
    <n v="149"/>
    <s v="101-250"/>
    <x v="4"/>
    <n v="2"/>
    <n v="999"/>
    <n v="0.85"/>
    <n v="3.5"/>
    <n v="0"/>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
    <s v="https://m.media-amazon.com/images/I/41Cdc4mU7RL._SX300_SY300_QL70_FMwebp_.jpg"/>
    <s v="https://www.amazon.in/LS-LAPSTER-Accessories-Adapter-Recorder/dp/B084BR3QX8/ref=sr_1_282?qid=1672903008&amp;s=computers&amp;sr=1-282"/>
  </r>
  <r>
    <s v="B07PFJ5W31"/>
    <s v="AGARO Blaze USB 3.0 to USB Type C OTG Adapter"/>
    <x v="25"/>
    <x v="0"/>
    <s v="Mobiles &amp; Accessories"/>
    <s v="MobileAccessories"/>
    <s v="Cables&amp;Adapters"/>
    <s v="OTGAdapters"/>
    <n v="139"/>
    <s v="101-250"/>
    <x v="4"/>
    <n v="2"/>
    <n v="495"/>
    <n v="0.72"/>
    <n v="4.3"/>
    <n v="1"/>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
    <s v="https://m.media-amazon.com/images/I/212redZnCCL._SX300_SY300_QL70_ML2_.jpg"/>
    <s v="https://www.amazon.in/AGARO-Type-C-USB-Female-Adapter/dp/B07PFJ5W31/ref=sr_1_43?qid=1672895755&amp;s=electronics&amp;sr=1-43"/>
  </r>
  <r>
    <s v="B09BCNQ9R2"/>
    <s v="DYAZO USB 3.0 Type C Female to USB A Male Connector/Converter/Adapter Compatible for Samsung Galaxy Note s 20 10 Plus Ultra,Google Pixel 4 5 3 2 &amp; Other Type-c Devices"/>
    <x v="221"/>
    <x v="0"/>
    <s v="Mobiles &amp; Accessories"/>
    <s v="MobileAccessories"/>
    <s v="Cables&amp;Adapters"/>
    <s v="OTGAdapters"/>
    <n v="139"/>
    <s v="101-250"/>
    <x v="4"/>
    <n v="2"/>
    <n v="499"/>
    <n v="0.72"/>
    <n v="4.2"/>
    <n v="1"/>
    <n v="4971"/>
    <s v="Compatibility: The Dyazo OTG USB is universally compatible with multiple devices including laptops, tablets, and smartphones for as long as they have a USB Type-C few examples are Samsung Galaxy (Note 10/ S20 FE Plus ),Google Pixel (4 5 4a 3 3A ,S21 ,13)|"/>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
    <s v="https://m.media-amazon.com/images/I/4111qlSCaKL._SY300_SX300_QL70_ML2_.jpg"/>
    <s v="https://www.amazon.in/Connector-Converter-Adapter-Compatible-Samsung/dp/B09BCNQ9R2/ref=sr_1_497?qid=1672895894&amp;s=electronics&amp;sr=1-497"/>
  </r>
  <r>
    <s v="B0994GFWBH"/>
    <s v="Lapster 1.5 mtr USB 2.0 Type A Male to USB A Male Cable for computer and laptop"/>
    <x v="301"/>
    <x v="2"/>
    <s v="Accessories &amp; Peripherals"/>
    <s v="Cables &amp; Accessories"/>
    <s v="Cables"/>
    <s v="USBCables"/>
    <n v="139"/>
    <s v="101-250"/>
    <x v="4"/>
    <n v="2"/>
    <n v="999"/>
    <n v="0.86"/>
    <n v="4"/>
    <n v="0"/>
    <n v="1313"/>
    <s v="Plug &amp; Play|Stable &amp; Reliable Connectivity.|Special grip treads designed on wire ends for easy plugging and unplugging; plug-and-play.|Connector : USB 2.0 Type A Male to Type A Male|High quality USB 2.0 high speed cable. Usually used for some external dri"/>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
    <s v="https://m.media-amazon.com/images/I/310WOJIrwjL._SX300_SY300_QL70_FMwebp_.jpg"/>
    <s v="https://www.amazon.in/Lapster-Type-Cable-computer-laptop/dp/B0994GFWBH/ref=sr_1_68?qid=1672909126&amp;s=electronics&amp;sr=1-68"/>
  </r>
  <r>
    <s v="B09NKZXMWJ"/>
    <s v="Flix (Beetel) Usb To Type C Pvc Data Sync And 2A 480Mbps Data Sync, Tough Fast Charging Long Cable For Usb Type C Devices, Charging Adapter (White, 1 Meter) - Xcd-C12"/>
    <x v="345"/>
    <x v="2"/>
    <s v="Accessories &amp; Peripherals"/>
    <s v="Cables &amp; Accessories"/>
    <s v="Cables"/>
    <s v="USBCables"/>
    <n v="139"/>
    <s v="101-250"/>
    <x v="4"/>
    <n v="2"/>
    <n v="249"/>
    <n v="0.44"/>
    <n v="4"/>
    <n v="0"/>
    <n v="9378"/>
    <s v="Durable Pvc Outer Exterior: Pvc Cables Are Versatile, High In Tensile Strength, Flexible, And Good Conductors|Flix C12 Data And Charging Cable Is Equipped With A Type-C Usb Port, The Cable Supports Up To 2.4Amps Of Power Output For Powering And Fast Charg"/>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
    <s v="https://m.media-amazon.com/images/W/WEBP_402378-T2/images/I/31DDGpem3OL._SY445_SX342_QL70_FMwebp_.jpg"/>
    <s v="https://www.amazon.in/FLiX-Charging-480Mbps-Devices-XCD-C12/dp/B09NKZXMWJ/ref=sr_1_90?qid=1672909128&amp;s=electronics&amp;sr=1-90"/>
  </r>
  <r>
    <s v="B09NL4DJ2Z"/>
    <s v="FLiX (Beetel) USB to Type C PVC Data Sync &amp; 2A Smartphone Fast Charging Cable, Made in India, 480Mbps Data Sync, Tough Cable, 1 Meter Long USB Cable for USB Type C Devices Black XCD-C12"/>
    <x v="345"/>
    <x v="2"/>
    <s v="Accessories &amp; Peripherals"/>
    <s v="Cables &amp; Accessories"/>
    <s v="Cables"/>
    <s v="USBCables"/>
    <n v="139"/>
    <s v="101-250"/>
    <x v="4"/>
    <n v="2"/>
    <n v="249"/>
    <n v="0.44"/>
    <n v="4"/>
    <n v="0"/>
    <n v="9377"/>
    <s v="Durable Pvc Outer Exterior: Pvc Cables Are Versatile, High In Tensile Strength, Flexible, And Good Conductors|Flix C12 Data And Charging Cable Is Equipped With A Type-C Usb Port, The Cable Supports Up To 2.4Amps Of Power Output For Powering And Fast Charg"/>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
    <s v="https://m.media-amazon.com/images/I/31tWzHMz6vL._SY445_SX342_QL70_ML2_.jpg"/>
    <s v="https://www.amazon.in/Beetel-Smartphone-Charging-480Mbps-Xcd-C12/dp/B09NL4DJ2Z/ref=sr_1_170?qid=1672895799&amp;s=electronics&amp;sr=1-170"/>
  </r>
  <r>
    <s v="B0B65MJ45G"/>
    <s v="Zebronics CU3100V Fast charging Type C cable with QC 18W support, 3A max capacity, 1 meter braided cable, Data transfer and Superior durability (Braided Black + White)"/>
    <x v="65"/>
    <x v="2"/>
    <s v="Accessories &amp; Peripherals"/>
    <s v="Cables &amp; Accessories"/>
    <s v="Cables"/>
    <s v="USBCables"/>
    <n v="139"/>
    <s v="101-250"/>
    <x v="4"/>
    <n v="2"/>
    <n v="549"/>
    <n v="0.75"/>
    <n v="3.9"/>
    <n v="0"/>
    <n v="61"/>
    <s v="Fast charging support for various smart phones with the standard QC 18W support (using compatible USB charger).|Maximum 3A current carrying capacity for efficient charging speed.|1 meter Braided cable for durability and long term usage.|Transfer files to "/>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
    <s v="https://m.media-amazon.com/images/I/31PBfa92GVL._SX300_SY300_QL70_FMwebp_.jpg"/>
    <s v="https://www.amazon.in/Zebronics-CU3100V-charging-capacity-durability/dp/B0B65MJ45G/ref=sr_1_215?qid=1672909134&amp;s=electronics&amp;sr=1-215"/>
  </r>
  <r>
    <s v="B079Y6JZC8"/>
    <s v="ZEBRONICS Zeb-Comfort Wired USB Mouse, 3-Button, 1000 DPI Optical Sensor, Plug &amp; Play, for Windows/Mac, Black"/>
    <x v="65"/>
    <x v="2"/>
    <s v="Accessories &amp; Peripherals"/>
    <s v="Keyboards,Mice &amp; InputDevices"/>
    <s v="Mice"/>
    <m/>
    <n v="139"/>
    <s v="101-250"/>
    <x v="4"/>
    <n v="2"/>
    <n v="299"/>
    <n v="0.54"/>
    <n v="3.8"/>
    <n v="0"/>
    <n v="3044"/>
    <s v="DESIGN: Zeb Comfort+ is an ergonomically designed USB Optical mouse that has an easy plug-and-play mechanism.|BUTTONS: The mouse comes with 3 buttons including the left-click, right-click, and scroll wheel buttons.|OPTICAL SENSOR: The mouse has an accurat"/>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
    <s v="https://m.media-amazon.com/images/I/31vS-1ot-HL._SX300_SY300_QL70_FMwebp_.jpg"/>
    <s v="https://www.amazon.in/Zebronics-Wired-Optical-Mouse-Black/dp/B079Y6JZC8/ref=sr_1_91?qid=1672902998&amp;s=computers&amp;sr=1-91"/>
  </r>
  <r>
    <s v="B00LZLPYHW"/>
    <s v="Classmate 2100117 Soft Cover 6 Subject Spiral Binding Notebook, Single Line, 300 Pages"/>
    <x v="231"/>
    <x v="4"/>
    <s v="OfficePaperProducts"/>
    <s v="Paper"/>
    <s v="Stationery"/>
    <s v="Notebooks,WritingPads&amp;Diaries"/>
    <n v="137"/>
    <s v="101-250"/>
    <x v="4"/>
    <n v="2"/>
    <n v="160"/>
    <n v="0.14000000000000001"/>
    <n v="4.4000000000000004"/>
    <n v="1"/>
    <n v="6537"/>
    <s v="The cover design of the notebook is subject to change, it depends on stock availability|6 subject notebook-single line, 300 pages, spiral binding, soft cover, 267mm*203mm|Six subjects one notebook only the best from classmate|Classmate uses eco friendly a"/>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s v="https://m.media-amazon.com/images/W/WEBP_402378-T2/images/I/51owoY2Xq7L._SX300_SY300_QL70_FMwebp_.jpg"/>
    <s v="https://www.amazon.in/Classmate-Premium-Subject-Notebook-Single/dp/B00LZLPYHW/ref=sr_1_153?qid=1672903002&amp;s=computers&amp;sr=1-153"/>
  </r>
  <r>
    <s v="B07N8RQ6W7"/>
    <s v="Portronics MODESK POR-122 Universal Mobile Tabletop Holder (Black)"/>
    <x v="121"/>
    <x v="0"/>
    <s v="Mobiles &amp; Accessories"/>
    <s v="MobileAccessories"/>
    <s v="Stands"/>
    <m/>
    <n v="134"/>
    <s v="101-250"/>
    <x v="4"/>
    <n v="2"/>
    <n v="699"/>
    <n v="0.81"/>
    <n v="4.0999999999999996"/>
    <n v="0"/>
    <n v="16685"/>
    <s v="MoDesk - a Premium Quality Mobile Holders for your Ofﬁce Desks. It can hold, on your work desk, any type of smartphone &amp; tablets with size up to 7 inches easily|MoDesk is a Aluminum + ABS metallic body desk mobile holders which is rust and corrosion proof"/>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
    <s v="https://m.media-amazon.com/images/I/31mbyi7ocJL._SX300_SY300_QL70_ML2_.jpg"/>
    <s v="https://www.amazon.in/Portronics-POR-122-MODESK-Universal-Mobile/dp/B07N8RQ6W7/ref=sr_1_111?qid=1672895777&amp;s=electronics&amp;sr=1-111"/>
  </r>
  <r>
    <s v="B00N1U9AJS"/>
    <s v="3M Scotch Double Sided Heavy Duty Tape(1m holds 4.5Kgs) for indoor hanging applications (Photo frames, Mirrors, Key Holders, Car Interiors, Extension Boards, Wall decoration, etc)(L: 3m, W: 24mm)"/>
    <x v="392"/>
    <x v="1"/>
    <s v="CraftMaterials"/>
    <s v="Scrapbooking"/>
    <s v="Tape"/>
    <m/>
    <n v="130"/>
    <s v="101-250"/>
    <x v="4"/>
    <n v="2"/>
    <n v="165"/>
    <n v="0.21"/>
    <n v="3.9"/>
    <n v="0"/>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
    <s v="https://m.media-amazon.com/images/W/WEBP_402378-T2/images/I/41BeawIQB5L._SX300_SY300_QL70_FMwebp_.jpg"/>
    <s v="https://www.amazon.in/Scotch-Double-Foam-Tape-24/dp/B00N1U9AJS/ref=sr_1_36?qid=1672902996&amp;s=computers&amp;sr=1-36"/>
  </r>
  <r>
    <s v="B0B9LDCX89"/>
    <s v="STRIFF Mpad Mouse Mat 230X190X3mm Gaming Mouse Pad, Non-Slip Rubber Base, Waterproof Surface, Premium-Textured, Compatible with Laser and Optical Mice(Universe Black)"/>
    <x v="268"/>
    <x v="2"/>
    <s v="Accessories &amp; Peripherals"/>
    <s v="Keyboards,Mice &amp; InputDevices"/>
    <s v="Keyboard&amp;MiceAccessories"/>
    <s v="MousePads"/>
    <n v="129"/>
    <s v="101-250"/>
    <x v="4"/>
    <n v="2"/>
    <n v="999"/>
    <n v="0.87"/>
    <n v="4.2"/>
    <n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
    <s v="https://m.media-amazon.com/images/W/WEBP_402378-T1/images/I/41FMV7m5bZL._SX300_SY300_QL70_FMwebp_.jpg"/>
    <s v="https://www.amazon.in/STRIFF-230X190X3mm-Waterproof-Premium-Textured-Compatible/dp/B0B9LDCX89/ref=sr_1_73?qid=1672902998&amp;s=computers&amp;sr=1-73"/>
  </r>
  <r>
    <s v="B09SB6SJB4"/>
    <s v="Amazon Brand - Solimo Fast Charging Braided Type C Data Cable Seam, Suitable For All Supported Mobile Phones (1 Meter, Black)"/>
    <x v="164"/>
    <x v="2"/>
    <s v="Accessories &amp; Peripherals"/>
    <s v="Cables &amp; Accessories"/>
    <s v="Cables"/>
    <s v="USBCables"/>
    <n v="129"/>
    <s v="101-250"/>
    <x v="4"/>
    <n v="2"/>
    <n v="599"/>
    <n v="0.78"/>
    <n v="4.0999999999999996"/>
    <n v="0"/>
    <n v="265"/>
    <s v="1 meter long braided Type C data cable with 2-in-1 feature|Supports high transfer speed of up to 480Mbps|Supports high charging up to 30W|Solid wire core with aluminum housing for safe and reliable charging|Works with all USB Type-C devices|Recommended to"/>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
    <s v="https://m.media-amazon.com/images/W/WEBP_402378-T2/images/I/311Rq7jXvgL._SY445_SX342_QL70_FMwebp_.jpg"/>
    <s v="https://www.amazon.in/Amazon-Brand-Charging-Suitable-Supported/dp/B09SB6SJB4/ref=sr_1_480?qid=1672909147&amp;s=electronics&amp;sr=1-480"/>
  </r>
  <r>
    <s v="B08P9RYPLR"/>
    <s v="FLiX (Beetel) USB to iPhone Lightning Textured Pattern Data Sync &amp; 2A Fast Charging Cable, Made in India, 480Mbps Data Sync, Tough Cable, 1 Meter Long USB Cable for Apple Devices (Black)(XCD-L102)"/>
    <x v="345"/>
    <x v="2"/>
    <s v="Accessories &amp; Peripherals"/>
    <s v="Cables &amp; Accessories"/>
    <s v="Cables"/>
    <s v="USBCables"/>
    <n v="129"/>
    <s v="101-250"/>
    <x v="4"/>
    <n v="2"/>
    <n v="249"/>
    <n v="0.48"/>
    <n v="4"/>
    <n v="0"/>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
    <s v="https://m.media-amazon.com/images/I/31s3DOD2d1L._SY445_SX342_QL70_FMwebp_.jpg"/>
    <s v="https://www.amazon.in/FLiX-Beetel-Durable-Lightning-Charge/dp/B08P9RYPLR/ref=sr_1_216?qid=1672909134&amp;s=electronics&amp;sr=1-216"/>
  </r>
  <r>
    <s v="B09BW2GP18"/>
    <s v="Croma 3A Fast charge 1m Type-C to All Type-C Phones sync and charge cable, Made in India, 480Mbps Data transfer rate, Tested Durability with 8000+ bends (12 months warranty) - CRCMA0106sTC10, Black"/>
    <x v="45"/>
    <x v="2"/>
    <s v="Accessories &amp; Peripherals"/>
    <s v="Cables &amp; Accessories"/>
    <s v="Cables"/>
    <s v="USBCables"/>
    <n v="129"/>
    <s v="101-250"/>
    <x v="4"/>
    <n v="2"/>
    <n v="1000"/>
    <n v="0.87"/>
    <n v="3.9"/>
    <n v="0"/>
    <n v="295"/>
    <s v="Type-C to Type-C sync and charge cable supports up to 2.4Amps of output for powering and fast charging your smart device.|Type-C to Type-C USB cable can charge and data sync simultaneously at 480Mbps speed, compatible with all devices with a Type-C USB po"/>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
    <s v="https://m.media-amazon.com/images/I/31qs7auuBKL._SY445_SX342_QL70_FMwebp_.jpg"/>
    <s v="https://www.amazon.in/Croma-transfer-Durability-warranty-CRCMA0106sTC10/dp/B09BW2GP18/ref=sr_1_289?qid=1672909138&amp;s=electronics&amp;sr=1-289"/>
  </r>
  <r>
    <s v="B0941392C8"/>
    <s v="Lava Charging Adapter Elements D3 2A Fast Charging Speed Usb Type C Data Cable, White"/>
    <x v="173"/>
    <x v="2"/>
    <s v="Accessories &amp; Peripherals"/>
    <s v="Cables &amp; Accessories"/>
    <s v="Cables"/>
    <s v="USBCables"/>
    <n v="129"/>
    <s v="101-250"/>
    <x v="4"/>
    <n v="2"/>
    <n v="449"/>
    <n v="0.71"/>
    <n v="3.7"/>
    <n v="0"/>
    <n v="41"/>
    <s v="Length- 1-Meter Long Type-C Data And Charging Cable|Universal Compatibility- This Usb Charging Cable Connects Type-C Port Devices With Standard Usb Port Devices Like Laptops, Hard Drives, Power Banks, Wall And Car Chargers, Etc|Fast Charging &amp; Data Sync- "/>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
    <s v="https://m.media-amazon.com/images/I/31VRCXh9kQS._SX300_SY300_QL70_FMwebp_.jpg"/>
    <s v="https://www.amazon.in/Lava-Elements-Charging-Speed-Type-C/dp/B0941392C8/ref=sr_1_467?qid=1672909147&amp;s=electronics&amp;sr=1-467"/>
  </r>
  <r>
    <s v="B0B65P827P"/>
    <s v="Zebronics CU3100V Fast charging Type C cable with QC 18W support, 3A max capacity, 1 meter braided cable, Data transfer and Superior durability (Braided Black )"/>
    <x v="65"/>
    <x v="2"/>
    <s v="Accessories &amp; Peripherals"/>
    <s v="Cables &amp; Accessories"/>
    <s v="Cables"/>
    <s v="USBCables"/>
    <n v="128.31"/>
    <s v="101-250"/>
    <x v="4"/>
    <n v="2"/>
    <n v="549"/>
    <n v="0.77"/>
    <n v="3.9"/>
    <n v="0"/>
    <n v="61"/>
    <s v="Fast charging support for various smart phones with the standard QC 18W support (using compatible USB charger).|Maximum 3A current carrying capacity for efficient charging speed.|1 meter Braided cable for durability and long term usage.|Transfer files to "/>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
    <s v="https://m.media-amazon.com/images/W/WEBP_402378-T2/images/I/31q4l5k9uOL._SX300_SY300_QL70_FMwebp_.jpg"/>
    <s v="https://www.amazon.in/Zebronics-charging-capacity-durability-Black/dp/B0B65P827P/ref=sr_1_256?qid=1672909136&amp;s=electronics&amp;sr=1-256"/>
  </r>
  <r>
    <s v="B00LHZW3XY"/>
    <s v="Luxor 5 Subject Single Ruled Notebook - A5 Size, 70 GSM, 300 Pages"/>
    <x v="339"/>
    <x v="4"/>
    <s v="OfficePaperProducts"/>
    <s v="Paper"/>
    <s v="Stationery"/>
    <s v="Notebooks,WritingPads&amp;Diaries"/>
    <n v="125"/>
    <s v="101-250"/>
    <x v="4"/>
    <n v="2"/>
    <n v="180"/>
    <n v="0.31"/>
    <n v="4.4000000000000004"/>
    <n v="1"/>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
    <s v="https://m.media-amazon.com/images/I/41hF4CFTsGL._SX300_SY300_QL70_FMwebp_.jpg"/>
    <s v="https://www.amazon.in/Luxor-Subject-Single-Ruled-Notebook/dp/B00LHZW3XY/ref=sr_1_213_mod_primary_new?qid=1672903005&amp;s=computers&amp;sbo=RZvfv%2F%2FHxDF%2BO5021pAnSA%3D%3D&amp;sr=1-213"/>
  </r>
  <r>
    <s v="B086Q3QMFS"/>
    <s v="Classmate Drawing Book - Unruled, 40 Pages, 210 mm x 297 mm - Pack Of 4"/>
    <x v="231"/>
    <x v="4"/>
    <s v="OfficePaperProducts"/>
    <s v="Paper"/>
    <s v="Stationery"/>
    <s v="Notebooks,WritingPads&amp;Diaries"/>
    <n v="120"/>
    <s v="101-250"/>
    <x v="4"/>
    <n v="2"/>
    <n v="120"/>
    <n v="0"/>
    <n v="4.5"/>
    <n v="1"/>
    <n v="4951"/>
    <s v="The cover design of the notebook is subject to change, it depends on stock availability|Pack Of 4 - Unruled Drawing Book, 40,Pages, 210 mm x 297 mm|Notebooks for every subject for hassle-free note-taking during classes or lectures.|Classmate uses elementa"/>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
    <s v="https://m.media-amazon.com/images/W/WEBP_402378-T2/images/I/41KFL-3kiUL._SX300_SY300_QL70_FMwebp_.jpg"/>
    <s v="https://www.amazon.in/Classmate-Drawing-Book-Unruled-Pages/dp/B086Q3QMFS/ref=sr_1_468?qid=1672903018&amp;s=computers&amp;sr=1-468"/>
  </r>
  <r>
    <s v="B07SBGFDX9"/>
    <s v="Pentonic Multicolor Ball Point Pen, Pack of 10"/>
    <x v="393"/>
    <x v="4"/>
    <s v="OfficePaperProducts"/>
    <s v="Paper"/>
    <s v="Stationery"/>
    <s v="Pens,Pencils&amp;WritingSupplies"/>
    <n v="120"/>
    <s v="101-250"/>
    <x v="4"/>
    <n v="2"/>
    <n v="120"/>
    <n v="0"/>
    <n v="4.0999999999999996"/>
    <n v="0"/>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
    <s v="https://m.media-amazon.com/images/I/410DCX0vt4L._SX300_SY300_QL70_FMwebp_.jpg"/>
    <s v="https://www.amazon.in/Linc-Ball-Point-Pentonic-Multicolor/dp/B07SBGFDX9/ref=sr_1_291?qid=1672903010&amp;s=computers&amp;sr=1-291"/>
  </r>
  <r>
    <s v="B08BCKN299"/>
    <s v="Sounce Gold Plated 3.5 mm Headphone Splitter for Computer 2 Male to 1 Female 3.5mm Headphone Mic Audio Y Splitter Cable Smartphone Headset to PC Adapter – (Black,20cm)"/>
    <x v="247"/>
    <x v="0"/>
    <s v="Headphones,Earbuds &amp; Accessories"/>
    <s v="Adapters"/>
    <m/>
    <m/>
    <n v="120"/>
    <s v="101-250"/>
    <x v="4"/>
    <n v="2"/>
    <n v="999"/>
    <n v="0.88"/>
    <n v="3.9"/>
    <n v="0"/>
    <n v="6491"/>
    <s v="WIDE-RANGING USE: The cable features one 3.5mm Female and two 3.5mm Male connectors, enabling you to connect a 4-position headset with Audio and Microphone input to your PC or Laptop.|PURE ESSENTIALS: 24K gold-plated contacts, pure metal housing, strong n"/>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
    <s v="https://m.media-amazon.com/images/I/41jmiwgyu8L._SX300_SY300_QL70_ML2_.jpg"/>
    <s v="https://www.amazon.in/Sounce-Plated-Headphone-Earphone-Splitter/dp/B08BCKN299/ref=sr_1_375?qid=1672895857&amp;s=electronics&amp;sr=1-375"/>
  </r>
  <r>
    <s v="B07DKZCZ89"/>
    <s v="Gizga Essentials Earphone Carrying Case, Multi-Purpose Pocket Storage Travel Organizer for Earphones, Headset, Pen Drives, SD Cards, Shock-Proof Ballistic Nylon, Soft Fabric, Mesh Pocket, Green"/>
    <x v="238"/>
    <x v="0"/>
    <s v="Headphones,Earbuds &amp; Accessories"/>
    <s v="Cases"/>
    <m/>
    <m/>
    <n v="119"/>
    <s v="101-250"/>
    <x v="4"/>
    <n v="2"/>
    <n v="499"/>
    <n v="0.76"/>
    <n v="4.3"/>
    <n v="1"/>
    <n v="15032"/>
    <s v="SUPERIOR QUALITY: Gizga Essentials Earphone Carrying Case (Headphone Case) is spherical in shape with tapered top. Ergonomically the inside to keep a lot more contents one would think is possible. Excellent for Earphones, Pen Drive, Coins, SD Cards, Conn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
    <s v="https://m.media-amazon.com/images/I/41+d7HRWPwL._SY300_SX300_.jpg"/>
    <s v="https://www.amazon.in/Essentials-G11-Earphone-Carrying-Earphones/dp/B07DKZCZ89/ref=sr_1_222?qid=1672903006&amp;s=computers&amp;sr=1-222"/>
  </r>
  <r>
    <s v="B08MTCKDYN"/>
    <s v="Gizga Essentials Spiral Cable Protector Cord Saver for Mac Charger, iPhone Charger, Wire Protector, Lightweight Durable Flexible Wire Winder for Charging Cables, Data Cables, Earphones, Pack of 10"/>
    <x v="238"/>
    <x v="0"/>
    <s v="Mobiles &amp; Accessories"/>
    <s v="MobileAccessories"/>
    <s v="Décor"/>
    <m/>
    <n v="119"/>
    <s v="101-250"/>
    <x v="4"/>
    <n v="2"/>
    <n v="299"/>
    <n v="0.6"/>
    <n v="4.0999999999999996"/>
    <n v="0"/>
    <n v="5999"/>
    <s v="WIDELY USE - SPIRAL TUBE CHARGING CABLE PROTECTOR are designed with highly flexible silicone and can be used as phone charger cord protector and phone charger saver to completely protect cables for all devices including, cell phones, computers, laptops, a"/>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
    <s v="https://m.media-amazon.com/images/I/511g3fIVsqL._SY300_SX300_QL70_ML2_.jpg"/>
    <s v="https://www.amazon.in/GIZGA-Protector-Charging-Protective-G55/dp/B08MTCKDYN/ref=sr_1_95?qid=1672895770&amp;s=electronics&amp;sr=1-95"/>
  </r>
  <r>
    <s v="B09VH568H7"/>
    <s v="Amazon Brand - Solimo 3A Fast Charging Tough Type C USB Data Cable  – 1 Meter"/>
    <x v="164"/>
    <x v="2"/>
    <s v="Accessories &amp; Peripherals"/>
    <s v="Cables &amp; Accessories"/>
    <s v="Cables"/>
    <s v="USBCables"/>
    <n v="119"/>
    <s v="101-250"/>
    <x v="4"/>
    <n v="2"/>
    <n v="299"/>
    <n v="0.6"/>
    <n v="3.8"/>
    <n v="0"/>
    <n v="51"/>
    <s v="Durable data cable with the toughest PVC jacket|Long bend life; stress and stretch-resistant|Rapid charge (3A); fast data transmission; sync speed of up to 480mbps|Reversible Type-C to USB A cable|Compatible with Apple, Samsung, and OnePlus devices, as w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
    <s v=",Please don't buy this product.Cable stopped working after 10 days automatically,value for money,Very nice product and cheap compare to other,using for a month now,,https://m.media-amazon.com/images/I/711x3nzWzLL._SY88.jpg,Bad quality product as it chargi"/>
    <s v="https://m.media-amazon.com/images/I/21pqzUPpJNL._SY300_SX300_QL70_FMwebp_.jpg"/>
    <s v="https://www.amazon.in/Amazon-Brand-Solimo-Charging-Cable/dp/B09VH568H7/ref=sr_1_415?qid=1672909145&amp;s=electronics&amp;sr=1-415"/>
  </r>
  <r>
    <s v="B08Y5QJTVK"/>
    <s v="Duracell CR2025 3V Lithium Coin Battery, 5 pcs, 2025 Coin Button Cell Battery, DL2025"/>
    <x v="183"/>
    <x v="0"/>
    <s v="GeneralPurposeBatteries &amp; BatteryChargers"/>
    <m/>
    <m/>
    <m/>
    <n v="116"/>
    <s v="101-250"/>
    <x v="4"/>
    <n v="2"/>
    <n v="200"/>
    <n v="0.42"/>
    <n v="4.4000000000000004"/>
    <n v="1"/>
    <n v="357"/>
    <s v="Duracell 2025 lithium coin batteries are suitable for use in keyfobs, small remotes, scales, wearables, sensors, medical devices (glucometers, digital thermometers), sports devices (heart rate monitor, bike accessories)|Duracell 2025 lithium coin batteri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
    <s v="https://m.media-amazon.com/images/I/419w6FnCr2L._SX300_SY300_QL70_FMwebp_.jpg"/>
    <s v="https://www.amazon.in/Duracell-Chhota-Power-Coins-2025-5/dp/B08Y5QJTVK/ref=sr_1_358?qid=1672903012&amp;s=computers&amp;sr=1-358"/>
  </r>
  <r>
    <s v="B08Y57TPDM"/>
    <s v="Duracell CR2016 3V Lithium Coin Battery, 5 pcs, 2016 Coin Button Cell Battery, DL2016"/>
    <x v="183"/>
    <x v="0"/>
    <s v="GeneralPurposeBatteries &amp; BatteryChargers"/>
    <m/>
    <m/>
    <m/>
    <n v="116"/>
    <s v="101-250"/>
    <x v="4"/>
    <n v="2"/>
    <n v="200"/>
    <n v="0.42"/>
    <n v="4.3"/>
    <n v="1"/>
    <n v="485"/>
    <s v="Duracell 2016 lithium coin batteries are suitable for use in keyfobs, small remotes, scales, wearables, sensors, medical devices (glucometers, digital thermometers), sports devices (heart rate monitor, bike accessories)|Duracell 2016 lithium coin batteri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
    <s v="https://m.media-amazon.com/images/W/WEBP_402378-T1/images/I/41SqfLI2FuL._SX300_SY300_QL70_FMwebp_.jpg"/>
    <s v="https://www.amazon.in/Duracell-Chhota-Power-Coins-2016-5/dp/B08Y57TPDM/ref=sr_1_368?qid=1672903013&amp;s=computers&amp;sr=1-368"/>
  </r>
  <r>
    <s v="B08R69VDHT"/>
    <s v="Pinnaclz Original Combo of 2 Micro USB Fast Charging Cable, USB Charging Cable for Data Transfer Perfect for Android Smart Phones White 1.2 Meter Made in India (Pack of 2)"/>
    <x v="390"/>
    <x v="2"/>
    <s v="Accessories &amp; Peripherals"/>
    <s v="Cables &amp; Accessories"/>
    <s v="Cables"/>
    <s v="USBCables"/>
    <n v="115"/>
    <s v="101-250"/>
    <x v="4"/>
    <n v="2"/>
    <n v="499"/>
    <n v="0.77"/>
    <n v="4"/>
    <n v="0"/>
    <n v="7732"/>
    <s v="[SYNC &amp; CHARGE] : Ideal for charging and powering Micro USB port devices, as well as syncing data, photos and music.|[EASE OF USE] : Smoothly insert the Micro USB connector in a right way in your device.|[SYNC DATA] : Transfer data at high speeds.|[WARRAN"/>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
    <s v="https://m.media-amazon.com/images/I/41gFqSHngyL._SX300_SY300_QL70_FMwebp_.jpg"/>
    <s v="https://www.amazon.in/Pinnaclz-Original-Micro-USB-Charging/dp/B08R69VDHT/ref=sr_1_82?qid=1672909128&amp;s=electronics&amp;sr=1-82"/>
  </r>
  <r>
    <s v="B0994GP1CX"/>
    <s v="LS LAPSTER Quality Assured Universal Silicone 15.6&quot; Keyboard Protector Skin|| Keyboard Dust Cover|| Keyboard Skin for 15.6&quot; Laptop| 15.6&quot; Keyguard| (3.93 x 11.81 x 0.39 inches)"/>
    <x v="363"/>
    <x v="2"/>
    <s v="Accessories &amp; Peripherals"/>
    <s v="Keyboards,Mice &amp; InputDevices"/>
    <s v="Keyboard&amp;MiceAccessories"/>
    <s v="DustCovers"/>
    <n v="115"/>
    <s v="101-250"/>
    <x v="4"/>
    <n v="2"/>
    <n v="999"/>
    <n v="0.88"/>
    <n v="3.3"/>
    <n v="0"/>
    <n v="5692"/>
    <s v="-Easy to attach, remove and wash.|-Protect from food and water spillage.|-Suitable for 15.6Inch Laptop Silicone Keyboard Protector Keyguard.|-Keep your laptop keyboard protected from dust and water spilling.|-Its transparent colour, keeps the original tex"/>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
    <s v="https://m.media-amazon.com/images/I/51tBwj7I8GL._SX300_SY300_QL70_FMwebp_.jpg"/>
    <s v="https://www.amazon.in/Universal-Silicone-Keyboard-Protector-Keyguard/dp/B0994GP1CX/ref=sr_1_314?qid=1672903011&amp;s=computers&amp;sr=1-314"/>
  </r>
  <r>
    <s v="B00P93X0VO"/>
    <s v="Classmate Pulse 6 Subject Notebook - Unruled, 300 Pages, Spiral Binding, 240mm*180mm"/>
    <x v="231"/>
    <x v="4"/>
    <s v="OfficePaperProducts"/>
    <s v="Paper"/>
    <s v="Stationery"/>
    <s v="Notebooks,WritingPads&amp;Diaries"/>
    <n v="114"/>
    <s v="101-250"/>
    <x v="4"/>
    <n v="2"/>
    <n v="120"/>
    <n v="0.05"/>
    <n v="4.2"/>
    <n v="1"/>
    <n v="8938"/>
    <s v="The cover design of the notebook is subject to change, it depends on stock availability|6 Subject Notebook-Unruled, 300 Pages, Spiral Binding, Soft Cover, 240mm*180mm|Six subjects! One notebook! Only the best from Classmate|Classmate uses eco friendly and"/>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s v="https://m.media-amazon.com/images/I/51LTAUNKg9L._SX300_SY300_QL70_FMwebp_.jpg"/>
    <s v="https://www.amazon.in/Classmate-Pulse-Spiral-Notebook-Unruled/dp/B00P93X0VO/ref=sr_1_290?qid=1672903010&amp;s=computers&amp;sr=1-290"/>
  </r>
  <r>
    <s v="B00LM4X0KU"/>
    <s v="Parker Quink Ink Bottle, Blue"/>
    <x v="257"/>
    <x v="4"/>
    <s v="OfficePaperProducts"/>
    <s v="Paper"/>
    <s v="Stationery"/>
    <s v="Pens,Pencils&amp;WritingSupplies"/>
    <n v="100"/>
    <s v="&lt;=100"/>
    <x v="5"/>
    <n v="1"/>
    <n v="100"/>
    <n v="0"/>
    <n v="4.3"/>
    <n v="1"/>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
    <s v="https://m.media-amazon.com/images/W/WEBP_402378-T1/images/I/4127NZ2xG6L._SX300_SY300_QL70_FMwebp_.jpg"/>
    <s v="https://www.amazon.in/Parker-Quink-Ink-Bottle-Blue/dp/B00LM4X0KU/ref=sr_1_188?qid=1672903004&amp;s=computers&amp;sr=1-188"/>
  </r>
  <r>
    <s v="B07PLHTTB4"/>
    <s v="Zodo 8. 5 inch LCD E-Writer Electronic Writing Pad/Tablet Drawing Board (Paperless Memo Digital Tablet)"/>
    <x v="394"/>
    <x v="2"/>
    <s v="Accessories &amp; Peripherals"/>
    <s v="Keyboards,Mice &amp; InputDevices"/>
    <s v="GraphicTablets"/>
    <m/>
    <n v="100"/>
    <s v="&lt;=100"/>
    <x v="5"/>
    <n v="1"/>
    <n v="499"/>
    <n v="0.8"/>
    <n v="3.5"/>
    <n v="0"/>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s v="https://m.media-amazon.com/images/I/51JF5xTgNhL._SX300_SY300_QL70_FMwebp_.jpg"/>
    <s v="https://www.amazon.in/ZODO-Writer-Electronic-Writing-Paperless/dp/B07PLHTTB4/ref=sr_1_88_mod_primary_new?qid=1672902998&amp;s=computers&amp;sbo=RZvfv%2F%2FHxDF%2BO5021pAnSA%3D%3D&amp;sr=1-88"/>
  </r>
  <r>
    <s v="B0116MIKKC"/>
    <s v="Goldmedal Curve Plus 202042 Plastic Spice 3-Pin 240V Universal Travel Adaptor (White)"/>
    <x v="395"/>
    <x v="0"/>
    <s v="Mobiles &amp; Accessories"/>
    <s v="MobileAccessories"/>
    <s v="Chargers"/>
    <s v="WallChargers"/>
    <n v="99"/>
    <s v="&lt;=100"/>
    <x v="5"/>
    <n v="1"/>
    <n v="171"/>
    <n v="0.42"/>
    <n v="4.5"/>
    <n v="1"/>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
    <s v="https://m.media-amazon.com/images/I/31MmkM8HTiL._SY300_SX300_QL70_ML2_.jpg"/>
    <s v="https://www.amazon.in/Goldmedal-202042-Plastic-Universal-Adaptor/dp/B0116MIKKC/ref=sr_1_103?qid=1672895777&amp;s=electronics&amp;sr=1-103"/>
  </r>
  <r>
    <s v="B0BBW521YC"/>
    <s v="LAPSTER 12pcs Spiral Cable Protectors for Charger, Wires, Data Charger Cable Protector for Computers, Cell Phones etc.(Grey)"/>
    <x v="301"/>
    <x v="0"/>
    <s v="Mobiles &amp; Accessories"/>
    <s v="MobileAccessories"/>
    <s v="Décor"/>
    <s v="PhoneCharms"/>
    <n v="99"/>
    <s v="&lt;=100"/>
    <x v="5"/>
    <n v="1"/>
    <n v="999"/>
    <n v="0.9"/>
    <n v="4.4000000000000004"/>
    <n v="1"/>
    <n v="305"/>
    <s v="SPIRAL TUBE CHARGING CABLE PROTECTOR are designed with highly flexible silicone and can be used as phone charger cord protector and phone charger saver to completely protect cables for all devices including, cell phones, computers, laptops, apple / androi"/>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
    <s v="https://m.media-amazon.com/images/I/41WYWN1pdvL._SX300_SY300_QL70_ML2_.jpg"/>
    <s v="https://www.amazon.in/LAPSTER-Protectors-Charger-Protector-Computers/dp/B0BBW521YC/ref=sr_1_403?qid=1672895864&amp;s=electronics&amp;sr=1-403"/>
  </r>
  <r>
    <s v="B00VA7YYUO"/>
    <s v="Apsara Platinum Pencils Value Pack - Pack of 20"/>
    <x v="396"/>
    <x v="1"/>
    <s v="CraftMaterials"/>
    <s v="DrawingMaterials"/>
    <s v="DrawingMedia"/>
    <s v="Pencils"/>
    <n v="99"/>
    <s v="&lt;=100"/>
    <x v="5"/>
    <n v="1"/>
    <n v="99"/>
    <n v="0"/>
    <n v="4.3"/>
    <n v="1"/>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
    <s v="https://m.media-amazon.com/images/I/41q7jfLMl3L._SY300_SX300_QL70_FMwebp_.jpg"/>
    <s v="https://www.amazon.in/Apsara-Platinum-Pencils-Value-Pack/dp/B00VA7YYUO/ref=sr_1_296?qid=1672903010&amp;s=computers&amp;sr=1-296"/>
  </r>
  <r>
    <s v="B07GXHC691"/>
    <s v="STRIFF PS2_01 Multi Angle Mobile/Tablet Tabletop Stand. Phone Holder for iPhone, Android, Samsung, OnePlus, Xiaomi. Portable, Foldable Cell Phone Stand. Perfect for Bed, Office, Home &amp; Desktop (Black)"/>
    <x v="268"/>
    <x v="0"/>
    <s v="Mobiles &amp; Accessories"/>
    <s v="MobileAccessories"/>
    <s v="Stands"/>
    <m/>
    <n v="99"/>
    <s v="&lt;=100"/>
    <x v="5"/>
    <n v="1"/>
    <n v="499"/>
    <n v="0.8"/>
    <n v="4.3"/>
    <n v="1"/>
    <n v="42641"/>
    <s v="[PORTABLE SIZE]- 98mm*96mm*19mm, STRIFF desk phone stand is foldable and easy to slip into your pocket suitable for bed,table and home|[MULTI ANGLE ADJUSTABLE] - Directly adjust to your preferred angle among 10 different viewing angles, from 0° to 100°.Ho"/>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
    <s v="https://m.media-amazon.com/images/I/31iE517+NFL._SY300_SX300_.jpg"/>
    <s v="https://www.amazon.in/STRIFF-Mobile-Android-Samsung-OnePlus/dp/B07GXHC691/ref=sr_1_73?qid=1672895770&amp;s=electronics&amp;sr=1-73"/>
  </r>
  <r>
    <s v="B095X38CJS"/>
    <s v="BRUSTRO Copytinta Coloured Craft Paper A4 Size 80 GSM Mixed Bright Colour 40 Sheets Pack (10 cols X 4 Sheets) Double Side Color for Office Printing, Art and Craft."/>
    <x v="397"/>
    <x v="4"/>
    <s v="OfficePaperProducts"/>
    <s v="Paper"/>
    <s v="Copy&amp;PrintingPaper"/>
    <s v="ColouredPaper"/>
    <n v="99"/>
    <s v="&lt;=100"/>
    <x v="5"/>
    <n v="1"/>
    <n v="99"/>
    <n v="0"/>
    <n v="4.3"/>
    <n v="1"/>
    <n v="388"/>
    <s v="Made at the renowned Fabriano paper mill in Italy.|Acid free paper.|Vibrant color pallette,Soft surface,80gsm.|Ideal for photocopies, laser and inkjet prints, fax, dividers, covers, collages, craft &amp; punch craft; suitable in particular for office and scho"/>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
    <s v="https://m.media-amazon.com/images/I/41WggyozHQL._SX300_SY300_QL70_FMwebp_.jpg"/>
    <s v="https://www.amazon.in/BRUSTRO-Copytinta-Coloured-Bright-Printing/dp/B095X38CJS/ref=sr_1_245?qid=1672903007&amp;s=computers&amp;sr=1-245"/>
  </r>
  <r>
    <s v="B08W56G1K9"/>
    <s v="LAPSTER Spiral Charger Spiral Charger Cable Protectors for Wires Data Cable Saver Charging Cord Protective Cable Cover Set of 3 (12 Pieces)"/>
    <x v="301"/>
    <x v="2"/>
    <s v="Accessories &amp; Peripherals"/>
    <s v="Cables &amp; Accessories"/>
    <s v="CableConnectionProtectors"/>
    <m/>
    <n v="99"/>
    <s v="&lt;=100"/>
    <x v="5"/>
    <n v="1"/>
    <n v="999"/>
    <n v="0.9"/>
    <n v="4.0999999999999996"/>
    <n v="0"/>
    <n v="8751"/>
    <s v="SPIRAL TUBE CHARGING CABLE PROTECTOR are designed with highly flexible silicone and can be used as phone charger cord protector and phone charger saver to completely protect cables for all devices including, cell phones, computers, laptops, apple / androi"/>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
    <s v="https://m.media-amazon.com/images/W/WEBP_402378-T2/images/I/41oSVnJMFKL._SX300_SY300_QL70_FMwebp_.jpg"/>
    <s v="https://www.amazon.in/LAPSTER-Charger-Protectors-Charging-Protective/dp/B08W56G1K9/ref=sr_1_19?qid=1672902995&amp;s=computers&amp;sr=1-19"/>
  </r>
  <r>
    <s v="B09VZBGL1N"/>
    <s v="STRIFF Multi Angle Tablet/Mobile Stand. Holder for iPhone, Android, Samsung, OnePlus, Xiaomi. Portable,Foldable Stand.Perfect for Bed,Office, Home,Gift and Desktop (Black)"/>
    <x v="268"/>
    <x v="0"/>
    <s v="Mobiles &amp; Accessories"/>
    <s v="MobileAccessories"/>
    <s v="Stands"/>
    <m/>
    <n v="99"/>
    <s v="&lt;=100"/>
    <x v="5"/>
    <n v="1"/>
    <n v="499"/>
    <n v="0.8"/>
    <n v="4.0999999999999996"/>
    <n v="0"/>
    <n v="2451"/>
    <s v="[PORTABLE SIZE]- 98mm*86mm, STRIFF desk phone stand is foldable and easy to slip into your pocket suitable for bed,table and home|[MULTI ANGLE ADJUSTABLE] - Directly adjust to your preferred angle among 10 different viewing angles, from 0° to 100°.Hold yo"/>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
    <s v="https://m.media-amazon.com/images/I/31xJT-3ZAkL._SX300_SY300_QL70_ML2_.jpg"/>
    <s v="https://www.amazon.in/STRIFF-Android-Portable-Foldable-Stand-Perfect/dp/B09VZBGL1N/ref=sr_1_257?qid=1672895821&amp;s=electronics&amp;sr=1-257"/>
  </r>
  <r>
    <s v="B09Y14JLP3"/>
    <s v="STRIFF UPH2W Multi Angle Tablet/Mobile Stand. Holder for iPhone, Android, Samsung, OnePlus, Xiaomi. Portable,Foldable Stand.Perfect for Bed,Office, Home,Gift and Desktop (White)"/>
    <x v="268"/>
    <x v="0"/>
    <s v="Mobiles &amp; Accessories"/>
    <s v="MobileAccessories"/>
    <s v="Stands"/>
    <m/>
    <n v="99"/>
    <s v="&lt;=100"/>
    <x v="5"/>
    <n v="1"/>
    <n v="499"/>
    <n v="0.8"/>
    <n v="4.0999999999999996"/>
    <n v="0"/>
    <n v="2451"/>
    <s v="[PORTABLE SIZE]- 98mm*96mm*19mm, STRIFF desk phone stand is foldable and easy to slip into your pocket suitable for bed,table and home|[MULTI ANGLE ADJUSTABLE] - Directly adjust to your preferred angle among 10 different viewing angles, from 0° to 100°.Ho"/>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
    <s v="https://m.media-amazon.com/images/I/21VBjRnsH6L._SX300_SY300_QL70_FMwebp_.jpg"/>
    <s v="https://www.amazon.in/STRIFF-Android-Portable-Foldable-Stand-Perfect/dp/B09Y14JLP3/ref=sr_1_208?qid=1672903005&amp;s=computers&amp;sr=1-208"/>
  </r>
  <r>
    <s v="B085HY1DGR"/>
    <s v="Sounce Spiral Charger Cable Protector Data Cable Saver Charging Cord Protective Cable Cover Headphone MacBook Laptop Earphone Cell Phone Set of 3 (Cable Protector (12 Units))"/>
    <x v="247"/>
    <x v="2"/>
    <s v="Accessories &amp; Peripherals"/>
    <s v="Cables &amp; Accessories"/>
    <s v="CableConnectionProtectors"/>
    <m/>
    <n v="99"/>
    <s v="&lt;=100"/>
    <x v="5"/>
    <n v="1"/>
    <n v="999"/>
    <n v="0.9"/>
    <n v="4"/>
    <n v="0"/>
    <n v="1396"/>
    <s v="Protect cables: The cable protector was designed with highly flexible silicone, which can be applied as phone charger saver and charger protector to completely protect cables for all devices|Protection Effect : These cable saver protectors can protect wir"/>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
    <s v="Very nice product and easy to use as well as very soft to cable.,IN PICTURE SHOWS AS 16 NOS BUT IN COVER ONLY 8 NOS,Easy to attach with usb cable. Bought total 12 pieces in Rs99. Loved it ❤️,Quality product,So far ok. Will hold the wire connecting after t"/>
    <s v="https://m.media-amazon.com/images/I/41nf9n-v3pL._SX300_SY300_QL70_ML2_.jpg"/>
    <s v="https://www.amazon.in/Sounce-Charger-Protector-Charging-Protective/dp/B085HY1DGR/ref=sr_1_76?qid=1672895770&amp;s=electronics&amp;sr=1-76"/>
  </r>
  <r>
    <s v="B08Y1SJVV5"/>
    <s v="pTron Solero MB301 3A Micro USB Data &amp; Charging Cable, Made in India, 480Mbps Data Sync, Strong &amp; Durable 1.5-Meter Nylon Braided USB Cable for Micro USB Devices - (Black)"/>
    <x v="154"/>
    <x v="2"/>
    <s v="Accessories &amp; Peripherals"/>
    <s v="Cables &amp; Accessories"/>
    <s v="Cables"/>
    <s v="USBCables"/>
    <n v="99"/>
    <s v="&lt;=100"/>
    <x v="5"/>
    <n v="1"/>
    <n v="666.66"/>
    <n v="0.85"/>
    <n v="3.9"/>
    <n v="0"/>
    <n v="24871"/>
    <s v="Fast Charging &amp; Data Sync: Solero MB301 micro USB cable supports fast charge up to 5V/3A for devices and data syncing speed up to 480Mbps.|Universal Compatibility: This USB charging cable connects micro USB port devices with standard USB port devices lik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
    <s v="https://m.media-amazon.com/images/W/WEBP_402378-T1/images/I/31ew3okQR2L._SX300_SY300_QL70_FMwebp_.jpg"/>
    <s v="https://www.amazon.in/Solero-MB301-Charging-480Mbps-1-5-Meter/dp/B08Y1SJVV5/ref=sr_1_39?qid=1672909125&amp;s=electronics&amp;sr=1-39"/>
  </r>
  <r>
    <s v="B08Y5KXR6Z"/>
    <s v="PTron Solero T241 2.4A Type-C Data &amp; Charging USB Cable, Made in India, 480Mbps Data Sync, Durable 1-Meter Long USB Cable for Type-C USB Devices for Charging Adapter (Black)"/>
    <x v="154"/>
    <x v="2"/>
    <s v="Accessories &amp; Peripherals"/>
    <s v="Cables &amp; Accessories"/>
    <s v="Cables"/>
    <s v="USBCables"/>
    <n v="99"/>
    <s v="&lt;=100"/>
    <x v="5"/>
    <n v="1"/>
    <n v="800"/>
    <n v="0.88"/>
    <n v="3.9"/>
    <n v="0"/>
    <n v="24871"/>
    <s v="Solero T241 data and charging cable is equipped with a Type-C USB port, the cable supports up to 2.4Amps of power output for powering and fast charging your smart device.|Charge &amp; sync, this USB cable can charge and data sync simultaneously at 480Mbps sp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
    <s v="https://m.media-amazon.com/images/W/WEBP_402378-T2/images/I/41CB7sKZvCL._SX300_SY300_QL70_FMwebp_.jpg"/>
    <s v="https://www.amazon.in/Solero-T241-Charging-480Mbps-Durable/dp/B08Y5KXR6Z/ref=sr_1_122?qid=1672909130&amp;s=electronics&amp;sr=1-122"/>
  </r>
  <r>
    <s v="B0B4T8RSJ1"/>
    <s v="pTron Solero T241 2.4A Type-C Data &amp; Charging USB Cable, Made in India, 480Mbps Data Sync, Durable 1-Meter Long USB Cable for Smartphone, Type-C USB Devices (White)"/>
    <x v="154"/>
    <x v="2"/>
    <s v="Accessories &amp; Peripherals"/>
    <s v="Cables &amp; Accessories"/>
    <s v="Cables"/>
    <s v="USBCables"/>
    <n v="99"/>
    <s v="&lt;=100"/>
    <x v="5"/>
    <n v="1"/>
    <n v="800"/>
    <n v="0.88"/>
    <n v="3.9"/>
    <n v="0"/>
    <n v="1075"/>
    <s v="Solero T241 data and charging cable is equipped with a Type-C USB port, the cable supports up to 2.4Amps of power output for powering and fast charging your smart device.|Charge &amp; sync, this USB cable can charge and data sync simultaneously at 480Mbps sp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
    <s v="It's a good data cable and I recommend it to purchase,the only issue was the metal pin is not fixed firmly so it has become loose,otherwise no issue,must purchase,https://m.media-amazon.com/images/W/WEBP_402378-T2/images/I/615SgnWv1ML._SY88.jpg,Charging c"/>
    <s v="https://m.media-amazon.com/images/W/WEBP_402378-T2/images/I/31XFe74gRjL._SX300_SY300_QL70_FMwebp_.jpg"/>
    <s v="https://www.amazon.in/pTron-Charging-480Mbps-Durable-Smartphone/dp/B0B4T8RSJ1/ref=sr_1_448?qid=1672909146&amp;s=electronics&amp;sr=1-448"/>
  </r>
  <r>
    <s v="B08X77LM8C"/>
    <s v="Silicone Rubber Earbuds Tips, Eartips, Earpads, Earplugs, for Replacement in Earphones and Bluetooth Medium Size (10 Pcs Black)"/>
    <x v="398"/>
    <x v="0"/>
    <s v="Headphones,Earbuds &amp; Accessories"/>
    <s v="Earpads"/>
    <m/>
    <m/>
    <n v="99"/>
    <s v="&lt;=100"/>
    <x v="5"/>
    <n v="1"/>
    <n v="999"/>
    <n v="0.9"/>
    <n v="3.8"/>
    <n v="0"/>
    <n v="594"/>
    <s v="Ultra Soft and Durable made from finest Silicone Material|Silicon Earbuds very High Quality. You can Use It Any Earphone. Size is Medium, If You Lost Your Existing Earbuds You Can Use This Earbuds For Your Earphone.|Sound isolating design reduces ambient "/>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
    <s v="https://m.media-amazon.com/images/W/WEBP_402378-T1/images/I/41ltzaHXvRL._SY300_SX300_QL70_FMwebp_.jpg"/>
    <s v="https://www.amazon.in/Silicone-Earplugs-Replacement-Earphones-Bluetooth/dp/B08X77LM8C/ref=sr_1_376?qid=1672903013&amp;s=computers&amp;sr=1-376"/>
  </r>
  <r>
    <s v="B07VVXJ2P5"/>
    <s v="SVM Products Unbreakable Set Top Box Stand with Dual Remote Holder (Black)"/>
    <x v="399"/>
    <x v="0"/>
    <s v="HomeTheater,TV &amp; Video"/>
    <s v="Accessories"/>
    <s v="TVMounts,Stands&amp;Turntables"/>
    <s v="TVWall&amp;CeilingMounts"/>
    <n v="96"/>
    <s v="&lt;=100"/>
    <x v="5"/>
    <n v="1"/>
    <n v="399"/>
    <n v="0.76"/>
    <n v="3.6"/>
    <n v="0"/>
    <n v="1796"/>
    <s v="Material : Plastic Unbreakable, Colour : Black|Product : Set Top Box Stand With Remote Holder|Size : 21 x 15 x 5 cm|Product Use : For Set Top Box And Remote / Wifi Stand / Telephone Stand / Cell Phone Charging Dock|Installation : Wall drilling required fo"/>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
    <s v="https://m.media-amazon.com/images/I/41QvckgGiCL._SY300_SX300_QL70_FMwebp_.jpg"/>
    <s v="https://www.amazon.in/SVM-Products-Premium-Quality-Unbreakable/dp/B07VVXJ2P5/ref=sr_1_300?qid=1672909139&amp;s=electronics&amp;sr=1-300"/>
  </r>
  <r>
    <s v="B09Z6WH2N1"/>
    <s v="STRIFF 12 Pieces Highly Flexible Silicone Micro USB Protector, Mouse Cable Protector, Suit for All Cell Phones, Computers and Chargers (White)"/>
    <x v="268"/>
    <x v="0"/>
    <s v="Mobiles &amp; Accessories"/>
    <s v="MobileAccessories"/>
    <s v="Décor"/>
    <m/>
    <n v="95"/>
    <s v="&lt;=100"/>
    <x v="5"/>
    <n v="1"/>
    <n v="499"/>
    <n v="0.81"/>
    <n v="4.2"/>
    <n v="1"/>
    <n v="1949"/>
    <s v="Protect cables: the cable protectors are designed with highly flexible silicone, can be applied as phone charger saver and charger protector to completely protect cables for all devices, including cell phones, computers, laptops, mouse cable, etc.|Protect"/>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
    <s v="https://m.media-amazon.com/images/I/31SKRsp7Y1L._SX300_SY300_QL70_ML2_.jpg"/>
    <s v="https://www.amazon.in/STRIFF-Flexible-Silicone-Protector-Computers/dp/B09Z6WH2N1/ref=sr_1_169?qid=1672895799&amp;s=electronics&amp;sr=1-169"/>
  </r>
  <r>
    <s v="B00N1U7JXM"/>
    <s v="3M Post-it Sticky Note Cube, 200 Sheets (4 Colors x 50 Sheets) | 3&quot; x 3&quot; Size | For notes, reminders, study, school and organizing"/>
    <x v="392"/>
    <x v="4"/>
    <s v="OfficePaperProducts"/>
    <s v="Paper"/>
    <s v="Stationery"/>
    <s v="Notebooks,WritingPads&amp;Diaries"/>
    <n v="90"/>
    <s v="&lt;=100"/>
    <x v="5"/>
    <n v="1"/>
    <n v="175"/>
    <n v="0.49"/>
    <n v="4.4000000000000004"/>
    <n v="1"/>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
    <s v="https://m.media-amazon.com/images/W/WEBP_402378-T2/images/I/41yNejBMf+L._SY300_SX300_.jpg"/>
    <s v="https://www.amazon.in/Post-Cubes-sheets-colours-inches/dp/B00N1U7JXM/ref=sr_1_262_mod_primary_new?qid=1672903007&amp;s=computers&amp;sbo=RZvfv%2F%2FHxDF%2BO5021pAnSA%3D%3D&amp;sr=1-262"/>
  </r>
  <r>
    <s v="B07JB2Y4SR"/>
    <s v="Classmate Octane Colour Burst-Multicolour Gel Pens (Pack of 10) | Gold &amp; Silver Glitter Sparkle Pens|10 colour ink shades for art lovers and kids|Fun at home essentials"/>
    <x v="231"/>
    <x v="1"/>
    <s v="CraftMaterials"/>
    <s v="DrawingMaterials"/>
    <s v="DrawingMedia"/>
    <s v="Pens"/>
    <n v="90"/>
    <s v="&lt;=100"/>
    <x v="5"/>
    <n v="1"/>
    <n v="100"/>
    <n v="0.1"/>
    <n v="4.4000000000000004"/>
    <n v="1"/>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
    <s v="https://m.media-amazon.com/images/W/WEBP_402378-T2/images/I/51zIKeCjN-L._SX300_SY300_QL70_FMwebp_.jpg"/>
    <s v="https://www.amazon.in/Classmate-ITC-Octane-Colourburst-Pen/dp/B07JB2Y4SR/ref=sr_1_343?qid=1672903012&amp;s=computers&amp;sr=1-343"/>
  </r>
  <r>
    <s v="B00LM4X3XE"/>
    <s v="Parker Quink Ink Bottle (Black)"/>
    <x v="257"/>
    <x v="4"/>
    <s v="OfficePaperProducts"/>
    <s v="Paper"/>
    <s v="Stationery"/>
    <s v="Pens,Pencils&amp;WritingSupplies"/>
    <n v="90"/>
    <s v="&lt;=100"/>
    <x v="5"/>
    <n v="1"/>
    <n v="100"/>
    <n v="0.1"/>
    <n v="4.3"/>
    <n v="1"/>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s v="https://m.media-amazon.com/images/I/41ds2zVHE4L._SX300_SY300_QL70_FMwebp_.jpg"/>
    <s v="https://www.amazon.in/Parker-Quink-Ink-Bottle-Black/dp/B00LM4X3XE/ref=sr_1_324?qid=1672903011&amp;s=computers&amp;sr=1-324"/>
  </r>
  <r>
    <s v="B00S2SEV7K"/>
    <s v="Pilot Frixion Clicker Roller Pen (Blue), (9000019529)"/>
    <x v="382"/>
    <x v="4"/>
    <s v="OfficePaperProducts"/>
    <s v="Paper"/>
    <s v="Stationery"/>
    <s v="Pens,Pencils&amp;WritingSupplies"/>
    <n v="90"/>
    <s v="&lt;=100"/>
    <x v="5"/>
    <n v="1"/>
    <n v="100"/>
    <n v="0.1"/>
    <n v="4.0999999999999996"/>
    <n v="0"/>
    <n v="6199"/>
    <s v="Unique patented thermo-sensitive Frixion Ink|A fun loving products for making notes, drafts, poem, diary writing, sudoku, puzzles etc.|Erase and rewrite repeatedly without damaging documents. No wear or tear!|Comfortable dimpled grip &amp; inbuild eraser|Eras"/>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
    <s v="https://m.media-amazon.com/images/I/21t8TMvuq6L._SX300_SY300_QL70_FMwebp_.jpg"/>
    <s v="https://www.amazon.in/Pilot-Frixion-Clicker-Roller-Blue/dp/B00S2SEV7K/ref=sr_1_457?qid=1672903018&amp;s=computers&amp;sr=1-457"/>
  </r>
  <r>
    <s v="B0926V9CTV"/>
    <s v="Elv Mobile Phone Mount Tabletop Holder for Phones and Tablets - Black"/>
    <x v="300"/>
    <x v="0"/>
    <s v="Mobiles &amp; Accessories"/>
    <s v="MobileAccessories"/>
    <s v="Stands"/>
    <m/>
    <n v="89"/>
    <s v="&lt;=100"/>
    <x v="5"/>
    <n v="1"/>
    <n v="599"/>
    <n v="0.85"/>
    <n v="4.3"/>
    <n v="1"/>
    <n v="2351"/>
    <s v="Metal Phone Stand for Mobile Phones and Tablets|SHINING BLACK METAL IPHONE STAND : Shining black metal iphone stand,with lightweight and the ipad stand is portable and edgy,it perfectly work with iphone.|PHONE DESK STAND : Phone desk stand is universal pe"/>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
    <s v="https://m.media-amazon.com/images/I/318Pgjl1wqL._SX300_SY300_QL70_ML2_.jpg"/>
    <s v="https://www.amazon.in/Mobile-Phone-Holder-Phones-Tablets/dp/B0926V9CTV/ref=sr_1_174?qid=1672895799&amp;s=electronics&amp;sr=1-174"/>
  </r>
  <r>
    <s v="B08F47T4X5"/>
    <s v="VR 18 Pcs - 3 Different Size Plastic Food Snack Bag Pouch Clip Sealer Large, Medium, Small Plastic Snack Seal Sealing Bag Clips Vacuum Sealer (Set of 18, Multi-Color) (Multicolor)"/>
    <x v="400"/>
    <x v="1"/>
    <s v="Kitchen &amp; HomeAppliances"/>
    <s v="SmallKitchenAppliances"/>
    <s v="VacuumSealers"/>
    <m/>
    <n v="89"/>
    <s v="&lt;=100"/>
    <x v="5"/>
    <n v="1"/>
    <n v="89"/>
    <n v="0"/>
    <n v="4.2"/>
    <n v="1"/>
    <n v="19621"/>
    <s v="MULTI-PURPOSE: Can be used to seal all types of food bags and storages, such as potato chips, snack bags, breads, coffee bags and frozen food bags, etc.|Perfect for tightly sealing and storing all types of foods and snacks, so that the food stays fresh an"/>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
    <s v="https://m.media-amazon.com/images/I/51swXR+r2xL._SY300_SX300_.jpg"/>
    <s v="https://www.amazon.in/VR-Pcs-Different-Multi-Color-Multicolor/dp/B08F47T4X5/ref=sr_1_94?qid=1672923595&amp;s=kitchen&amp;sr=1-94"/>
  </r>
  <r>
    <s v="B09N6TTHT6"/>
    <s v="E-COSMOS Plug in LED Night Light Mini USB LED Light Flexible USB LED Ambient Light Mini USB LED Light, LED Portable car Bulb, Indoor, Outdoor, Reading, Sleep (4 pcs)"/>
    <x v="401"/>
    <x v="2"/>
    <s v="Accessories &amp; Peripherals"/>
    <s v="USBGadgets"/>
    <s v="Lamps"/>
    <m/>
    <n v="89"/>
    <s v="&lt;=100"/>
    <x v="5"/>
    <n v="1"/>
    <n v="99"/>
    <n v="0.1"/>
    <n v="4.2"/>
    <n v="1"/>
    <n v="241"/>
    <s v="Multi-purpose: you can use it as night sleeping, Corridor lighting, camping lighting, or any emergency light.|Energy efficient LED light means you don't need to worry about replacing a burnt out bulb. The light source stays cool to the touch and is made t"/>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
    <s v="https://m.media-amazon.com/images/I/318Gp3pIqXL._SX300_SY300_QL70_FMwebp_.jpg"/>
    <s v="https://www.amazon.in/DASITON-Flexible-Ambient-Portable-Outdoor/dp/B09N6TTHT6/ref=sr_1_218?qid=1672903006&amp;s=computers&amp;sr=1-218"/>
  </r>
  <r>
    <s v="B07H1S7XW8"/>
    <s v="STRIFF Wall Mount Phone Holder Wall Mount with Adhesive Strips, Charging Holder Compatible with iPhone, Smartphone and Mini Tablet (Pack of 1) (White)"/>
    <x v="268"/>
    <x v="0"/>
    <s v="Mobiles &amp; Accessories"/>
    <s v="MobileAccessories"/>
    <s v="Mounts"/>
    <s v="Shower&amp;WallMounts"/>
    <n v="89"/>
    <s v="&lt;=100"/>
    <x v="5"/>
    <n v="1"/>
    <n v="499"/>
    <n v="0.82"/>
    <n v="4.0999999999999996"/>
    <n v="0"/>
    <n v="9340"/>
    <s v="WALL MOUNT PHONE HOLDER: STRIFF smartphone wall holder can give your phone a safe dock while charging. With wide range of application, this wall mount for phone can be used on smooth and even wallpaper, lime wall, tile, stainless steel, glass, wooden and "/>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
    <s v="https://m.media-amazon.com/images/I/31yQB88r8kL._SX300_SY300_QL70_ML2_.jpg"/>
    <s v="https://www.amazon.in/STRIFF-Mobile-Phone-Charging-Charger/dp/B07H1S7XW8/ref=sr_1_482?qid=1672895894&amp;s=electronics&amp;sr=1-482"/>
  </r>
  <r>
    <s v="B0B4T6MR8N"/>
    <s v="pTron Solero M241 2.4A Micro USB Data &amp; Charging Cable, Made in India, 480Mbps Data Sync, Durable 1-Meter Long USB Cable for Micro USB Devices (White)"/>
    <x v="154"/>
    <x v="2"/>
    <s v="Accessories &amp; Peripherals"/>
    <s v="Cables &amp; Accessories"/>
    <s v="Cables"/>
    <s v="USBCables"/>
    <n v="89"/>
    <s v="&lt;=100"/>
    <x v="5"/>
    <n v="1"/>
    <n v="800"/>
    <n v="0.89"/>
    <n v="3.9"/>
    <n v="0"/>
    <n v="1075"/>
    <s v="Solero M241 data and charging cable is equipped with a Micro USB port, the cable supports up to 2.4Amps of power output for powering and fast charging your smart device.|Charge &amp; sync, this USB cable can charge and data sync simultaneously at 480Mbps spe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
    <s v="It's a good data cable and I recommend it to purchase,the only issue was the metal pin is not fixed firmly so it has become loose,otherwise no issue,must purchase,https://m.media-amazon.com/images/I/615SgnWv1ML._SY88.jpg,Charging cable which is sturdy it'"/>
    <s v="https://m.media-amazon.com/images/I/317rlQQXhYL._SX300_SY300_QL70_FMwebp_.jpg"/>
    <s v="https://www.amazon.in/pTron-Charging-480Mbps-Durable-1-Meter/dp/B0B4T6MR8N/ref=sr_1_287?qid=1672909138&amp;s=electronics&amp;sr=1-287"/>
  </r>
  <r>
    <s v="B0B3N8VG24"/>
    <s v="FLiX (Beetel USB to Type C PVC Data Sync &amp; 15W(3A) TPE Fast Charging Cable, Made in India, 480Mbps Data Sync, 1 Meter Long cable for all Andriod &amp; all Type C Devices (Black)(XCD - FPC02)"/>
    <x v="345"/>
    <x v="2"/>
    <s v="Accessories &amp; Peripherals"/>
    <s v="Cables &amp; Accessories"/>
    <s v="Cables"/>
    <s v="USBCables"/>
    <n v="88"/>
    <s v="&lt;=100"/>
    <x v="5"/>
    <n v="1"/>
    <n v="299"/>
    <n v="0.71"/>
    <n v="4"/>
    <n v="0"/>
    <n v="9378"/>
    <s v="FLiX Flow Type C cable offers universal compatibility as it is compatible with most android smartphones, tablets, PC peripherals, Bluetooth speakers, power banks, game consoles &amp; all Type C enabled devices|3A AMP fast charging cable with up to 480mbps da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
    <s v="https://m.media-amazon.com/images/W/WEBP_402378-T1/images/I/31w-BP4ey1L._SY445_SX342_QL70_FMwebp_.jpg"/>
    <s v="https://www.amazon.in/FLiX-Charging-480Mbps-Andriod-Devices/dp/B0B3N8VG24/ref=sr_1_196?qid=1672909134&amp;s=electronics&amp;sr=1-196"/>
  </r>
  <r>
    <s v="B09FHHTL8L"/>
    <s v="Empty Mist Trigger Plastic Spray Bottle for Multi use 200ml Pack of 2"/>
    <x v="402"/>
    <x v="1"/>
    <s v="HomeStorage &amp; Organization"/>
    <s v="LaundryOrganization"/>
    <s v="IroningAccessories"/>
    <s v="SprayBottles"/>
    <n v="85"/>
    <s v="&lt;=100"/>
    <x v="5"/>
    <n v="1"/>
    <n v="199"/>
    <n v="0.56999999999999995"/>
    <n v="4.0999999999999996"/>
    <n v="0"/>
    <n v="212"/>
    <s v="Easy To Press Spray Pump Delivers Ultra-Fine Mist Spray. Transparent empty Bottle. lock On Top Prevents The Spray Pump From Spraying Liquids Accidentally.|Made From BPA-Free, Food-Safe Plastic. Odorless and Keeps the Liquids Fresh for Long.|Transfer Toner"/>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
    <s v="https://m.media-amazon.com/images/W/WEBP_402378-T1/images/I/41Qu+vkjbcL._SY300_SX300_.jpg"/>
    <s v="https://www.amazon.in/Empty-Trigger-Plastic-Spray-Bottle/dp/B09FHHTL8L/ref=sr_1_430_mod_primary_new?qid=1672923613&amp;s=kitchen&amp;sbo=RZvfv%2F%2FHxDF%2BO5021pAnSA%3D%3D&amp;sr=1-430"/>
  </r>
  <r>
    <s v="B0B8ZWNR5T"/>
    <s v="STRIFF 12 Pieces Highly Flexible Silicone Micro USB Protector, Mouse Cable Protector, Suit for All Cell Phones, Computers and Chargers (Black)"/>
    <x v="268"/>
    <x v="0"/>
    <s v="Mobiles &amp; Accessories"/>
    <s v="MobileAccessories"/>
    <s v="Décor"/>
    <m/>
    <n v="79"/>
    <s v="&lt;=100"/>
    <x v="5"/>
    <n v="1"/>
    <n v="499"/>
    <n v="0.84"/>
    <n v="4.2"/>
    <n v="1"/>
    <n v="1949"/>
    <s v="AUDIO BOOST which rewards your ears with studio grade sound quality for the most immersive gaming experience|Pre-installed I/O Shielding provides better EMI protection and more convenience for installation|On-board Wi-Fi 6 (802.11ax) with MU-MIMO support "/>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
    <s v="https://m.media-amazon.com/images/I/41R0DrIbTNL._SX300_SY300_QL70_ML2_.jpg"/>
    <s v="https://www.amazon.in/STRIFF-Flexible-Silicone-Protector-Computers/dp/B0B8ZWNR5T/ref=sr_1_250?qid=1672895821&amp;s=electronics&amp;sr=1-250"/>
  </r>
  <r>
    <s v="B0B4PPD89B"/>
    <s v="Kitchenwell 18Pc Plastic Food Snack Bag Pouch Clip Sealer for Keeping Food Fresh for Home, Kitchen, Camping Snack Seal Sealing Bag Clips (Multi-Color) | (Pack of 18)|"/>
    <x v="352"/>
    <x v="1"/>
    <s v="Kitchen &amp; HomeAppliances"/>
    <s v="SmallKitchenAppliances"/>
    <s v="VacuumSealers"/>
    <m/>
    <n v="79"/>
    <s v="&lt;=100"/>
    <x v="5"/>
    <n v="1"/>
    <n v="79"/>
    <n v="0"/>
    <n v="4"/>
    <n v="0"/>
    <n v="97"/>
    <s v="Made in India !|Perfect for tightly sealing and storing all types of foods and snacks, so that the food stays fresh and tastier for longer|MULTI-PURPOSE: Can be used to seal all types of food bags and storages, such as potato chips, snack bags, breads, co"/>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
    <s v="https://m.media-amazon.com/images/W/WEBP_402378-T2/images/I/41tVoAxz0QL._SX300_SY300_QL70_FMwebp_.jpg"/>
    <s v="https://www.amazon.in/Kitchenwell-Plastic-Keeping-Kitchen-Multi-Color/dp/B0B4PPD89B/ref=sr_1_174?qid=1672923598&amp;s=kitchen&amp;sr=1-174"/>
  </r>
  <r>
    <s v="B09RF2QXGX"/>
    <s v="Gizga Essentials Webcam Cover, Privacy Protector Webcam Cover Slide, Compatible with Laptop, Desktop, PC, Smartphone, Protect Your Privacy and Security, Strong Adhesive, Set of 3, Black"/>
    <x v="238"/>
    <x v="2"/>
    <s v="Accessories &amp; Peripherals"/>
    <s v="LaptopAccessories"/>
    <s v="CameraPrivacyCovers"/>
    <m/>
    <n v="69"/>
    <s v="&lt;=100"/>
    <x v="5"/>
    <n v="1"/>
    <n v="299"/>
    <n v="0.77"/>
    <n v="4.3"/>
    <n v="1"/>
    <n v="255"/>
    <s v="Protect Privacy Security: Focusing on network security, now we can easily and effectively protect personal and family privacy security, just gently slide the slide and close the camera, you can stop the intrusion of hackers.|Ultra Thin And Durable: The ne"/>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
    <s v="https://m.media-amazon.com/images/I/31ZJqJC4frL._SX300_SY300_QL70_FMwebp_.jpg"/>
    <s v="https://www.amazon.in/Gizga-Essentials-Compatible-Smartphone-Security/dp/B09RF2QXGX/ref=sr_1_234?qid=1672903006&amp;s=computers&amp;sr=1-234"/>
  </r>
  <r>
    <s v="B00P93X2H6"/>
    <s v="Classmate Pulse Spiral Notebook - 240 mm x 180 mm, Soft Cover, 200 Pages, Unruled"/>
    <x v="231"/>
    <x v="4"/>
    <s v="OfficePaperProducts"/>
    <s v="Paper"/>
    <s v="Stationery"/>
    <s v="Notebooks,WritingPads&amp;Diaries"/>
    <n v="67"/>
    <s v="&lt;=100"/>
    <x v="5"/>
    <n v="1"/>
    <n v="75"/>
    <n v="0.11"/>
    <n v="4.0999999999999996"/>
    <n v="0"/>
    <n v="1269"/>
    <s v="The cover design of the notebook is subject to change, it depends on stock availability 1 Subject Notebook - Unruled, 200 Pages, Spiral Binding, Soft Cover, 240mm x 180mm Notebooks for every subject for hassle-free note-taking during classes or lectures C"/>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
    <s v="https://m.media-amazon.com/images/W/WEBP_402378-T1/images/I/51o0rLZiIjL._SX300_SY300_QL70_FMwebp_.jpg"/>
    <s v="https://www.amazon.in/Classmate-Pulse-Spiral-Notebook-Unruled/dp/B00P93X2H6/ref=sr_1_248?qid=1672903007&amp;s=computers&amp;sr=1-248"/>
  </r>
  <r>
    <s v="B09NHVCHS9"/>
    <s v="Flix Micro Usb Cable For Smartphone (Black)"/>
    <x v="345"/>
    <x v="2"/>
    <s v="Accessories &amp; Peripherals"/>
    <s v="Cables &amp; Accessories"/>
    <s v="Cables"/>
    <s v="USBCables"/>
    <n v="59"/>
    <s v="&lt;=100"/>
    <x v="5"/>
    <n v="1"/>
    <n v="199"/>
    <n v="0.7"/>
    <n v="4"/>
    <n v="0"/>
    <n v="9378"/>
    <s v="Micro usb cable is 1 meter in length, optimized for easy use for your comfort at home or office, helps you to overcome distance restrictions|Durable pvc outer exterior: Pvc cables are versatile, high in tensile strength, flexible, and good conductors|Cha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
    <s v="https://m.media-amazon.com/images/I/31qGpf8uzuL._SY445_SX342_QL70_FMwebp_.jpg"/>
    <s v="https://www.amazon.in/Flix-Micro-Cable-Smartphone-Black/dp/B09NHVCHS9/ref=sr_1_25?qid=1672909125&amp;s=electronics&amp;sr=1-25"/>
  </r>
  <r>
    <s v="B09NJN8L25"/>
    <s v="FLiX (Beetel USB to Micro USB PVC Data Sync &amp; 2A Fast Charging Cable, Made in India, 480Mbps Data Sync, Solid Cable, 1 Meter Long USB Cable for Micro USB Devices (White)(XCD-M11)"/>
    <x v="345"/>
    <x v="2"/>
    <s v="Accessories &amp; Peripherals"/>
    <s v="Cables &amp; Accessories"/>
    <s v="Cables"/>
    <s v="USBCables"/>
    <n v="59"/>
    <s v="&lt;=100"/>
    <x v="5"/>
    <n v="1"/>
    <n v="199"/>
    <n v="0.7"/>
    <n v="4"/>
    <n v="0"/>
    <n v="9378"/>
    <s v="Micro USB charging cable for android phones and any other device with Micro USB Port|Charge &amp; sync, this USB cable can charge and data sync simultaneously at 480Mbps speed, compatible with all devices with a Micro USB port. Core : Tinned Copper|Durable PV"/>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
    <s v="https://m.media-amazon.com/images/I/31v7NnnAItL._SY445_SX342_QL70_FMwebp_.jpg"/>
    <s v="https://www.amazon.in/FLiX-Charging-480Mbps-Devices-XCD-M11/dp/B09NJN8L25/ref=sr_1_48?qid=1672909125&amp;s=electronics&amp;sr=1-48"/>
  </r>
  <r>
    <s v="B08TDJNM3G"/>
    <s v="E-COSMOS 5V 1.2W Portable Flexible USB LED Light (Colors May Vary, Small) - Set of 2 Pieces"/>
    <x v="401"/>
    <x v="2"/>
    <s v="Accessories &amp; Peripherals"/>
    <s v="USBGadgets"/>
    <s v="Lamps"/>
    <m/>
    <n v="59"/>
    <s v="&lt;=100"/>
    <x v="5"/>
    <n v="1"/>
    <n v="59"/>
    <n v="0"/>
    <n v="3.8"/>
    <n v="0"/>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
    <s v="https://m.media-amazon.com/images/I/413phG1P5UL._SX300_SY300_QL70_FMwebp_.jpg"/>
    <s v="https://www.amazon.in/COSMOS-Portable-Flexible-Light-Colours/dp/B08TDJNM3G/ref=sr_1_136?qid=1672903001&amp;s=computers&amp;sr=1-136"/>
  </r>
  <r>
    <s v="B0B3MQXNFB"/>
    <s v="FLiX (Beetel Flow USB to Micro USB PVC Data Sync &amp; 12W(2.4A) Fast Charging Cable,Made in India,480Mbps Data Sync,Solid Cable,1 Meter Long cable for all Andriod &amp; Micro USB Devices (Black)(XCD-FPM01)"/>
    <x v="345"/>
    <x v="2"/>
    <s v="Accessories &amp; Peripherals"/>
    <s v="Cables &amp; Accessories"/>
    <s v="Cables"/>
    <s v="USBCables"/>
    <n v="57.89"/>
    <s v="&lt;=100"/>
    <x v="5"/>
    <n v="1"/>
    <n v="199"/>
    <n v="0.71"/>
    <n v="4"/>
    <n v="0"/>
    <n v="9378"/>
    <s v="FLiX Flow Micro USB cable offers universal compatibility as it is compatible with most android smartphones, tablets, PC peripherals, Bluetooth speakers, power banks, game consoles &amp; all Micro-USB enabled devices|2.4 AMP fast charging cable with up to 480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
    <s v="https://m.media-amazon.com/images/I/31jSLNakA7L._SY445_SX342_QL70_FMwebp_.jpg"/>
    <s v="https://www.amazon.in/FLiX-Charging-480Mbps-Andriod-XCD-FPM01/dp/B0B3MQXNFB/ref=sr_1_198?qid=1672909134&amp;s=electronics&amp;sr=1-198"/>
  </r>
  <r>
    <s v="B07KCMR8D6"/>
    <s v="Classmate Octane Neon- Blue Gel Pens(Pack of 5)|Smooth Writing Pen|Attractive body colour for Boys &amp; Girls|Waterproof ink for smudge free writing|Preferred by Students for Exam|Study at home essential"/>
    <x v="231"/>
    <x v="4"/>
    <s v="OfficePaperProducts"/>
    <s v="Paper"/>
    <s v="Stationery"/>
    <s v="Pens,Pencils&amp;WritingSupplies"/>
    <n v="50"/>
    <s v="&lt;=100"/>
    <x v="5"/>
    <n v="1"/>
    <n v="50"/>
    <n v="0"/>
    <n v="4.3"/>
    <n v="1"/>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
    <s v="https://m.media-amazon.com/images/W/WEBP_402378-T2/images/I/414BHyTttvL._SX300_SY300_QL70_FMwebp_.jpg"/>
    <s v="https://www.amazon.in/Classmate-Octane-Neon-Pack-5/dp/B07KCMR8D6/ref=sr_1_35?qid=1672902996&amp;s=computers&amp;sr=1-35"/>
  </r>
  <r>
    <s v="B08TDJ5BVF"/>
    <s v="E-COSMOS 5V 1.2W Portable Flexible USB LED Light (Colours May Vary, Small, EC-POF1)"/>
    <x v="401"/>
    <x v="2"/>
    <s v="Accessories &amp; Peripherals"/>
    <s v="USBGadgets"/>
    <s v="Lamps"/>
    <m/>
    <n v="39"/>
    <s v="&lt;=100"/>
    <x v="5"/>
    <n v="1"/>
    <n v="39"/>
    <n v="0"/>
    <n v="3.8"/>
    <n v="0"/>
    <n v="3344"/>
    <s v="The side the LED light falls on will depend on your USB port orientation (non-standardized)|This product can twist and bend without breaking. Use this to shine light as required|Rated Voltage: 5V; Rated Power: 1.2W - Powered by any standard USB outlet (ca"/>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
    <s v="https://m.media-amazon.com/images/I/31s6OZfTO2L._SX300_SY300_QL70_FMwebp_.jpg"/>
    <s v="https://www.amazon.in/COSMOS-Portable-Flexible-Colors-EC-POF1/dp/B08TDJ5BVF/ref=sr_1_436?qid=1672903017&amp;s=computers&amp;sr=1-436"/>
  </r>
  <r>
    <s v="B00URH5E34"/>
    <s v="Inventis 5V 1.2W Portable Flexible USB LED Light Lamp (Colors may vary)"/>
    <x v="403"/>
    <x v="2"/>
    <s v="Accessories &amp; Peripherals"/>
    <s v="USBGadgets"/>
    <s v="Lamps"/>
    <m/>
    <n v="39"/>
    <s v="&lt;=100"/>
    <x v="5"/>
    <n v="1"/>
    <n v="39"/>
    <n v="0"/>
    <n v="3.6"/>
    <n v="0"/>
    <n v="13572"/>
    <s v="The side the LED light falls on will depend on your USB port orientation (non-standardized)|This product can twist and bend without breaking. Use this to shine light as required|Rated Voltage: 5V; Rated Power: 1.2W - Powered by any standard USB outlet (ca"/>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
    <s v="https://m.media-amazon.com/images/W/WEBP_402378-T2/images/I/31vg0FKWoUL._SX300_SY300_QL70_FMwebp_.jpg"/>
    <s v="https://www.amazon.in/Inventis-Portable-Flexible-Light-Colors/dp/B00URH5E34/ref=sr_1_461?qid=1672903018&amp;s=computers&amp;sr=1-461"/>
  </r>
  <r>
    <s v="B00MFPCY5C"/>
    <s v="GIZGA essentials Universal Silicone Keyboard Protector Skin for 15.6-inches Laptop (5 x 6 x 3 inches)"/>
    <x v="238"/>
    <x v="2"/>
    <s v="Accessories &amp; Peripherals"/>
    <s v="Keyboards,Mice &amp; InputDevices"/>
    <s v="Keyboard&amp;MiceAccessories"/>
    <s v="DustCovers"/>
    <n v="39"/>
    <s v="&lt;=100"/>
    <x v="5"/>
    <n v="1"/>
    <n v="299"/>
    <n v="0.87"/>
    <n v="3.5"/>
    <n v="0"/>
    <n v="15233"/>
    <s v="Universal Silicone Keyboard Protector Keyguard Skin cover for 15.6 Inch Laptop|With the Laptop keyboard protector, your laptop remains protected against any wear and tear|Protection against food or drink spillage|Easy to attach, remove and wash|With a tra"/>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s v="https://m.media-amazon.com/images/I/51YPXDh78VL._SX300_SY300_QL70_FMwebp_.jpg"/>
    <s v="https://www.amazon.in/Universal-Silicone-Keyboard-Protector-15-6-inch/dp/B00MFPCY5C/ref=sr_1_65?qid=1672902997&amp;s=computers&amp;sr=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 Table 2" cacheId="44" applyNumberFormats="0" applyBorderFormats="0" applyFontFormats="0" applyPatternFormats="0" applyAlignmentFormats="0" applyWidthHeightFormats="0" dataCaption="" updatedVersion="8" compact="0" compactData="0">
  <location ref="A4:B14" firstHeaderRow="1" firstDataRow="1" firstDataCol="1"/>
  <pivotFields count="25">
    <pivotField name="product_id" dataField="1" compact="0" outline="0" multipleItemSelectionAllowed="1" showAll="0"/>
    <pivotField name="product_name" compact="0" outline="0" multipleItemSelectionAllowed="1" showAll="0"/>
    <pivotField name="Brand" compact="0" outline="0" multipleItemSelectionAllowed="1" showAll="0"/>
    <pivotField name="Category"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subcategory 1" compact="0" outline="0" multipleItemSelectionAllowed="1" showAll="0"/>
    <pivotField name="subcategory 2" compact="0" outline="0" multipleItemSelectionAllowed="1" showAll="0"/>
    <pivotField name="subcategory 3" compact="0" outline="0" multipleItemSelectionAllowed="1" showAll="0"/>
    <pivotField name="subcategory 4" compact="0" outline="0" multipleItemSelectionAllowed="1" showAll="0"/>
    <pivotField name="discounted_price" compact="0" numFmtId="1" outline="0" multipleItemSelectionAllowed="1" showAll="0"/>
    <pivotField name="Price baskets" compact="0" outline="0" multipleItemSelectionAllowed="1" showAll="0"/>
    <pivotField name="Price baskets (V)" compact="0" outline="0" multipleItemSelectionAllowed="1" showAll="0"/>
    <pivotField name="Basket groups" compact="0" outline="0" multipleItemSelectionAllowed="1" showAll="0"/>
    <pivotField name="actual_price" compact="0" numFmtId="1" outline="0" multipleItemSelectionAllowed="1" showAll="0"/>
    <pivotField name="discount_percentage" compact="0" numFmtId="9" outline="0" multipleItemSelectionAllowed="1" showAll="0"/>
    <pivotField name="rating" compact="0" outline="0" multipleItemSelectionAllowed="1" showAll="0"/>
    <pivotField name="High rating" compact="0" numFmtId="3" outline="0" multipleItemSelectionAllowed="1" showAll="0"/>
    <pivotField name="rating_count" compact="0" outline="0" multipleItemSelectionAllowed="1" showAll="0"/>
    <pivotField name="about_product" compact="0" outline="0" multipleItemSelectionAllowed="1" showAll="0"/>
    <pivotField name="user_id" compact="0" outline="0" multipleItemSelectionAllowed="1" showAll="0"/>
    <pivotField name="user_name" compact="0" outline="0" multipleItemSelectionAllowed="1" showAll="0"/>
    <pivotField name="review_id" compact="0" outline="0" multipleItemSelectionAllowed="1" showAll="0"/>
    <pivotField name="review_title" compact="0" outline="0" multipleItemSelectionAllowed="1" showAll="0"/>
    <pivotField name="review_content" compact="0" outline="0" multipleItemSelectionAllowed="1" showAll="0"/>
    <pivotField name="img_link" compact="0" outline="0" multipleItemSelectionAllowed="1" showAll="0"/>
    <pivotField name="product_link" compact="0" outline="0" multipleItemSelectionAllowed="1" showAll="0"/>
  </pivotFields>
  <rowFields count="1">
    <field x="3"/>
  </rowFields>
  <rowItems count="10">
    <i>
      <x/>
    </i>
    <i>
      <x v="1"/>
    </i>
    <i>
      <x v="2"/>
    </i>
    <i>
      <x v="4"/>
    </i>
    <i>
      <x v="7"/>
    </i>
    <i>
      <x v="6"/>
    </i>
    <i>
      <x v="3"/>
    </i>
    <i>
      <x v="8"/>
    </i>
    <i>
      <x v="5"/>
    </i>
    <i t="grand">
      <x/>
    </i>
  </rowItems>
  <colItems count="1">
    <i/>
  </colItems>
  <dataFields count="1">
    <dataField name="COUNTA of product_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 Table 2 2" cacheId="44" applyNumberFormats="0" applyBorderFormats="0" applyFontFormats="0" applyPatternFormats="0" applyAlignmentFormats="0" applyWidthHeightFormats="0" dataCaption="" updatedVersion="8" compact="0" compactData="0">
  <location ref="A18:B28" firstHeaderRow="1" firstDataRow="1" firstDataCol="1"/>
  <pivotFields count="25">
    <pivotField name="product_id" compact="0" outline="0" multipleItemSelectionAllowed="1" showAll="0"/>
    <pivotField name="product_name" compact="0" outline="0" multipleItemSelectionAllowed="1" showAll="0"/>
    <pivotField name="Brand" compact="0" outline="0" multipleItemSelectionAllowed="1" showAll="0"/>
    <pivotField name="Category"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subcategory 1" compact="0" outline="0" multipleItemSelectionAllowed="1" showAll="0"/>
    <pivotField name="subcategory 2" compact="0" outline="0" multipleItemSelectionAllowed="1" showAll="0"/>
    <pivotField name="subcategory 3" compact="0" outline="0" multipleItemSelectionAllowed="1" showAll="0"/>
    <pivotField name="subcategory 4" compact="0" outline="0" multipleItemSelectionAllowed="1" showAll="0"/>
    <pivotField name="discounted_price" compact="0" numFmtId="1" outline="0" multipleItemSelectionAllowed="1" showAll="0"/>
    <pivotField name="Price baskets" compact="0" outline="0" multipleItemSelectionAllowed="1" showAll="0"/>
    <pivotField name="Price baskets (V)" compact="0" outline="0" multipleItemSelectionAllowed="1" showAll="0"/>
    <pivotField name="Basket groups" compact="0" outline="0" multipleItemSelectionAllowed="1" showAll="0"/>
    <pivotField name="actual_price" compact="0" numFmtId="1" outline="0" multipleItemSelectionAllowed="1" showAll="0"/>
    <pivotField name="discount_percentage" compact="0" numFmtId="9" outline="0" multipleItemSelectionAllowed="1" showAll="0"/>
    <pivotField name="rating" compact="0" outline="0" multipleItemSelectionAllowed="1" showAll="0"/>
    <pivotField name="High rating" compact="0" numFmtId="3" outline="0" multipleItemSelectionAllowed="1" showAll="0"/>
    <pivotField name="rating_count" dataField="1" compact="0" outline="0" multipleItemSelectionAllowed="1" showAll="0"/>
    <pivotField name="about_product" compact="0" outline="0" multipleItemSelectionAllowed="1" showAll="0"/>
    <pivotField name="user_id" compact="0" outline="0" multipleItemSelectionAllowed="1" showAll="0"/>
    <pivotField name="user_name" compact="0" outline="0" multipleItemSelectionAllowed="1" showAll="0"/>
    <pivotField name="review_id" compact="0" outline="0" multipleItemSelectionAllowed="1" showAll="0"/>
    <pivotField name="review_title" compact="0" outline="0" multipleItemSelectionAllowed="1" showAll="0"/>
    <pivotField name="review_content" compact="0" outline="0" multipleItemSelectionAllowed="1" showAll="0"/>
    <pivotField name="img_link" compact="0" outline="0" multipleItemSelectionAllowed="1" showAll="0"/>
    <pivotField name="product_link" compact="0" outline="0" multipleItemSelectionAllowed="1" showAll="0"/>
  </pivotFields>
  <rowFields count="1">
    <field x="3"/>
  </rowFields>
  <rowItems count="10">
    <i>
      <x/>
    </i>
    <i>
      <x v="2"/>
    </i>
    <i>
      <x v="1"/>
    </i>
    <i>
      <x v="4"/>
    </i>
    <i>
      <x v="6"/>
    </i>
    <i>
      <x v="8"/>
    </i>
    <i>
      <x v="7"/>
    </i>
    <i>
      <x v="5"/>
    </i>
    <i>
      <x v="3"/>
    </i>
    <i t="grand">
      <x/>
    </i>
  </rowItems>
  <colItems count="1">
    <i/>
  </colItems>
  <dataFields count="1">
    <dataField name="SUM of rating_count" fld="1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 2 3" cacheId="44" applyNumberFormats="0" applyBorderFormats="0" applyFontFormats="0" applyPatternFormats="0" applyAlignmentFormats="0" applyWidthHeightFormats="0" dataCaption="" updatedVersion="8" compact="0" compactData="0">
  <location ref="A92:H103" firstHeaderRow="1" firstDataRow="2" firstDataCol="1"/>
  <pivotFields count="25">
    <pivotField name="product_id" dataField="1" compact="0" outline="0" multipleItemSelectionAllowed="1" showAll="0"/>
    <pivotField name="product_name" compact="0" outline="0" multipleItemSelectionAllowed="1" showAll="0"/>
    <pivotField name="Brand" compact="0" outline="0" multipleItemSelectionAllowed="1" showAll="0"/>
    <pivotField name="Category"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subcategory 1" compact="0" outline="0" multipleItemSelectionAllowed="1" showAll="0"/>
    <pivotField name="subcategory 2" compact="0" outline="0" multipleItemSelectionAllowed="1" showAll="0"/>
    <pivotField name="subcategory 3" compact="0" outline="0" multipleItemSelectionAllowed="1" showAll="0"/>
    <pivotField name="subcategory 4" compact="0" outline="0" multipleItemSelectionAllowed="1" showAll="0"/>
    <pivotField name="discounted_price" compact="0" numFmtId="1" outline="0" multipleItemSelectionAllowed="1" showAll="0"/>
    <pivotField name="Price baskets" compact="0" outline="0" multipleItemSelectionAllowed="1" showAll="0"/>
    <pivotField name="Price baskets (V)" axis="axisCol" compact="0" outline="0" multipleItemSelectionAllowed="1" showAll="0" sortType="ascending">
      <items count="7">
        <item x="5"/>
        <item x="0"/>
        <item x="1"/>
        <item x="4"/>
        <item x="3"/>
        <item x="2"/>
        <item t="default"/>
      </items>
    </pivotField>
    <pivotField name="Basket groups" compact="0" outline="0" multipleItemSelectionAllowed="1" showAll="0"/>
    <pivotField name="actual_price" compact="0" numFmtId="1" outline="0" multipleItemSelectionAllowed="1" showAll="0"/>
    <pivotField name="discount_percentage" compact="0" numFmtId="9" outline="0" multipleItemSelectionAllowed="1" showAll="0"/>
    <pivotField name="rating" compact="0" outline="0" multipleItemSelectionAllowed="1" showAll="0"/>
    <pivotField name="High rating" compact="0" numFmtId="3" outline="0" multipleItemSelectionAllowed="1" showAll="0"/>
    <pivotField name="rating_count" compact="0" outline="0" multipleItemSelectionAllowed="1" showAll="0"/>
    <pivotField name="about_product" compact="0" outline="0" multipleItemSelectionAllowed="1" showAll="0"/>
    <pivotField name="user_id" compact="0" outline="0" multipleItemSelectionAllowed="1" showAll="0"/>
    <pivotField name="user_name" compact="0" outline="0" multipleItemSelectionAllowed="1" showAll="0"/>
    <pivotField name="review_id" compact="0" outline="0" multipleItemSelectionAllowed="1" showAll="0"/>
    <pivotField name="review_title" compact="0" outline="0" multipleItemSelectionAllowed="1" showAll="0"/>
    <pivotField name="review_content" compact="0" outline="0" multipleItemSelectionAllowed="1" showAll="0"/>
    <pivotField name="img_link" compact="0" outline="0" multipleItemSelectionAllowed="1" showAll="0"/>
    <pivotField name="product_link" compact="0" outline="0" multipleItemSelectionAllowed="1" showAll="0"/>
  </pivotFields>
  <rowFields count="1">
    <field x="3"/>
  </rowFields>
  <rowItems count="10">
    <i>
      <x/>
    </i>
    <i>
      <x v="1"/>
    </i>
    <i>
      <x v="2"/>
    </i>
    <i>
      <x v="4"/>
    </i>
    <i>
      <x v="7"/>
    </i>
    <i>
      <x v="6"/>
    </i>
    <i>
      <x v="3"/>
    </i>
    <i>
      <x v="8"/>
    </i>
    <i>
      <x v="5"/>
    </i>
    <i t="grand">
      <x/>
    </i>
  </rowItems>
  <colFields count="1">
    <field x="10"/>
  </colFields>
  <colItems count="7">
    <i>
      <x/>
    </i>
    <i>
      <x v="1"/>
    </i>
    <i>
      <x v="2"/>
    </i>
    <i>
      <x v="3"/>
    </i>
    <i>
      <x v="4"/>
    </i>
    <i>
      <x v="5"/>
    </i>
    <i t="grand">
      <x/>
    </i>
  </colItems>
  <dataFields count="1">
    <dataField name="COUNTA of product_id" fld="0" subtotal="count" baseField="0"/>
  </dataFields>
  <formats count="5">
    <format dxfId="4">
      <pivotArea field="3" type="button" dataOnly="0" labelOnly="1" outline="0" axis="axisRow" fieldPosition="0"/>
    </format>
    <format dxfId="3">
      <pivotArea dataOnly="0" labelOnly="1" outline="0" fieldPosition="0">
        <references count="1">
          <reference field="10" count="0"/>
        </references>
      </pivotArea>
    </format>
    <format dxfId="2">
      <pivotArea dataOnly="0" labelOnly="1" grandCol="1" outline="0" fieldPosition="0"/>
    </format>
    <format dxfId="1">
      <pivotArea grandRow="1" outline="0" fieldPosition="0"/>
    </format>
    <format dxfId="0">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 2 4" cacheId="44" applyNumberFormats="0" applyBorderFormats="0" applyFontFormats="0" applyPatternFormats="0" applyAlignmentFormats="0" applyWidthHeightFormats="0" dataCaption="" updatedVersion="8" compact="0" compactData="0">
  <location ref="A128:B138" firstHeaderRow="1" firstDataRow="1" firstDataCol="1"/>
  <pivotFields count="25">
    <pivotField name="product_id" compact="0" outline="0" multipleItemSelectionAllowed="1" showAll="0"/>
    <pivotField name="product_name" compact="0" outline="0" multipleItemSelectionAllowed="1" showAll="0"/>
    <pivotField name="Brand" compact="0" outline="0" multipleItemSelectionAllowed="1" showAll="0"/>
    <pivotField name="Category"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subcategory 1" compact="0" outline="0" multipleItemSelectionAllowed="1" showAll="0"/>
    <pivotField name="subcategory 2" compact="0" outline="0" multipleItemSelectionAllowed="1" showAll="0"/>
    <pivotField name="subcategory 3" compact="0" outline="0" multipleItemSelectionAllowed="1" showAll="0"/>
    <pivotField name="subcategory 4" compact="0" outline="0" multipleItemSelectionAllowed="1" showAll="0"/>
    <pivotField name="discounted_price" compact="0" numFmtId="1" outline="0" multipleItemSelectionAllowed="1" showAll="0"/>
    <pivotField name="Price baskets" compact="0" outline="0" multipleItemSelectionAllowed="1" showAll="0"/>
    <pivotField name="Price baskets (V)" compact="0" outline="0" multipleItemSelectionAllowed="1" showAll="0"/>
    <pivotField name="Basket groups" compact="0" outline="0" multipleItemSelectionAllowed="1" showAll="0"/>
    <pivotField name="actual_price" compact="0" numFmtId="1" outline="0" multipleItemSelectionAllowed="1" showAll="0"/>
    <pivotField name="discount_percentage" compact="0" numFmtId="9" outline="0" multipleItemSelectionAllowed="1" showAll="0"/>
    <pivotField name="rating" dataField="1" compact="0" outline="0" multipleItemSelectionAllowed="1" showAll="0"/>
    <pivotField name="High rating" compact="0" numFmtId="3" outline="0" multipleItemSelectionAllowed="1" showAll="0"/>
    <pivotField name="rating_count" compact="0" outline="0" multipleItemSelectionAllowed="1" showAll="0"/>
    <pivotField name="about_product" compact="0" outline="0" multipleItemSelectionAllowed="1" showAll="0"/>
    <pivotField name="user_id" compact="0" outline="0" multipleItemSelectionAllowed="1" showAll="0"/>
    <pivotField name="user_name" compact="0" outline="0" multipleItemSelectionAllowed="1" showAll="0"/>
    <pivotField name="review_id" compact="0" outline="0" multipleItemSelectionAllowed="1" showAll="0"/>
    <pivotField name="review_title" compact="0" outline="0" multipleItemSelectionAllowed="1" showAll="0"/>
    <pivotField name="review_content" compact="0" outline="0" multipleItemSelectionAllowed="1" showAll="0"/>
    <pivotField name="img_link" compact="0" outline="0" multipleItemSelectionAllowed="1" showAll="0"/>
    <pivotField name="product_link" compact="0" outline="0" multipleItemSelectionAllowed="1" showAll="0"/>
  </pivotFields>
  <rowFields count="1">
    <field x="3"/>
  </rowFields>
  <rowItems count="10">
    <i>
      <x v="4"/>
    </i>
    <i>
      <x v="8"/>
    </i>
    <i>
      <x v="7"/>
    </i>
    <i>
      <x v="2"/>
    </i>
    <i>
      <x/>
    </i>
    <i>
      <x v="1"/>
    </i>
    <i>
      <x v="5"/>
    </i>
    <i>
      <x v="6"/>
    </i>
    <i>
      <x v="3"/>
    </i>
    <i t="grand">
      <x/>
    </i>
  </rowItems>
  <colItems count="1">
    <i/>
  </colItems>
  <dataFields count="1">
    <dataField name="AVERAGE of rating" fld="14" subtotal="average" baseField="0" numFmtId="164"/>
  </dataFields>
  <formats count="7">
    <format dxfId="14">
      <pivotArea outline="0" fieldPosition="0"/>
    </format>
    <format dxfId="12">
      <pivotArea field="3" type="button" dataOnly="0" labelOnly="1" outline="0" axis="axisRow" fieldPosition="0"/>
    </format>
    <format dxfId="11">
      <pivotArea dataOnly="0" labelOnly="1" outline="0" axis="axisValues" fieldPosition="0"/>
    </format>
    <format dxfId="9">
      <pivotArea field="3" type="button" dataOnly="0" labelOnly="1" outline="0" axis="axisRow" fieldPosition="0"/>
    </format>
    <format dxfId="8">
      <pivotArea dataOnly="0" labelOnly="1" outline="0" axis="axisValues" fieldPosition="0"/>
    </format>
    <format dxfId="6">
      <pivotArea grandRow="1" outline="0" fieldPosition="0"/>
    </format>
    <format dxfId="5">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 2 5" cacheId="44" applyNumberFormats="0" applyBorderFormats="0" applyFontFormats="0" applyPatternFormats="0" applyAlignmentFormats="0" applyWidthHeightFormats="0" dataCaption="" updatedVersion="8" compact="0" compactData="0">
  <location ref="A145:D551" firstHeaderRow="1" firstDataRow="2" firstDataCol="1"/>
  <pivotFields count="25">
    <pivotField name="product_id" compact="0" outline="0" multipleItemSelectionAllowed="1" showAll="0"/>
    <pivotField name="product_name" dataField="1" compact="0" outline="0" multipleItemSelectionAllowed="1" showAll="0"/>
    <pivotField name="Brand" axis="axisRow" compact="0" outline="0" multipleItemSelectionAllowed="1" showAll="0" sortType="descending">
      <items count="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autoSortScope>
        <pivotArea>
          <references count="1">
            <reference field="4294967294" count="1">
              <x v="2"/>
            </reference>
          </references>
        </pivotArea>
      </autoSortScope>
    </pivotField>
    <pivotField name="Category" compact="0" outline="0" multipleItemSelectionAllowed="1" showAll="0"/>
    <pivotField name="subcategory 1" compact="0" outline="0" multipleItemSelectionAllowed="1" showAll="0"/>
    <pivotField name="subcategory 2" compact="0" outline="0" multipleItemSelectionAllowed="1" showAll="0"/>
    <pivotField name="subcategory 3" compact="0" outline="0" multipleItemSelectionAllowed="1" showAll="0"/>
    <pivotField name="subcategory 4" compact="0" outline="0" multipleItemSelectionAllowed="1" showAll="0"/>
    <pivotField name="discounted_price" compact="0" numFmtId="1" outline="0" multipleItemSelectionAllowed="1" showAll="0"/>
    <pivotField name="Price baskets" compact="0" outline="0" multipleItemSelectionAllowed="1" showAll="0"/>
    <pivotField name="Price baskets (V)" compact="0" outline="0" multipleItemSelectionAllowed="1" showAll="0"/>
    <pivotField name="Basket groups" compact="0" outline="0" multipleItemSelectionAllowed="1" showAll="0"/>
    <pivotField name="actual_price" compact="0" numFmtId="1" outline="0" multipleItemSelectionAllowed="1" showAll="0"/>
    <pivotField name="discount_percentage" compact="0" numFmtId="9" outline="0" multipleItemSelectionAllowed="1" showAll="0"/>
    <pivotField name="rating" dataField="1" compact="0" outline="0" multipleItemSelectionAllowed="1" showAll="0"/>
    <pivotField name="High rating" dataField="1" compact="0" numFmtId="3" outline="0" multipleItemSelectionAllowed="1" showAll="0"/>
    <pivotField name="rating_count" compact="0" outline="0" multipleItemSelectionAllowed="1" showAll="0"/>
    <pivotField name="about_product" compact="0" outline="0" multipleItemSelectionAllowed="1" showAll="0"/>
    <pivotField name="user_id" compact="0" outline="0" multipleItemSelectionAllowed="1" showAll="0"/>
    <pivotField name="user_name" compact="0" outline="0" multipleItemSelectionAllowed="1" showAll="0"/>
    <pivotField name="review_id" compact="0" outline="0" multipleItemSelectionAllowed="1" showAll="0"/>
    <pivotField name="review_title" compact="0" outline="0" multipleItemSelectionAllowed="1" showAll="0"/>
    <pivotField name="review_content" compact="0" outline="0" multipleItemSelectionAllowed="1" showAll="0"/>
    <pivotField name="img_link" compact="0" outline="0" multipleItemSelectionAllowed="1" showAll="0"/>
    <pivotField name="product_link" compact="0" outline="0" multipleItemSelectionAllowed="1" showAll="0"/>
  </pivotFields>
  <rowFields count="1">
    <field x="2"/>
  </rowFields>
  <rowItems count="405">
    <i>
      <x v="16"/>
    </i>
    <i>
      <x v="5"/>
    </i>
    <i>
      <x v="68"/>
    </i>
    <i>
      <x v="3"/>
    </i>
    <i>
      <x v="96"/>
    </i>
    <i>
      <x v="207"/>
    </i>
    <i>
      <x v="20"/>
    </i>
    <i>
      <x v="27"/>
    </i>
    <i>
      <x v="84"/>
    </i>
    <i>
      <x v="183"/>
    </i>
    <i>
      <x v="26"/>
    </i>
    <i>
      <x v="92"/>
    </i>
    <i>
      <x v="164"/>
    </i>
    <i>
      <x v="59"/>
    </i>
    <i>
      <x v="231"/>
    </i>
    <i>
      <x v="30"/>
    </i>
    <i>
      <x v="1"/>
    </i>
    <i>
      <x v="25"/>
    </i>
    <i>
      <x v="121"/>
    </i>
    <i>
      <x v="7"/>
    </i>
    <i>
      <x v="53"/>
    </i>
    <i>
      <x v="130"/>
    </i>
    <i>
      <x v="268"/>
    </i>
    <i>
      <x v="238"/>
    </i>
    <i>
      <x v="6"/>
    </i>
    <i>
      <x v="31"/>
    </i>
    <i>
      <x v="12"/>
    </i>
    <i>
      <x v="257"/>
    </i>
    <i>
      <x v="51"/>
    </i>
    <i>
      <x v="301"/>
    </i>
    <i>
      <x v="4"/>
    </i>
    <i>
      <x v="159"/>
    </i>
    <i>
      <x v="152"/>
    </i>
    <i>
      <x v="131"/>
    </i>
    <i>
      <x v="65"/>
    </i>
    <i>
      <x v="266"/>
    </i>
    <i>
      <x v="11"/>
    </i>
    <i>
      <x v="29"/>
    </i>
    <i>
      <x v="123"/>
    </i>
    <i>
      <x v="117"/>
    </i>
    <i>
      <x v="300"/>
    </i>
    <i>
      <x v="77"/>
    </i>
    <i>
      <x v="70"/>
    </i>
    <i>
      <x v="38"/>
    </i>
    <i>
      <x v="284"/>
    </i>
    <i>
      <x v="22"/>
    </i>
    <i>
      <x v="34"/>
    </i>
    <i>
      <x v="19"/>
    </i>
    <i>
      <x v="256"/>
    </i>
    <i>
      <x v="61"/>
    </i>
    <i>
      <x v="8"/>
    </i>
    <i>
      <x v="307"/>
    </i>
    <i>
      <x v="286"/>
    </i>
    <i>
      <x v="311"/>
    </i>
    <i>
      <x v="85"/>
    </i>
    <i>
      <x v="15"/>
    </i>
    <i>
      <x v="170"/>
    </i>
    <i>
      <x v="269"/>
    </i>
    <i>
      <x v="160"/>
    </i>
    <i>
      <x v="294"/>
    </i>
    <i>
      <x v="108"/>
    </i>
    <i>
      <x v="56"/>
    </i>
    <i>
      <x v="111"/>
    </i>
    <i>
      <x v="145"/>
    </i>
    <i>
      <x v="39"/>
    </i>
    <i>
      <x v="155"/>
    </i>
    <i>
      <x v="364"/>
    </i>
    <i>
      <x v="261"/>
    </i>
    <i>
      <x v="221"/>
    </i>
    <i>
      <x v="138"/>
    </i>
    <i>
      <x v="52"/>
    </i>
    <i>
      <x v="277"/>
    </i>
    <i>
      <x v="235"/>
    </i>
    <i>
      <x v="107"/>
    </i>
    <i>
      <x v="125"/>
    </i>
    <i>
      <x v="295"/>
    </i>
    <i>
      <x v="240"/>
    </i>
    <i>
      <x v="60"/>
    </i>
    <i>
      <x v="24"/>
    </i>
    <i>
      <x v="72"/>
    </i>
    <i>
      <x v="339"/>
    </i>
    <i>
      <x v="2"/>
    </i>
    <i>
      <x v="386"/>
    </i>
    <i>
      <x v="93"/>
    </i>
    <i>
      <x v="161"/>
    </i>
    <i>
      <x v="395"/>
    </i>
    <i>
      <x v="114"/>
    </i>
    <i>
      <x v="97"/>
    </i>
    <i>
      <x v="62"/>
    </i>
    <i>
      <x v="351"/>
    </i>
    <i>
      <x v="129"/>
    </i>
    <i>
      <x v="23"/>
    </i>
    <i>
      <x v="63"/>
    </i>
    <i>
      <x v="110"/>
    </i>
    <i>
      <x v="64"/>
    </i>
    <i>
      <x v="329"/>
    </i>
    <i>
      <x v="132"/>
    </i>
    <i>
      <x v="378"/>
    </i>
    <i>
      <x v="135"/>
    </i>
    <i>
      <x v="244"/>
    </i>
    <i>
      <x v="21"/>
    </i>
    <i>
      <x v="55"/>
    </i>
    <i>
      <x v="139"/>
    </i>
    <i>
      <x v="57"/>
    </i>
    <i>
      <x v="140"/>
    </i>
    <i>
      <x v="306"/>
    </i>
    <i>
      <x v="141"/>
    </i>
    <i>
      <x v="321"/>
    </i>
    <i>
      <x v="66"/>
    </i>
    <i>
      <x v="341"/>
    </i>
    <i>
      <x v="147"/>
    </i>
    <i>
      <x v="363"/>
    </i>
    <i>
      <x v="148"/>
    </i>
    <i>
      <x v="9"/>
    </i>
    <i>
      <x v="151"/>
    </i>
    <i>
      <x v="242"/>
    </i>
    <i>
      <x v="40"/>
    </i>
    <i>
      <x v="91"/>
    </i>
    <i>
      <x v="45"/>
    </i>
    <i>
      <x v="94"/>
    </i>
    <i>
      <x v="156"/>
    </i>
    <i>
      <x v="274"/>
    </i>
    <i>
      <x v="157"/>
    </i>
    <i>
      <x v="17"/>
    </i>
    <i>
      <x v="71"/>
    </i>
    <i>
      <x v="292"/>
    </i>
    <i>
      <x v="46"/>
    </i>
    <i>
      <x v="112"/>
    </i>
    <i>
      <x v="397"/>
    </i>
    <i>
      <x v="308"/>
    </i>
    <i>
      <x v="400"/>
    </i>
    <i>
      <x v="313"/>
    </i>
    <i>
      <x v="73"/>
    </i>
    <i>
      <x v="324"/>
    </i>
    <i>
      <x v="169"/>
    </i>
    <i>
      <x v="332"/>
    </i>
    <i>
      <x v="75"/>
    </i>
    <i>
      <x v="349"/>
    </i>
    <i>
      <x v="171"/>
    </i>
    <i>
      <x v="356"/>
    </i>
    <i>
      <x v="175"/>
    </i>
    <i>
      <x v="376"/>
    </i>
    <i>
      <x v="176"/>
    </i>
    <i>
      <x v="382"/>
    </i>
    <i>
      <x v="177"/>
    </i>
    <i>
      <x v="388"/>
    </i>
    <i>
      <x v="181"/>
    </i>
    <i>
      <x v="124"/>
    </i>
    <i>
      <x v="182"/>
    </i>
    <i>
      <x v="243"/>
    </i>
    <i>
      <x v="48"/>
    </i>
    <i>
      <x v="245"/>
    </i>
    <i>
      <x v="184"/>
    </i>
    <i>
      <x v="13"/>
    </i>
    <i>
      <x v="187"/>
    </i>
    <i>
      <x v="264"/>
    </i>
    <i>
      <x v="193"/>
    </i>
    <i>
      <x v="95"/>
    </i>
    <i>
      <x v="195"/>
    </i>
    <i>
      <x v="270"/>
    </i>
    <i>
      <x v="196"/>
    </i>
    <i>
      <x v="275"/>
    </i>
    <i>
      <x v="197"/>
    </i>
    <i>
      <x v="283"/>
    </i>
    <i>
      <x v="198"/>
    </i>
    <i>
      <x v="285"/>
    </i>
    <i>
      <x v="204"/>
    </i>
    <i>
      <x v="287"/>
    </i>
    <i>
      <x v="206"/>
    </i>
    <i>
      <x v="109"/>
    </i>
    <i>
      <x v="78"/>
    </i>
    <i>
      <x v="58"/>
    </i>
    <i>
      <x v="208"/>
    </i>
    <i>
      <x v="305"/>
    </i>
    <i>
      <x v="209"/>
    </i>
    <i>
      <x v="113"/>
    </i>
    <i>
      <x v="210"/>
    </i>
    <i>
      <x v="310"/>
    </i>
    <i>
      <x v="212"/>
    </i>
    <i>
      <x v="312"/>
    </i>
    <i>
      <x v="213"/>
    </i>
    <i>
      <x v="314"/>
    </i>
    <i>
      <x v="216"/>
    </i>
    <i>
      <x v="323"/>
    </i>
    <i>
      <x v="217"/>
    </i>
    <i>
      <x v="326"/>
    </i>
    <i>
      <x v="83"/>
    </i>
    <i>
      <x v="331"/>
    </i>
    <i>
      <x v="222"/>
    </i>
    <i>
      <x v="14"/>
    </i>
    <i>
      <x v="223"/>
    </i>
    <i>
      <x v="342"/>
    </i>
    <i>
      <x v="228"/>
    </i>
    <i>
      <x v="350"/>
    </i>
    <i>
      <x v="230"/>
    </i>
    <i>
      <x v="352"/>
    </i>
    <i>
      <x v="49"/>
    </i>
    <i>
      <x v="362"/>
    </i>
    <i>
      <x v="232"/>
    </i>
    <i>
      <x v="37"/>
    </i>
    <i>
      <x v="233"/>
    </i>
    <i>
      <x v="377"/>
    </i>
    <i>
      <x v="234"/>
    </i>
    <i>
      <x v="379"/>
    </i>
    <i>
      <x v="28"/>
    </i>
    <i>
      <x v="384"/>
    </i>
    <i>
      <x v="236"/>
    </i>
    <i>
      <x v="387"/>
    </i>
    <i>
      <x v="86"/>
    </i>
    <i>
      <x v="392"/>
    </i>
    <i>
      <x v="239"/>
    </i>
    <i>
      <x v="396"/>
    </i>
    <i>
      <x v="87"/>
    </i>
    <i>
      <x v="241"/>
    </i>
    <i>
      <x v="401"/>
    </i>
    <i>
      <x v="162"/>
    </i>
    <i>
      <x/>
    </i>
    <i>
      <x v="344"/>
    </i>
    <i>
      <x v="115"/>
    </i>
    <i>
      <x v="202"/>
    </i>
    <i>
      <x v="218"/>
    </i>
    <i>
      <x v="328"/>
    </i>
    <i>
      <x v="219"/>
    </i>
    <i>
      <x v="360"/>
    </i>
    <i>
      <x v="220"/>
    </i>
    <i>
      <x v="211"/>
    </i>
    <i>
      <x v="67"/>
    </i>
    <i>
      <x v="320"/>
    </i>
    <i>
      <x v="136"/>
    </i>
    <i>
      <x v="336"/>
    </i>
    <i>
      <x v="137"/>
    </i>
    <i>
      <x v="50"/>
    </i>
    <i>
      <x v="224"/>
    </i>
    <i>
      <x v="368"/>
    </i>
    <i>
      <x v="225"/>
    </i>
    <i>
      <x v="127"/>
    </i>
    <i>
      <x v="226"/>
    </i>
    <i>
      <x v="215"/>
    </i>
    <i>
      <x v="227"/>
    </i>
    <i>
      <x v="316"/>
    </i>
    <i>
      <x v="54"/>
    </i>
    <i>
      <x v="186"/>
    </i>
    <i>
      <x v="229"/>
    </i>
    <i>
      <x v="190"/>
    </i>
    <i>
      <x v="69"/>
    </i>
    <i>
      <x v="340"/>
    </i>
    <i>
      <x v="42"/>
    </i>
    <i>
      <x v="348"/>
    </i>
    <i>
      <x v="43"/>
    </i>
    <i>
      <x v="33"/>
    </i>
    <i>
      <x v="142"/>
    </i>
    <i>
      <x v="403"/>
    </i>
    <i>
      <x v="143"/>
    </i>
    <i>
      <x v="372"/>
    </i>
    <i>
      <x v="144"/>
    </i>
    <i>
      <x v="380"/>
    </i>
    <i>
      <x v="44"/>
    </i>
    <i>
      <x v="88"/>
    </i>
    <i>
      <x v="237"/>
    </i>
    <i>
      <x v="90"/>
    </i>
    <i>
      <x v="146"/>
    </i>
    <i>
      <x v="179"/>
    </i>
    <i>
      <x v="35"/>
    </i>
    <i>
      <x v="82"/>
    </i>
    <i>
      <x v="98"/>
    </i>
    <i>
      <x v="318"/>
    </i>
    <i>
      <x v="149"/>
    </i>
    <i>
      <x v="322"/>
    </i>
    <i>
      <x v="150"/>
    </i>
    <i>
      <x v="119"/>
    </i>
    <i>
      <x v="99"/>
    </i>
    <i>
      <x v="330"/>
    </i>
    <i>
      <x v="100"/>
    </i>
    <i>
      <x v="334"/>
    </i>
    <i>
      <x v="153"/>
    </i>
    <i>
      <x v="338"/>
    </i>
    <i>
      <x v="246"/>
    </i>
    <i>
      <x v="120"/>
    </i>
    <i>
      <x v="247"/>
    </i>
    <i>
      <x v="346"/>
    </i>
    <i>
      <x v="248"/>
    </i>
    <i>
      <x v="32"/>
    </i>
    <i>
      <x v="249"/>
    </i>
    <i>
      <x v="354"/>
    </i>
    <i>
      <x v="250"/>
    </i>
    <i>
      <x v="358"/>
    </i>
    <i>
      <x v="251"/>
    </i>
    <i>
      <x v="199"/>
    </i>
    <i>
      <x v="252"/>
    </i>
    <i>
      <x v="366"/>
    </i>
    <i>
      <x v="253"/>
    </i>
    <i>
      <x v="370"/>
    </i>
    <i>
      <x v="254"/>
    </i>
    <i>
      <x v="374"/>
    </i>
    <i>
      <x v="255"/>
    </i>
    <i>
      <x v="18"/>
    </i>
    <i>
      <x v="154"/>
    </i>
    <i>
      <x v="126"/>
    </i>
    <i>
      <x v="101"/>
    </i>
    <i>
      <x v="128"/>
    </i>
    <i>
      <x v="258"/>
    </i>
    <i>
      <x v="390"/>
    </i>
    <i>
      <x v="259"/>
    </i>
    <i>
      <x v="394"/>
    </i>
    <i>
      <x v="260"/>
    </i>
    <i>
      <x v="398"/>
    </i>
    <i>
      <x v="102"/>
    </i>
    <i>
      <x v="402"/>
    </i>
    <i>
      <x v="262"/>
    </i>
    <i>
      <x v="180"/>
    </i>
    <i>
      <x v="263"/>
    </i>
    <i>
      <x v="116"/>
    </i>
    <i>
      <x v="103"/>
    </i>
    <i>
      <x v="315"/>
    </i>
    <i>
      <x v="265"/>
    </i>
    <i>
      <x v="317"/>
    </i>
    <i>
      <x v="158"/>
    </i>
    <i>
      <x v="319"/>
    </i>
    <i>
      <x v="267"/>
    </i>
    <i>
      <x v="118"/>
    </i>
    <i>
      <x v="104"/>
    </i>
    <i>
      <x v="185"/>
    </i>
    <i>
      <x v="105"/>
    </i>
    <i>
      <x v="325"/>
    </i>
    <i>
      <x v="106"/>
    </i>
    <i>
      <x v="327"/>
    </i>
    <i>
      <x v="271"/>
    </i>
    <i>
      <x v="188"/>
    </i>
    <i>
      <x v="272"/>
    </i>
    <i>
      <x v="189"/>
    </i>
    <i>
      <x v="273"/>
    </i>
    <i>
      <x v="333"/>
    </i>
    <i>
      <x v="74"/>
    </i>
    <i>
      <x v="335"/>
    </i>
    <i>
      <x v="163"/>
    </i>
    <i>
      <x v="337"/>
    </i>
    <i>
      <x v="276"/>
    </i>
    <i>
      <x v="191"/>
    </i>
    <i>
      <x v="36"/>
    </i>
    <i>
      <x v="192"/>
    </i>
    <i>
      <x v="278"/>
    </i>
    <i>
      <x v="343"/>
    </i>
    <i>
      <x v="279"/>
    </i>
    <i>
      <x v="345"/>
    </i>
    <i>
      <x v="280"/>
    </i>
    <i>
      <x v="347"/>
    </i>
    <i>
      <x v="281"/>
    </i>
    <i>
      <x v="194"/>
    </i>
    <i>
      <x v="282"/>
    </i>
    <i>
      <x v="122"/>
    </i>
    <i>
      <x v="165"/>
    </i>
    <i>
      <x v="353"/>
    </i>
    <i>
      <x v="166"/>
    </i>
    <i>
      <x v="355"/>
    </i>
    <i>
      <x v="167"/>
    </i>
    <i>
      <x v="357"/>
    </i>
    <i>
      <x v="168"/>
    </i>
    <i>
      <x v="359"/>
    </i>
    <i>
      <x v="76"/>
    </i>
    <i>
      <x v="361"/>
    </i>
    <i>
      <x v="288"/>
    </i>
    <i>
      <x v="200"/>
    </i>
    <i>
      <x v="289"/>
    </i>
    <i>
      <x v="365"/>
    </i>
    <i>
      <x v="290"/>
    </i>
    <i>
      <x v="367"/>
    </i>
    <i>
      <x v="291"/>
    </i>
    <i>
      <x v="369"/>
    </i>
    <i>
      <x v="47"/>
    </i>
    <i>
      <x v="371"/>
    </i>
    <i>
      <x v="293"/>
    </i>
    <i>
      <x v="373"/>
    </i>
    <i>
      <x v="10"/>
    </i>
    <i>
      <x v="375"/>
    </i>
    <i>
      <x v="172"/>
    </i>
    <i>
      <x v="203"/>
    </i>
    <i>
      <x v="296"/>
    </i>
    <i>
      <x v="205"/>
    </i>
    <i>
      <x v="297"/>
    </i>
    <i>
      <x v="381"/>
    </i>
    <i>
      <x v="298"/>
    </i>
    <i>
      <x v="383"/>
    </i>
    <i>
      <x v="299"/>
    </i>
    <i>
      <x v="385"/>
    </i>
    <i>
      <x v="173"/>
    </i>
    <i>
      <x v="41"/>
    </i>
    <i>
      <x v="174"/>
    </i>
    <i>
      <x v="389"/>
    </i>
    <i>
      <x v="302"/>
    </i>
    <i>
      <x v="391"/>
    </i>
    <i>
      <x v="303"/>
    </i>
    <i>
      <x v="393"/>
    </i>
    <i>
      <x v="304"/>
    </i>
    <i>
      <x v="89"/>
    </i>
    <i>
      <x v="79"/>
    </i>
    <i>
      <x v="214"/>
    </i>
    <i>
      <x v="80"/>
    </i>
    <i>
      <x v="399"/>
    </i>
    <i>
      <x v="81"/>
    </i>
    <i>
      <x v="133"/>
    </i>
    <i>
      <x v="178"/>
    </i>
    <i>
      <x v="134"/>
    </i>
    <i>
      <x v="309"/>
    </i>
    <i>
      <x v="201"/>
    </i>
    <i t="grand">
      <x/>
    </i>
  </rowItems>
  <colFields count="1">
    <field x="-2"/>
  </colFields>
  <colItems count="3">
    <i>
      <x/>
    </i>
    <i i="1">
      <x v="1"/>
    </i>
    <i i="2">
      <x v="2"/>
    </i>
  </colItems>
  <dataFields count="3">
    <dataField name="COUNTA of product_name" fld="1" subtotal="count" baseField="0"/>
    <dataField name="AVERAGE of rating" fld="14" subtotal="average" baseField="0" numFmtId="164"/>
    <dataField name="SUM of High rating" fld="15" baseField="0"/>
  </dataFields>
  <formats count="1">
    <format dxfId="33">
      <pivotArea outline="0" fieldPosition="0">
        <references count="1">
          <reference field="4294967294" count="1" selected="0">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m.media-amazon.com/images/W/WEBP_402378-T1/images/I/41SqfLI2Fu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987" Type="http://schemas.openxmlformats.org/officeDocument/2006/relationships/hyperlink" Target="https://m.media-amazon.com/images/I/31zFmy89TOL._SX300_SY300_QL70_ML2_.jpg" TargetMode="External"/><Relationship Id="rId2668" Type="http://schemas.openxmlformats.org/officeDocument/2006/relationships/hyperlink" Target="https://www.amazon.in/Orpat-HHB-100E-250-Watt-Blender-White/dp/B0085W2MUQ/ref=sr_1_358?qid=1672923610&amp;s=kitchen&amp;sr=1-358" TargetMode="External"/><Relationship Id="rId2875" Type="http://schemas.openxmlformats.org/officeDocument/2006/relationships/hyperlink" Target="https://m.media-amazon.com/images/I/41CAIlYtE+L._SY300_SX300_.jpg" TargetMode="External"/><Relationship Id="rId847" Type="http://schemas.openxmlformats.org/officeDocument/2006/relationships/hyperlink" Target="https://m.media-amazon.com/images/I/31kj3q4SepL._SY445_SX342_QL70_ML2_.jpg" TargetMode="External"/><Relationship Id="rId1477" Type="http://schemas.openxmlformats.org/officeDocument/2006/relationships/hyperlink" Target="https://m.media-amazon.com/images/W/WEBP_402378-T1/images/I/41YjSD1XPoS._SY300_SX300_QL70_FMwebp_.jpg" TargetMode="External"/><Relationship Id="rId1684" Type="http://schemas.openxmlformats.org/officeDocument/2006/relationships/hyperlink" Target="https://www.amazon.in/LS-LAPSTER-Accessories-Adapter-Recorder/dp/B084BR3QX8/ref=sr_1_282?qid=1672903008&amp;s=computers&amp;sr=1-282" TargetMode="External"/><Relationship Id="rId1891" Type="http://schemas.openxmlformats.org/officeDocument/2006/relationships/hyperlink" Target="https://m.media-amazon.com/images/W/WEBP_402378-T1/images/I/41eEK+FeFyL._SY300_SX300_.jpg" TargetMode="External"/><Relationship Id="rId2528" Type="http://schemas.openxmlformats.org/officeDocument/2006/relationships/hyperlink" Target="https://www.amazon.in/OPERATION-CHARGING-MULTI-CLIP-FUNCTION-PERSONAL/dp/B08VJFYH6N/ref=sr_1_279?qid=1672923606&amp;s=kitchen&amp;sr=1-279" TargetMode="External"/><Relationship Id="rId2735" Type="http://schemas.openxmlformats.org/officeDocument/2006/relationships/hyperlink" Target="https://m.media-amazon.com/images/W/WEBP_402378-T1/images/I/41d2SJq5sxL._SX300_SY300_QL70_FMwebp_.jpg" TargetMode="External"/><Relationship Id="rId707" Type="http://schemas.openxmlformats.org/officeDocument/2006/relationships/hyperlink" Target="https://m.media-amazon.com/images/I/413qMt0RdpL._SY300_SX300_QL70_ML2_.jpg" TargetMode="External"/><Relationship Id="rId914" Type="http://schemas.openxmlformats.org/officeDocument/2006/relationships/hyperlink" Target="https://www.amazon.in/Portronics-Konnect-POR-1401-Charging-Function/dp/B09KLVMZ3B/ref=sr_1_126?qid=1672895784&amp;s=electronics&amp;sr=1-126" TargetMode="External"/><Relationship Id="rId1337" Type="http://schemas.openxmlformats.org/officeDocument/2006/relationships/hyperlink" Target="https://m.media-amazon.com/images/I/31XO-wfGGGL._SX300_SY300_QL70_FMwebp_.jpg" TargetMode="External"/><Relationship Id="rId1544" Type="http://schemas.openxmlformats.org/officeDocument/2006/relationships/hyperlink" Target="https://www.amazon.in/A400-Type-C-Cable-Meter-Black/dp/B077Z65HSD/ref=sr_1_204?qid=1672903005&amp;s=computers&amp;sr=1-204" TargetMode="External"/><Relationship Id="rId1751" Type="http://schemas.openxmlformats.org/officeDocument/2006/relationships/hyperlink" Target="https://m.media-amazon.com/images/W/WEBP_402378-T2/images/I/41J8nz5uEUL._SX300_SY300_QL70_FMwebp_.jpg" TargetMode="External"/><Relationship Id="rId2802" Type="http://schemas.openxmlformats.org/officeDocument/2006/relationships/hyperlink" Target="https://www.amazon.in/Borosil-Prime-BGRILLPS11-Grill-Sandwich/dp/B07JZSG42Y/ref=sr_1_437?qid=1672923613&amp;s=kitchen&amp;sr=1-437" TargetMode="External"/><Relationship Id="rId43" Type="http://schemas.openxmlformats.org/officeDocument/2006/relationships/hyperlink" Target="https://m.media-amazon.com/images/W/WEBP_402378-T1/images/I/31MIyzg8uzL._SX300_SY300_QL70_FMwebp_.jpg" TargetMode="External"/><Relationship Id="rId1404" Type="http://schemas.openxmlformats.org/officeDocument/2006/relationships/hyperlink" Target="https://www.amazon.in/TP-Link-TL-WA850RE-300Mbps-Universal-Extender/dp/B00A0VCJPI/ref=sr_1_127?qid=1672903001&amp;s=computers&amp;sr=1-127" TargetMode="External"/><Relationship Id="rId1611" Type="http://schemas.openxmlformats.org/officeDocument/2006/relationships/hyperlink" Target="https://m.media-amazon.com/images/I/31w-19-3fSL._SY300_SX300_QL70_FMwebp_.jpg" TargetMode="External"/><Relationship Id="rId497" Type="http://schemas.openxmlformats.org/officeDocument/2006/relationships/hyperlink" Target="https://m.media-amazon.com/images/I/31qs7auuBKL._SY445_SX342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2385" Type="http://schemas.openxmlformats.org/officeDocument/2006/relationships/hyperlink" Target="https://m.media-amazon.com/images/W/WEBP_402378-T1/images/I/41TMMpVWKqL._SY300_SX300_QL70_FMwebp_.jpg" TargetMode="External"/><Relationship Id="rId357" Type="http://schemas.openxmlformats.org/officeDocument/2006/relationships/hyperlink" Target="https://m.media-amazon.com/images/I/31jSLNakA7L._SY445_SX342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38" Type="http://schemas.openxmlformats.org/officeDocument/2006/relationships/hyperlink" Target="https://www.amazon.in/Lapster-compatible-OnePlus-charging-Compatible/dp/B0BMXMLSMM/ref=sr_1_497?qid=1672903019&amp;s=computers&amp;sr=1-497" TargetMode="External"/><Relationship Id="rId2592" Type="http://schemas.openxmlformats.org/officeDocument/2006/relationships/hyperlink" Target="https://www.amazon.in/ACTIVA-APSRA-Approved-Ceiling-Warranty/dp/B07ZJND9B9/ref=sr_1_315?qid=1672923607&amp;s=kitchen&amp;sr=1-315" TargetMode="External"/><Relationship Id="rId217" Type="http://schemas.openxmlformats.org/officeDocument/2006/relationships/hyperlink" Target="https://m.media-amazon.com/images/I/41pdZIhY+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771" Type="http://schemas.openxmlformats.org/officeDocument/2006/relationships/hyperlink" Target="https://m.media-amazon.com/images/I/41-CKEKnjyL._SX300_SY300_QL70_ML2_.jpg" TargetMode="External"/><Relationship Id="rId2245" Type="http://schemas.openxmlformats.org/officeDocument/2006/relationships/hyperlink" Target="https://m.media-amazon.com/images/W/WEBP_402378-T1/images/I/31Sgt4ZRNXL._SX300_SY300_QL70_FMwebp_.jpg" TargetMode="External"/><Relationship Id="rId2452" Type="http://schemas.openxmlformats.org/officeDocument/2006/relationships/hyperlink" Target="https://www.amazon.in/Swiss-Military-VC03-Wireless-Collection/dp/B09SZ5TWHW/ref=sr_1_242?qid=1672923603&amp;s=kitchen&amp;sr=1-242" TargetMode="External"/><Relationship Id="rId424" Type="http://schemas.openxmlformats.org/officeDocument/2006/relationships/hyperlink" Target="https://www.amazon.in/Tata-Remote-Control-Compatible-tatasky/dp/B08RHPDNVV/ref=sr_1_232?qid=1672909135&amp;s=electronics&amp;sr=1-232" TargetMode="External"/><Relationship Id="rId631" Type="http://schemas.openxmlformats.org/officeDocument/2006/relationships/hyperlink" Target="https://m.media-amazon.com/images/W/WEBP_402378-T1/images/I/213GZPC7uwL._SX300_SY300_QL70_FMwebp_.jpg" TargetMode="External"/><Relationship Id="rId1054" Type="http://schemas.openxmlformats.org/officeDocument/2006/relationships/hyperlink" Target="https://www.amazon.in/WeCool-Navigation-Locking-Gripping-Rotation/dp/B0B2DJ5RVQ/ref=sr_1_260?qid=1672895821&amp;s=electronics&amp;sr=1-260" TargetMode="External"/><Relationship Id="rId1261" Type="http://schemas.openxmlformats.org/officeDocument/2006/relationships/hyperlink" Target="https://m.media-amazon.com/images/I/41Fm0YcrDqL._SX300_SY300_QL70_FMwebp_.jpg" TargetMode="External"/><Relationship Id="rId2105" Type="http://schemas.openxmlformats.org/officeDocument/2006/relationships/hyperlink" Target="https://m.media-amazon.com/images/W/WEBP_402378-T1/images/I/317ws2Qbln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1121" Type="http://schemas.openxmlformats.org/officeDocument/2006/relationships/hyperlink" Target="https://m.media-amazon.com/images/I/41ynwpRq+kL._SY300_SX300_.jpg" TargetMode="External"/><Relationship Id="rId1938" Type="http://schemas.openxmlformats.org/officeDocument/2006/relationships/hyperlink" Target="https://www.amazon.in/Portronics-Konnect-Charge-Charging-Resistant/dp/B09Q8HMKZX/ref=sr_1_428?qid=1672903016&amp;s=computers&amp;sr=1-428" TargetMode="External"/><Relationship Id="rId281" Type="http://schemas.openxmlformats.org/officeDocument/2006/relationships/hyperlink" Target="https://m.media-amazon.com/images/I/41wI9GGhTHL._SX300_SY300_QL70_FMwebp_.jpg" TargetMode="External"/><Relationship Id="rId141" Type="http://schemas.openxmlformats.org/officeDocument/2006/relationships/hyperlink" Target="https://m.media-amazon.com/images/I/41gztmbiIgL._SX300_SY300_QL70_FMwebp_.jpg" TargetMode="External"/><Relationship Id="rId7" Type="http://schemas.openxmlformats.org/officeDocument/2006/relationships/hyperlink" Target="https://m.media-amazon.com/images/I/41V5FtEWPkL._SX300_SY300_QL70_FMwebp_.jpg" TargetMode="External"/><Relationship Id="rId2779" Type="http://schemas.openxmlformats.org/officeDocument/2006/relationships/hyperlink" Target="https://m.media-amazon.com/images/W/WEBP_402378-T2/images/I/41HoeX-PcDL._SY445_SX342_QL70_FMwebp_.jpg" TargetMode="External"/><Relationship Id="rId958" Type="http://schemas.openxmlformats.org/officeDocument/2006/relationships/hyperlink" Target="https://www.amazon.in/Flix-Micro-Cable-Smartphone-Black/dp/B09NHVCHS9/ref=sr_1_158?qid=1672895791&amp;s=electronics&amp;sr=1-158" TargetMode="External"/><Relationship Id="rId1588" Type="http://schemas.openxmlformats.org/officeDocument/2006/relationships/hyperlink" Target="https://www.amazon.in/Passport-Portable-External-Drive-Black/dp/B07VTFN6HM/ref=sr_1_229?qid=1672903006&amp;s=computers&amp;sr=1-229" TargetMode="External"/><Relationship Id="rId1795" Type="http://schemas.openxmlformats.org/officeDocument/2006/relationships/hyperlink" Target="https://m.media-amazon.com/images/W/WEBP_402378-T2/images/I/41zEY42v1tL._SX300_SY300_QL70_FMwebp_.jpg" TargetMode="External"/><Relationship Id="rId2639" Type="http://schemas.openxmlformats.org/officeDocument/2006/relationships/hyperlink" Target="https://m.media-amazon.com/images/I/314V87LweL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87" Type="http://schemas.openxmlformats.org/officeDocument/2006/relationships/hyperlink" Target="https://m.media-amazon.com/images/W/WEBP_402378-T2/images/I/31EHCPHbSlL._SX300_SY300_QL70_FMwebp_.jpg" TargetMode="External"/><Relationship Id="rId818" Type="http://schemas.openxmlformats.org/officeDocument/2006/relationships/hyperlink" Target="https://www.amazon.in/Boom-Ultima-Headphones-Cancelling-Earphones/dp/B08D75R3Z1/ref=sr_1_77?qid=1672895770&amp;s=electronics&amp;sr=1-77" TargetMode="External"/><Relationship Id="rId1448" Type="http://schemas.openxmlformats.org/officeDocument/2006/relationships/hyperlink" Target="https://www.amazon.in/Samsung-Inches-Wondertainment-UA32T4340BKXXL-Glossy/dp/B09F6S8BT6/ref=sr_1_150?qid=1672903002&amp;s=computers&amp;sr=1-150" TargetMode="External"/><Relationship Id="rId1655" Type="http://schemas.openxmlformats.org/officeDocument/2006/relationships/hyperlink" Target="https://m.media-amazon.com/images/W/WEBP_402378-T2/images/I/41W4O2H532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1862" Type="http://schemas.openxmlformats.org/officeDocument/2006/relationships/hyperlink" Target="https://www.amazon.in/realme-RMA108-Realme-Buds-Wireless/dp/B07XJWTYM2/ref=sr_1_387?qid=1672903014&amp;s=computers&amp;sr=1-387" TargetMode="External"/><Relationship Id="rId2913" Type="http://schemas.openxmlformats.org/officeDocument/2006/relationships/hyperlink" Target="https://m.media-amazon.com/images/W/WEBP_402378-T1/images/I/41KMMCNMM1L._SX300_SY300_QL70_FMwebp_.jpg" TargetMode="External"/><Relationship Id="rId1515" Type="http://schemas.openxmlformats.org/officeDocument/2006/relationships/hyperlink" Target="https://m.media-amazon.com/images/W/WEBP_402378-T1/images/I/4127NZ2xG6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4" Type="http://schemas.openxmlformats.org/officeDocument/2006/relationships/hyperlink" Target="https://www.amazon.in/boAt-Micro-USB-Tangle-Free-Transmission/dp/B08WRWPM22/ref=sr_1_8?qid=1672909124&amp;s=electronics&amp;sr=1-8" TargetMode="External"/><Relationship Id="rId2289" Type="http://schemas.openxmlformats.org/officeDocument/2006/relationships/hyperlink" Target="https://m.media-amazon.com/images/I/41f4XKOolpL._SX300_SY300_QL70_FMwebp_.jpg" TargetMode="External"/><Relationship Id="rId2496" Type="http://schemas.openxmlformats.org/officeDocument/2006/relationships/hyperlink" Target="https://www.amazon.in/Dr-Trust-Electronic-Kitchen-Weighing/dp/B07BKSSDR2/ref=sr_1_265?qid=1672923605&amp;s=kitchen&amp;sr=1-265" TargetMode="External"/><Relationship Id="rId468" Type="http://schemas.openxmlformats.org/officeDocument/2006/relationships/hyperlink" Target="https://www.amazon.in/LOHAYA-Remote-Compatible-Smart-Control/dp/B07V5YF4ND/ref=sr_1_255?qid=1672909136&amp;s=electronics&amp;sr=1-255" TargetMode="External"/><Relationship Id="rId675" Type="http://schemas.openxmlformats.org/officeDocument/2006/relationships/hyperlink" Target="https://m.media-amazon.com/images/I/31grUs8OpvL._SX300_SY300_QL70_ML2_.jpg" TargetMode="External"/><Relationship Id="rId882" Type="http://schemas.openxmlformats.org/officeDocument/2006/relationships/hyperlink" Target="https://www.amazon.in/Power-10000mAh-Metallic-Output-Charging/dp/B08HVJCW95/ref=sr_1_116?qid=1672895777&amp;s=electronics&amp;sr=1-116" TargetMode="External"/><Relationship Id="rId1098" Type="http://schemas.openxmlformats.org/officeDocument/2006/relationships/hyperlink" Target="https://www.amazon.in/POPIO-Tempered-Protector-Compatible-Installation/dp/B08M66K48D/ref=sr_1_356?qid=1672895850&amp;s=electronics&amp;sr=1-356" TargetMode="External"/><Relationship Id="rId2149" Type="http://schemas.openxmlformats.org/officeDocument/2006/relationships/hyperlink" Target="https://images-na.ssl-images-amazon.com/images/W/WEBP_402378-T1/images/I/41d17oVYVeL._SX300_SY300_QL70_FMwebp_.jpg" TargetMode="External"/><Relationship Id="rId2356" Type="http://schemas.openxmlformats.org/officeDocument/2006/relationships/hyperlink" Target="https://www.amazon.in/FABWARE-Lint-Remover-Clothes-Furniture/dp/B09SFRNKSR/ref=sr_1_189?qid=1672923600&amp;s=kitchen&amp;sr=1-189" TargetMode="External"/><Relationship Id="rId2563" Type="http://schemas.openxmlformats.org/officeDocument/2006/relationships/hyperlink" Target="https://m.media-amazon.com/images/I/41IJvfYMaZL._SY300_SX300_QL70_FMwebp_.jpg" TargetMode="External"/><Relationship Id="rId2770" Type="http://schemas.openxmlformats.org/officeDocument/2006/relationships/hyperlink" Target="https://www.amazon.in/AGARO-Regal-Electric-Ceramic-functions/dp/B09XHXXCFH/ref=sr_1_412?qid=1672923613&amp;s=kitchen&amp;sr=1-412" TargetMode="External"/><Relationship Id="rId328" Type="http://schemas.openxmlformats.org/officeDocument/2006/relationships/hyperlink" Target="https://www.amazon.in/Ambrane-BCL-15-Lightning-Cable-Smartphone/dp/B0B3RHX6B6/ref=sr_1_183?qid=1672909133&amp;s=electronics&amp;sr=1-183" TargetMode="External"/><Relationship Id="rId535" Type="http://schemas.openxmlformats.org/officeDocument/2006/relationships/hyperlink" Target="https://m.media-amazon.com/images/I/41SxrTzMivL._SX300_SY300_QL70_FMwebp_.jpg" TargetMode="External"/><Relationship Id="rId742" Type="http://schemas.openxmlformats.org/officeDocument/2006/relationships/hyperlink" Target="https://www.amazon.in/Redmi-Activ-Carbon-Black-Storage/dp/B09GFPVD9Y/ref=sr_1_39?qid=1672895755&amp;s=electronics&amp;sr=1-39" TargetMode="External"/><Relationship Id="rId1165" Type="http://schemas.openxmlformats.org/officeDocument/2006/relationships/hyperlink" Target="https://m.media-amazon.com/images/I/4111qlSCaKL._SY300_SX300_QL70_ML2_.jpg" TargetMode="External"/><Relationship Id="rId1372" Type="http://schemas.openxmlformats.org/officeDocument/2006/relationships/hyperlink" Target="https://www.amazon.in/Classmate-Premium-Subject-Notebook-Single/dp/B00LZLQ624/ref=sr_1_108?qid=1672903000&amp;s=computers&amp;sr=1-108" TargetMode="External"/><Relationship Id="rId2009" Type="http://schemas.openxmlformats.org/officeDocument/2006/relationships/hyperlink" Target="https://m.media-amazon.com/images/W/WEBP_402378-T1/images/I/31-wcLwDaBL._SX300_SY300_QL70_FMwebp_.jpg" TargetMode="External"/><Relationship Id="rId2216" Type="http://schemas.openxmlformats.org/officeDocument/2006/relationships/hyperlink" Target="https://www.amazon.in/Egg-Boiler-Electric-Automatic-Steaming/dp/B0B25DJ352/ref=sr_1_105?qid=1672923596&amp;s=kitchen&amp;sr=1-105" TargetMode="External"/><Relationship Id="rId2423" Type="http://schemas.openxmlformats.org/officeDocument/2006/relationships/hyperlink" Target="https://m.media-amazon.com/images/I/519LLyO+jtL._SY300_SX300_.jpg" TargetMode="External"/><Relationship Id="rId2630" Type="http://schemas.openxmlformats.org/officeDocument/2006/relationships/hyperlink" Target="https://www.amazon.in/ROYAL-STEP-Portable-Electric-Rechargeable/dp/B08TT63N58/ref=sr_1_337?qid=1672923609&amp;s=kitchen&amp;sr=1-337" TargetMode="External"/><Relationship Id="rId602" Type="http://schemas.openxmlformats.org/officeDocument/2006/relationships/hyperlink" Target="https://www.amazon.in/Lava-Elements-Charging-Speed-Type-C/dp/B0941392C8/ref=sr_1_467?qid=1672909147&amp;s=electronics&amp;sr=1-467" TargetMode="External"/><Relationship Id="rId1025" Type="http://schemas.openxmlformats.org/officeDocument/2006/relationships/hyperlink" Target="https://m.media-amazon.com/images/I/41OEfM3qYL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185" Type="http://schemas.openxmlformats.org/officeDocument/2006/relationships/hyperlink" Target="https://m.media-amazon.com/images/W/WEBP_402378-T1/images/I/4112nea7JlL._SX300_SY300_QL70_FMwebp_.jpg" TargetMode="External"/><Relationship Id="rId1909" Type="http://schemas.openxmlformats.org/officeDocument/2006/relationships/hyperlink" Target="https://m.media-amazon.com/images/W/WEBP_402378-T2/images/I/51rzz4zoUBL._SX300_SY300_QL70_FMwebp_.jpg" TargetMode="External"/><Relationship Id="rId392" Type="http://schemas.openxmlformats.org/officeDocument/2006/relationships/hyperlink" Target="https://www.amazon.in/Zebronics-CU3100V-charging-capacity-durability/dp/B0B65MJ45G/ref=sr_1_215?qid=1672909134&amp;s=electronics&amp;sr=1-215" TargetMode="External"/><Relationship Id="rId2073" Type="http://schemas.openxmlformats.org/officeDocument/2006/relationships/hyperlink" Target="https://m.media-amazon.com/images/I/31MmLP6awML._SX300_SY300_QL70_FMwebp_.jpg" TargetMode="External"/><Relationship Id="rId2280" Type="http://schemas.openxmlformats.org/officeDocument/2006/relationships/hyperlink" Target="https://www.amazon.in/Crompton-CG-IHL-1500-Watt-Immersion-Compatible/dp/B00HZIOGXW/ref=sr_1_144?qid=1672923597&amp;s=kitchen&amp;sr=1-144" TargetMode="External"/><Relationship Id="rId252" Type="http://schemas.openxmlformats.org/officeDocument/2006/relationships/hyperlink" Target="https://www.amazon.in/AmazonBasics-6-Feet-DisplayPort-port-Cable/dp/B015OW3M1W/ref=sr_1_140?qid=1672909130&amp;s=electronics&amp;sr=1-140" TargetMode="External"/><Relationship Id="rId2140" Type="http://schemas.openxmlformats.org/officeDocument/2006/relationships/hyperlink" Target="https://www.amazon.in/SOFLIN-Electric-Automatic-Poacher-Steaming/dp/B07GMFY9QM/ref=sr_1_60?qid=1672923593&amp;s=kitchen&amp;sr=1-60" TargetMode="External"/><Relationship Id="rId112" Type="http://schemas.openxmlformats.org/officeDocument/2006/relationships/hyperlink" Target="https://www.amazon.in/TATASKY-Universal-Remote/dp/B01N90RZ4M/ref=sr_1_60?qid=1672909126&amp;s=electronics&amp;sr=1-60" TargetMode="External"/><Relationship Id="rId1699" Type="http://schemas.openxmlformats.org/officeDocument/2006/relationships/hyperlink" Target="https://m.media-amazon.com/images/I/51LTAUNKg9L._SX300_SY300_QL70_FMwebp_.jpg" TargetMode="External"/><Relationship Id="rId2000" Type="http://schemas.openxmlformats.org/officeDocument/2006/relationships/hyperlink" Target="https://www.amazon.in/boAt-Stone-250-Playback-Hours/dp/B08SMJT55F/ref=sr_1_464?qid=1672903018&amp;s=computers&amp;sr=1-464" TargetMode="External"/><Relationship Id="rId929" Type="http://schemas.openxmlformats.org/officeDocument/2006/relationships/hyperlink" Target="https://m.media-amazon.com/images/I/31gaP7qpBNL._SX300_SY300_QL70_ML2_.jpg" TargetMode="External"/><Relationship Id="rId1559" Type="http://schemas.openxmlformats.org/officeDocument/2006/relationships/hyperlink" Target="https://m.media-amazon.com/images/I/31BXpfrkEWL._SX300_SY300_QL70_FMwebp_.jpg" TargetMode="External"/><Relationship Id="rId1766" Type="http://schemas.openxmlformats.org/officeDocument/2006/relationships/hyperlink" Target="https://www.amazon.in/Tukzer-Memory-Foam-Ergonomic-Mousepad-Suitable/dp/B08WLY8V9S/ref=sr_1_328?qid=1672903011&amp;s=computers&amp;sr=1-328" TargetMode="External"/><Relationship Id="rId1973" Type="http://schemas.openxmlformats.org/officeDocument/2006/relationships/hyperlink" Target="https://m.media-amazon.com/images/I/31mYeD0VSTL._SX300_SY300_QL70_FMwebp_.jpg" TargetMode="External"/><Relationship Id="rId2817" Type="http://schemas.openxmlformats.org/officeDocument/2006/relationships/hyperlink" Target="https://m.media-amazon.com/images/W/WEBP_402378-T2/images/I/51wxUA6-CB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419" Type="http://schemas.openxmlformats.org/officeDocument/2006/relationships/hyperlink" Target="https://m.media-amazon.com/images/W/WEBP_402378-T2/images/I/41m4oS2gbcL._SY300_SX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833" Type="http://schemas.openxmlformats.org/officeDocument/2006/relationships/hyperlink" Target="https://m.media-amazon.com/images/I/31IO--RzGb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579" Type="http://schemas.openxmlformats.org/officeDocument/2006/relationships/hyperlink" Target="https://m.media-amazon.com/images/W/WEBP_402378-T1/images/I/41AUgZQAs5L._SX300_SY300_QL70_FMwebp_.jpg" TargetMode="External"/><Relationship Id="rId786" Type="http://schemas.openxmlformats.org/officeDocument/2006/relationships/hyperlink" Target="https://www.amazon.in/Deuce-300-Resistant-Tangle-Free-Transmission/dp/B08HDJ86NZ/ref=sr_1_61?qid=1672895762&amp;s=electronics&amp;sr=1-61" TargetMode="External"/><Relationship Id="rId993" Type="http://schemas.openxmlformats.org/officeDocument/2006/relationships/hyperlink" Target="https://m.media-amazon.com/images/I/41Bj3iYflTL._SX300_SY300_QL70_ML2_.jpg" TargetMode="External"/><Relationship Id="rId2467" Type="http://schemas.openxmlformats.org/officeDocument/2006/relationships/hyperlink" Target="https://m.media-amazon.com/images/W/WEBP_402378-T1/images/I/21UJ6oKwnoL._SY300_SX300_QL70_FMwebp_.jpg" TargetMode="External"/><Relationship Id="rId2674" Type="http://schemas.openxmlformats.org/officeDocument/2006/relationships/hyperlink" Target="https://www.amazon.in/AGARO-Imperial-Slow-Juicer-Watts/dp/B07R679HTT/ref=sr_1_363?qid=1672923610&amp;s=kitchen&amp;sr=1-363" TargetMode="External"/><Relationship Id="rId439" Type="http://schemas.openxmlformats.org/officeDocument/2006/relationships/hyperlink" Target="https://m.media-amazon.com/images/I/41ovRStbxU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1069" Type="http://schemas.openxmlformats.org/officeDocument/2006/relationships/hyperlink" Target="https://m.media-amazon.com/images/I/41fMEQ-GoHL._SX300_SY300_QL70_ML2_.jpg" TargetMode="External"/><Relationship Id="rId1276" Type="http://schemas.openxmlformats.org/officeDocument/2006/relationships/hyperlink" Target="https://www.amazon.in/Casio-FX-991ES-Plus-2nd-Scientific-Calculator/dp/B0846D5CBP/ref=sr_1_56?qid=1672902997&amp;s=computers&amp;sr=1-56" TargetMode="External"/><Relationship Id="rId1483" Type="http://schemas.openxmlformats.org/officeDocument/2006/relationships/hyperlink" Target="https://m.media-amazon.com/images/I/315g5ipEPAL._SY300_SX300_QL70_FMwebp_.jpg" TargetMode="External"/><Relationship Id="rId2327" Type="http://schemas.openxmlformats.org/officeDocument/2006/relationships/hyperlink" Target="https://m.media-amazon.com/images/I/21ndIZtC7HL._SX300_SY300_QL70_FMwebp_.jpg" TargetMode="External"/><Relationship Id="rId2881" Type="http://schemas.openxmlformats.org/officeDocument/2006/relationships/hyperlink" Target="https://m.media-amazon.com/images/I/310wgAGevYL._SY445_SX342_QL70_FMwebp_.jpg" TargetMode="External"/><Relationship Id="rId506" Type="http://schemas.openxmlformats.org/officeDocument/2006/relationships/hyperlink" Target="https://www.amazon.in/Storite-Feet-Micro-USB-Cable/dp/B07924P3C5/ref=sr_1_292?qid=1672909139&amp;s=electronics&amp;sr=1-292" TargetMode="External"/><Relationship Id="rId853" Type="http://schemas.openxmlformats.org/officeDocument/2006/relationships/hyperlink" Target="https://m.media-amazon.com/images/I/511g3fIVsqL._SY300_SX300_QL70_ML2_.jpg" TargetMode="External"/><Relationship Id="rId1136" Type="http://schemas.openxmlformats.org/officeDocument/2006/relationships/hyperlink" Target="https://www.amazon.in/Prolet-Classic-Bumper-Samsung-Protector/dp/B0B298D54H/ref=sr_1_433?qid=1672895879&amp;s=electronics&amp;sr=1-433" TargetMode="External"/><Relationship Id="rId1690" Type="http://schemas.openxmlformats.org/officeDocument/2006/relationships/hyperlink" Target="https://www.amazon.in/Zebronics-Wonderbar-Powered-Computer-Speaker/dp/B08K9PX15C/ref=sr_1_285?qid=1672903008&amp;s=computers&amp;sr=1-285" TargetMode="External"/><Relationship Id="rId2534" Type="http://schemas.openxmlformats.org/officeDocument/2006/relationships/hyperlink" Target="https://www.amazon.in/Morphy-Richards-Aristo-PTC-Heater/dp/B01M265AAK/ref=sr_1_285?qid=1672923606&amp;s=kitchen&amp;sr=1-285" TargetMode="External"/><Relationship Id="rId2741" Type="http://schemas.openxmlformats.org/officeDocument/2006/relationships/hyperlink" Target="https://m.media-amazon.com/images/W/WEBP_402378-T2/images/I/410GwzE+TrL._SX342_SY445_.jpg" TargetMode="External"/><Relationship Id="rId713" Type="http://schemas.openxmlformats.org/officeDocument/2006/relationships/hyperlink" Target="https://m.media-amazon.com/images/I/21luyw7Jrr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1343" Type="http://schemas.openxmlformats.org/officeDocument/2006/relationships/hyperlink" Target="https://m.media-amazon.com/images/W/WEBP_402378-T2/images/I/31ZMMGdh5nL._SX300_SY300_QL70_FMwebp_.jpg" TargetMode="External"/><Relationship Id="rId1550" Type="http://schemas.openxmlformats.org/officeDocument/2006/relationships/hyperlink" Target="https://www.amazon.in/STRIFF-Android-Portable-Foldable-Stand-Perfect/dp/B09Y14JLP3/ref=sr_1_208?qid=1672903005&amp;s=computers&amp;sr=1-208" TargetMode="External"/><Relationship Id="rId2601" Type="http://schemas.openxmlformats.org/officeDocument/2006/relationships/hyperlink" Target="https://m.media-amazon.com/images/W/WEBP_402378-T2/images/I/41ut+j+REdL._SY300_SX300_.jpg" TargetMode="External"/><Relationship Id="rId1203" Type="http://schemas.openxmlformats.org/officeDocument/2006/relationships/hyperlink" Target="https://m.media-amazon.com/images/I/31rmf+p45oL._SY300_SX300_.jpg"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296" Type="http://schemas.openxmlformats.org/officeDocument/2006/relationships/hyperlink" Target="https://www.amazon.in/Ambrane-Charging-480mbps-ABCC-100-Black-Grey/dp/B09CMQRQM6/ref=sr_1_166?qid=1672909131&amp;s=electronics&amp;sr=1-166" TargetMode="External"/><Relationship Id="rId2184" Type="http://schemas.openxmlformats.org/officeDocument/2006/relationships/hyperlink" Target="https://www.amazon.in/Bajaj-Shakti-Heater-Multiple-Safety/dp/B097R4D42G/ref=sr_1_91?qid=1672923595&amp;s=kitchen&amp;sr=1-91" TargetMode="External"/><Relationship Id="rId2391" Type="http://schemas.openxmlformats.org/officeDocument/2006/relationships/hyperlink" Target="https://m.media-amazon.com/images/I/417XNLkkF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363" Type="http://schemas.openxmlformats.org/officeDocument/2006/relationships/hyperlink" Target="https://m.media-amazon.com/images/W/WEBP_402378-T2/images/I/31RK9+CyhoL._SY300_SX300_.jpg" TargetMode="External"/><Relationship Id="rId570" Type="http://schemas.openxmlformats.org/officeDocument/2006/relationships/hyperlink" Target="https://www.amazon.in/Tata-Sky-Digital-Setup-Remote/dp/B08RZ12GKR/ref=sr_1_447?qid=1672909146&amp;s=electronics&amp;sr=1-447" TargetMode="External"/><Relationship Id="rId2044" Type="http://schemas.openxmlformats.org/officeDocument/2006/relationships/hyperlink" Target="https://www.amazon.in/Infinity-Fuze-100-Waterproof-Portable/dp/B07W7Z6DVL/ref=sr_1_500?qid=1672903019&amp;s=computers&amp;sr=1-500" TargetMode="External"/><Relationship Id="rId2251" Type="http://schemas.openxmlformats.org/officeDocument/2006/relationships/hyperlink" Target="https://m.media-amazon.com/images/I/31iKMkOV-DL._SX300_SY300_QL70_FMwebp_.jpg" TargetMode="External"/><Relationship Id="rId223" Type="http://schemas.openxmlformats.org/officeDocument/2006/relationships/hyperlink" Target="https://m.media-amazon.com/images/W/WEBP_402378-T2/images/I/41jk4zYjTs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060" Type="http://schemas.openxmlformats.org/officeDocument/2006/relationships/hyperlink" Target="https://www.amazon.in/EN-LIGNE-Adjustable-Tabletop-Compatible/dp/B0B3DV7S9B/ref=sr_1_293?qid=1672895835&amp;s=electronics&amp;sr=1-293" TargetMode="External"/><Relationship Id="rId2111" Type="http://schemas.openxmlformats.org/officeDocument/2006/relationships/hyperlink" Target="https://m.media-amazon.com/images/I/41oxCycQ4BL._SX300_SY300_QL70_FMwebp_.jpg" TargetMode="External"/><Relationship Id="rId1877" Type="http://schemas.openxmlformats.org/officeDocument/2006/relationships/hyperlink" Target="https://m.media-amazon.com/images/I/310WOJIrwjL._SX300_SY300_QL70_FMwebp_.jpg" TargetMode="External"/><Relationship Id="rId2928" Type="http://schemas.openxmlformats.org/officeDocument/2006/relationships/hyperlink" Target="https://www.amazon.in/Havells-Ventilair-230mm-Exhaust-Grey/dp/B00J5DYCCA/ref=sr_1_505?qid=1672923617&amp;s=kitchen&amp;sr=1-505" TargetMode="External"/><Relationship Id="rId1737" Type="http://schemas.openxmlformats.org/officeDocument/2006/relationships/hyperlink" Target="https://m.media-amazon.com/images/W/WEBP_402378-T2/images/I/51fhn5ex+GL._SY300_SX300_.jpg" TargetMode="External"/><Relationship Id="rId1944" Type="http://schemas.openxmlformats.org/officeDocument/2006/relationships/hyperlink" Target="https://www.amazon.in/Classmate-Long-Book-Unruled-Pages/dp/B086PXQ2R4/ref=sr_1_431?qid=1672903016&amp;s=computers&amp;sr=1-431" TargetMode="External"/><Relationship Id="rId29" Type="http://schemas.openxmlformats.org/officeDocument/2006/relationships/hyperlink" Target="https://m.media-amazon.com/images/W/WEBP_402378-T2/images/I/41R08zLK69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897" Type="http://schemas.openxmlformats.org/officeDocument/2006/relationships/hyperlink" Target="https://m.media-amazon.com/images/I/41XH-IpxCQL._SX300_SY300_QL70_ML2_.jpg" TargetMode="External"/><Relationship Id="rId2578" Type="http://schemas.openxmlformats.org/officeDocument/2006/relationships/hyperlink" Target="https://www.amazon.in/Plastic-Powermatic-Jar-Juicer-Grinder-Chutney/dp/B07Y9PY6Y1/ref=sr_1_307?qid=1672923607&amp;s=kitchen&amp;sr=1-307" TargetMode="External"/><Relationship Id="rId2785" Type="http://schemas.openxmlformats.org/officeDocument/2006/relationships/hyperlink" Target="https://m.media-amazon.com/images/W/WEBP_402378-T1/images/I/51Ule90yh0L._SX300_SY300_QL70_FMwebp_.jpg" TargetMode="External"/><Relationship Id="rId757" Type="http://schemas.openxmlformats.org/officeDocument/2006/relationships/hyperlink" Target="https://m.media-amazon.com/images/I/4105IiC5tD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1387" Type="http://schemas.openxmlformats.org/officeDocument/2006/relationships/hyperlink" Target="https://m.media-amazon.com/images/W/WEBP_402378-T2/images/I/41IZ3JvOvwL._SX300_SY300_QL70_FMwebp_.jpg" TargetMode="External"/><Relationship Id="rId1594" Type="http://schemas.openxmlformats.org/officeDocument/2006/relationships/hyperlink" Target="https://www.amazon.in/AirCase-15-6-Inch-MacBook-Protective-Neoprene/dp/B07Z1YVP72/ref=sr_1_232?qid=1672903006&amp;s=computers&amp;sr=1-232" TargetMode="External"/><Relationship Id="rId2438" Type="http://schemas.openxmlformats.org/officeDocument/2006/relationships/hyperlink" Target="https://www.amazon.in/Eopora-Ceramic-Heating-Bedroom-Electric/dp/B0B9F9PT8R/ref=sr_1_235?qid=1672923603&amp;s=kitchen&amp;sr=1-235" TargetMode="External"/><Relationship Id="rId2645" Type="http://schemas.openxmlformats.org/officeDocument/2006/relationships/hyperlink" Target="https://m.media-amazon.com/images/I/21954ou6hS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93" Type="http://schemas.openxmlformats.org/officeDocument/2006/relationships/hyperlink" Target="https://m.media-amazon.com/images/I/31+NwZ8gb1L._SX300_SY300_.jpg" TargetMode="External"/><Relationship Id="rId617" Type="http://schemas.openxmlformats.org/officeDocument/2006/relationships/hyperlink" Target="https://m.media-amazon.com/images/W/WEBP_402378-T2/images/I/41eThX4gyWL._SY300_SX300_QL70_FMwebp_.jpg" TargetMode="External"/><Relationship Id="rId824" Type="http://schemas.openxmlformats.org/officeDocument/2006/relationships/hyperlink" Target="https://www.amazon.in/Samsung-Emerald-Storage-Purchased-Separately/dp/B0B14MR9L1/ref=sr_1_80?qid=1672895770&amp;s=electronics&amp;sr=1-80" TargetMode="External"/><Relationship Id="rId1247" Type="http://schemas.openxmlformats.org/officeDocument/2006/relationships/hyperlink" Target="https://m.media-amazon.com/images/W/WEBP_402378-T1/images/I/31IvNJZnmdL._SY445_SX342_QL70_FMwebp_.jpg" TargetMode="External"/><Relationship Id="rId1454" Type="http://schemas.openxmlformats.org/officeDocument/2006/relationships/hyperlink" Target="https://www.amazon.in/Classmate-Premium-Subject-Notebook-Single/dp/B00LZLPYHW/ref=sr_1_153?qid=1672903002&amp;s=computers&amp;sr=1-153" TargetMode="External"/><Relationship Id="rId1661" Type="http://schemas.openxmlformats.org/officeDocument/2006/relationships/hyperlink" Target="https://m.media-amazon.com/images/W/WEBP_402378-T2/images/I/41X6hey-ExL._SX300_SY300_QL70_FMwebp_.jpg" TargetMode="External"/><Relationship Id="rId2505" Type="http://schemas.openxmlformats.org/officeDocument/2006/relationships/hyperlink" Target="https://m.media-amazon.com/images/I/41iBNm2iv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107" Type="http://schemas.openxmlformats.org/officeDocument/2006/relationships/hyperlink" Target="https://m.media-amazon.com/images/I/41wlZ0cZChL._SX300_SY300_QL70_ML2_.jpg" TargetMode="External"/><Relationship Id="rId1314" Type="http://schemas.openxmlformats.org/officeDocument/2006/relationships/hyperlink" Target="https://www.amazon.in/Boult-Audio-Curve-Sweatproof-Headphones/dp/B07LG59NPV/ref=sr_1_76?qid=1672902998&amp;s=computers&amp;sr=1-76" TargetMode="External"/><Relationship Id="rId1521" Type="http://schemas.openxmlformats.org/officeDocument/2006/relationships/hyperlink" Target="https://m.media-amazon.com/images/I/3101FmUqUOL._SX300_SY300_QL70_FMwebp_.jpg" TargetMode="External"/><Relationship Id="rId20" Type="http://schemas.openxmlformats.org/officeDocument/2006/relationships/hyperlink" Target="https://www.amazon.in/Ambrane-Unbreakable-Charging-Braided-Android/dp/B082LZGK39/ref=sr_1_11?qid=1672909124&amp;s=electronics&amp;sr=1-11" TargetMode="External"/><Relationship Id="rId2088" Type="http://schemas.openxmlformats.org/officeDocument/2006/relationships/hyperlink" Target="https://www.amazon.in/KENT-Elegant-Electric-Kettle-Silver/dp/B07YR26BJ3/ref=sr_1_29?qid=1672923592&amp;s=kitchen&amp;sr=1-29" TargetMode="External"/><Relationship Id="rId2295" Type="http://schemas.openxmlformats.org/officeDocument/2006/relationships/hyperlink" Target="https://m.media-amazon.com/images/W/WEBP_402378-T2/images/I/31TKp-ARDUL._SX300_SY300_QL70_FMwebp_.jpg" TargetMode="External"/><Relationship Id="rId267" Type="http://schemas.openxmlformats.org/officeDocument/2006/relationships/hyperlink" Target="https://m.media-amazon.com/images/I/21fnxCjCF1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5" Type="http://schemas.openxmlformats.org/officeDocument/2006/relationships/hyperlink" Target="https://m.media-amazon.com/images/I/31DA6bcvbfL._SY300_SX300_QL70_FMwebp_.jpg" TargetMode="External"/><Relationship Id="rId127" Type="http://schemas.openxmlformats.org/officeDocument/2006/relationships/hyperlink" Target="https://m.media-amazon.com/images/W/WEBP_402378-T2/images/I/414y0iu5NUL._SX300_SY300_QL70_FMwebp_.jpg" TargetMode="External"/><Relationship Id="rId681" Type="http://schemas.openxmlformats.org/officeDocument/2006/relationships/hyperlink" Target="https://m.media-amazon.com/images/I/41qLZhKF5Z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334" Type="http://schemas.openxmlformats.org/officeDocument/2006/relationships/hyperlink" Target="https://www.amazon.in/Wayona-Nylon-Braided-Charging-iPhones/dp/B07JPJJZ2H/ref=sr_1_186?qid=1672909133&amp;s=electronics&amp;sr=1-186" TargetMode="External"/><Relationship Id="rId541" Type="http://schemas.openxmlformats.org/officeDocument/2006/relationships/hyperlink" Target="https://m.media-amazon.com/images/I/51aFoI9nNZL._SY300_SX300_QL70_FMwebp_.jpg" TargetMode="External"/><Relationship Id="rId1171" Type="http://schemas.openxmlformats.org/officeDocument/2006/relationships/hyperlink" Target="https://m.media-amazon.com/images/I/31GUbeFG3FL._SX300_SY300_QL70_FMwebp_.jpg" TargetMode="External"/><Relationship Id="rId2015" Type="http://schemas.openxmlformats.org/officeDocument/2006/relationships/hyperlink" Target="https://m.media-amazon.com/images/I/41fDM4QUfv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401" Type="http://schemas.openxmlformats.org/officeDocument/2006/relationships/hyperlink" Target="https://m.media-amazon.com/images/I/41LwSJdthGL._SX300_SY300_QL70_FMwebp_.jpg" TargetMode="External"/><Relationship Id="rId1031" Type="http://schemas.openxmlformats.org/officeDocument/2006/relationships/hyperlink" Target="https://m.media-amazon.com/images/I/41DgrxyBPTL._SX300_SY300_QL70_ML2_.jpg" TargetMode="External"/><Relationship Id="rId1988" Type="http://schemas.openxmlformats.org/officeDocument/2006/relationships/hyperlink" Target="https://www.amazon.in/Pilot-Frixion-Clicker-Roller-Blue/dp/B00S2SEV7K/ref=sr_1_457?qid=1672903018&amp;s=computers&amp;sr=1-457" TargetMode="External"/><Relationship Id="rId1848" Type="http://schemas.openxmlformats.org/officeDocument/2006/relationships/hyperlink" Target="https://www.amazon.in/AirCase-14-Inch-MacBook-Protective-Neoprene/dp/B07Z1Z77ZZ/ref=sr_1_380?qid=1672903013&amp;s=computers&amp;sr=1-380" TargetMode="External"/><Relationship Id="rId191" Type="http://schemas.openxmlformats.org/officeDocument/2006/relationships/hyperlink" Target="https://m.media-amazon.com/images/W/WEBP_402378-T2/images/I/317-HiMYIgS._SY300_SX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915" Type="http://schemas.openxmlformats.org/officeDocument/2006/relationships/hyperlink" Target="https://m.media-amazon.com/images/W/WEBP_402378-T1/images/I/41SNaWjuZWL._SX300_SY300_QL70_FMwebp_.jpg" TargetMode="External"/><Relationship Id="rId2689" Type="http://schemas.openxmlformats.org/officeDocument/2006/relationships/hyperlink" Target="https://m.media-amazon.com/images/W/WEBP_402378-T1/images/I/51y3Y6qZScL._SY300_SX300_QL70_FMwebp_.jpg"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868" Type="http://schemas.openxmlformats.org/officeDocument/2006/relationships/hyperlink" Target="https://www.amazon.in/HP-MicroSD-U1-TF-Card-32GB/dp/B07DJLFMPS/ref=sr_1_106?qid=1672895777&amp;s=electronics&amp;sr=1-106"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549" Type="http://schemas.openxmlformats.org/officeDocument/2006/relationships/hyperlink" Target="https://m.media-amazon.com/images/W/WEBP_402378-T2/images/I/21Kb8kWuKT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728" Type="http://schemas.openxmlformats.org/officeDocument/2006/relationships/hyperlink" Target="https://www.amazon.in/Samsung-Galaxy-Storage-6000mAh-Battery/dp/B0B4F2XCK3/ref=sr_1_32?qid=1672895755&amp;s=electronics&amp;sr=1-32" TargetMode="External"/><Relationship Id="rId935" Type="http://schemas.openxmlformats.org/officeDocument/2006/relationships/hyperlink" Target="https://m.media-amazon.com/images/I/41TZJiPRRwL._SX300_SY300_QL70_ML2_.jpg" TargetMode="External"/><Relationship Id="rId1358" Type="http://schemas.openxmlformats.org/officeDocument/2006/relationships/hyperlink" Target="https://www.amazon.in/Notebook-MacBook-Computer-Anti-Skid-Mousepad/dp/B08QJJCY2Q/ref=sr_1_101?qid=1672903000&amp;s=computers&amp;sr=1-101" TargetMode="External"/><Relationship Id="rId1565" Type="http://schemas.openxmlformats.org/officeDocument/2006/relationships/hyperlink" Target="https://m.media-amazon.com/images/W/WEBP_402378-T1/images/I/51X5mRykgbL._SX300_SY300_QL70_FMwebp_.jpg" TargetMode="External"/><Relationship Id="rId1772" Type="http://schemas.openxmlformats.org/officeDocument/2006/relationships/hyperlink" Target="https://www.amazon.in/AmazonBasics-Micro-Charging-Android-Phones/dp/B07232M876/ref=sr_1_332?qid=1672903011&amp;s=computers&amp;sr=1-332" TargetMode="External"/><Relationship Id="rId2409" Type="http://schemas.openxmlformats.org/officeDocument/2006/relationships/hyperlink" Target="https://m.media-amazon.com/images/W/WEBP_402378-T1/images/I/41JnGOKI2dL._SX300_SY300_QL70_FMwebp_.jpg" TargetMode="External"/><Relationship Id="rId2616" Type="http://schemas.openxmlformats.org/officeDocument/2006/relationships/hyperlink" Target="https://www.amazon.in/Kent-Gold-Optima-Spare-Kit/dp/B00SMFPJG0/ref=sr_1_324?qid=1672923609&amp;s=kitchen&amp;sr=1-324" TargetMode="External"/><Relationship Id="rId64" Type="http://schemas.openxmlformats.org/officeDocument/2006/relationships/hyperlink" Target="https://www.amazon.in/Ambrane-Charging-Unbreakable-Braided-Connector/dp/B09CMM3VGK/ref=sr_1_35?qid=1672909125&amp;s=electronics&amp;sr=1-35" TargetMode="External"/><Relationship Id="rId1218" Type="http://schemas.openxmlformats.org/officeDocument/2006/relationships/hyperlink" Target="https://www.amazon.in/Fire-Boltt-Ninja-Smartwatch-Sports-Tracking/dp/B09YV4RG4D/ref=sr_1_27?qid=1672902996&amp;s=computers&amp;sr=1-27" TargetMode="External"/><Relationship Id="rId1425" Type="http://schemas.openxmlformats.org/officeDocument/2006/relationships/hyperlink" Target="https://m.media-amazon.com/images/I/41goRo3UXhL._SX300_SY300_QL70_FMwebp_.jpg" TargetMode="External"/><Relationship Id="rId2823" Type="http://schemas.openxmlformats.org/officeDocument/2006/relationships/hyperlink" Target="https://m.media-amazon.com/images/I/31HohsWo-+L._SY445_SX342_.jpg" TargetMode="External"/><Relationship Id="rId1632" Type="http://schemas.openxmlformats.org/officeDocument/2006/relationships/hyperlink" Target="https://www.amazon.in/Seagate-Touch-External-Password-Protection/dp/B094QZLJQ6/ref=sr_1_252?qid=1672903007&amp;s=computers&amp;sr=1-252" TargetMode="External"/><Relationship Id="rId2199" Type="http://schemas.openxmlformats.org/officeDocument/2006/relationships/hyperlink" Target="https://m.media-amazon.com/images/W/WEBP_402378-T1/images/I/31TLru4LT8L._SX300_SY300_QL70_FMwebp_.jpg" TargetMode="External"/><Relationship Id="rId378" Type="http://schemas.openxmlformats.org/officeDocument/2006/relationships/hyperlink" Target="https://www.amazon.in/Karbonn-Millennium-KJW32SKHD-Phantom-Bezel-Less/dp/B0B466C3G4/ref=sr_1_208?qid=1672909134&amp;s=electronics&amp;sr=1-208" TargetMode="External"/><Relationship Id="rId585" Type="http://schemas.openxmlformats.org/officeDocument/2006/relationships/hyperlink" Target="https://m.media-amazon.com/images/I/41uqZs26+oL._SY300_SX300_.jpg" TargetMode="External"/><Relationship Id="rId792" Type="http://schemas.openxmlformats.org/officeDocument/2006/relationships/hyperlink" Target="https://www.amazon.in/boAt-Display-Multiple-Monitoring-Charcoal/dp/B09MQSCJQ1/ref=sr_1_64?qid=1672895762&amp;s=electronics&amp;sr=1-64" TargetMode="External"/><Relationship Id="rId2059" Type="http://schemas.openxmlformats.org/officeDocument/2006/relationships/hyperlink" Target="https://m.media-amazon.com/images/W/WEBP_402378-T1/images/I/41JCf4kTKgL._SX300_SY300_QL70_FMwebp_.jpg" TargetMode="External"/><Relationship Id="rId2266" Type="http://schemas.openxmlformats.org/officeDocument/2006/relationships/hyperlink" Target="https://www.amazon.in/Themisto-350-Watts-Egg-Boiler-Blue/dp/B091KNVNS9/ref=sr_1_134?qid=1672923597&amp;s=kitchen&amp;sr=1-134" TargetMode="External"/><Relationship Id="rId2473" Type="http://schemas.openxmlformats.org/officeDocument/2006/relationships/hyperlink" Target="https://m.media-amazon.com/images/I/31rniMTmdkL._SX300_SY300_QL70_FMwebp_.jpg" TargetMode="External"/><Relationship Id="rId2680" Type="http://schemas.openxmlformats.org/officeDocument/2006/relationships/hyperlink" Target="https://www.amazon.in/Crompton-IHL251-1500-Watt-Immersion-Heater/dp/B07K2HVKLL/ref=sr_1_366?qid=1672923610&amp;s=kitchen&amp;sr=1-366" TargetMode="External"/><Relationship Id="rId238" Type="http://schemas.openxmlformats.org/officeDocument/2006/relationships/hyperlink" Target="https://www.amazon.in/Lapster-camera-usb2-0-External-Readers/dp/B0B4G2MWSB/ref=sr_1_132?qid=1672909130&amp;s=electronics&amp;sr=1-132" TargetMode="External"/><Relationship Id="rId445" Type="http://schemas.openxmlformats.org/officeDocument/2006/relationships/hyperlink" Target="https://m.media-amazon.com/images/I/41yMQskyzF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75" Type="http://schemas.openxmlformats.org/officeDocument/2006/relationships/hyperlink" Target="https://m.media-amazon.com/images/I/41ML8ZbPiiL._SY300_SX300_QL70_ML2_.jpg" TargetMode="External"/><Relationship Id="rId1282" Type="http://schemas.openxmlformats.org/officeDocument/2006/relationships/hyperlink" Target="https://www.amazon.in/DIGITEK%C2%AE-DTR-260-GT-Flexible/dp/B08LPJZSSW/ref=sr_1_59?qid=1672902997&amp;s=computers&amp;sr=1-59" TargetMode="External"/><Relationship Id="rId2126" Type="http://schemas.openxmlformats.org/officeDocument/2006/relationships/hyperlink" Target="https://www.amazon.in/Havells-Cista-room-Heater/dp/B078KRFWQB/ref=sr_1_52?qid=1672923593&amp;s=kitchen&amp;sr=1-52" TargetMode="External"/><Relationship Id="rId2333" Type="http://schemas.openxmlformats.org/officeDocument/2006/relationships/hyperlink" Target="https://m.media-amazon.com/images/I/31-XtyZy0I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305" Type="http://schemas.openxmlformats.org/officeDocument/2006/relationships/hyperlink" Target="https://m.media-amazon.com/images/W/WEBP_402378-T1/images/I/41+b6inZEkL._SX300_SY300_.jpg" TargetMode="External"/><Relationship Id="rId512" Type="http://schemas.openxmlformats.org/officeDocument/2006/relationships/hyperlink" Target="https://www.amazon.in/VU-inches-GloLED-Google-65GloLED/dp/B0BC8BQ432/ref=sr_1_302?qid=1672909139&amp;s=electronics&amp;sr=1-302" TargetMode="External"/><Relationship Id="rId1142" Type="http://schemas.openxmlformats.org/officeDocument/2006/relationships/hyperlink" Target="https://www.amazon.in/Ambrane-Charging-Neckband-Wireless-ACT/dp/B09YLXYP7Y/ref=sr_1_442?qid=1672895879&amp;s=electronics&amp;sr=1-442" TargetMode="External"/><Relationship Id="rId2400" Type="http://schemas.openxmlformats.org/officeDocument/2006/relationships/hyperlink" Target="https://www.amazon.in/Kuber-Industries-Waterproof-Organizer-CTKTC034616/dp/B083J64CBB/ref=sr_1_214?qid=1672923601&amp;s=kitchen&amp;sr=1-214" TargetMode="External"/><Relationship Id="rId1002" Type="http://schemas.openxmlformats.org/officeDocument/2006/relationships/hyperlink" Target="https://www.amazon.in/iQOO-Storage-Snapdragon-FlashCharge-Brightness/dp/B07WFPMGQQ/ref=sr_1_198?qid=1672895806&amp;s=electronics&amp;sr=1-198" TargetMode="External"/><Relationship Id="rId1959" Type="http://schemas.openxmlformats.org/officeDocument/2006/relationships/hyperlink" Target="https://m.media-amazon.com/images/W/WEBP_402378-T1/images/I/41gztmbiIgL._SX300_SY300_QL70_FMwebp_.jpg" TargetMode="External"/><Relationship Id="rId1819" Type="http://schemas.openxmlformats.org/officeDocument/2006/relationships/hyperlink" Target="https://m.media-amazon.com/images/I/41fuAckaI7L._SX300_SY300_QL70_FMwebp_.jpg" TargetMode="External"/><Relationship Id="rId2190" Type="http://schemas.openxmlformats.org/officeDocument/2006/relationships/hyperlink" Target="https://www.amazon.in/VR-Pcs-Different-Multi-Color-Multicolor/dp/B08F47T4X5/ref=sr_1_94?qid=1672923595&amp;s=kitchen&amp;sr=1-94" TargetMode="External"/><Relationship Id="rId162" Type="http://schemas.openxmlformats.org/officeDocument/2006/relationships/hyperlink" Target="https://www.amazon.in/Wayona-Braided-Syncing-Charging-iPhone/dp/B07LGT55SJ/ref=sr_1_89?qid=1672909128&amp;s=electronics&amp;sr=1-89" TargetMode="External"/><Relationship Id="rId2050" Type="http://schemas.openxmlformats.org/officeDocument/2006/relationships/hyperlink" Target="https://www.amazon.in/Amazon-Brand-Solimo-2000-Watt-certified/dp/B07VX71FZP/ref=sr_1_7?qid=1672923591&amp;s=kitchen&amp;sr=1-7" TargetMode="External"/><Relationship Id="rId979" Type="http://schemas.openxmlformats.org/officeDocument/2006/relationships/hyperlink" Target="https://m.media-amazon.com/images/I/41Lif4YWC2L._SX300_SY300_QL70_ML2_.jpg" TargetMode="External"/><Relationship Id="rId839" Type="http://schemas.openxmlformats.org/officeDocument/2006/relationships/hyperlink" Target="https://m.media-amazon.com/images/I/41Vj+8XWIQL._SY300_SX300_.jpg" TargetMode="External"/><Relationship Id="rId1469" Type="http://schemas.openxmlformats.org/officeDocument/2006/relationships/hyperlink" Target="https://m.media-amazon.com/images/I/31CtVvtFt+L._SY300_SX300_.jpg" TargetMode="External"/><Relationship Id="rId2867" Type="http://schemas.openxmlformats.org/officeDocument/2006/relationships/hyperlink" Target="https://m.media-amazon.com/images/I/31rcvrnc1RL._SX300_SY300_QL70_FMwebp_.jpg" TargetMode="External"/><Relationship Id="rId1676" Type="http://schemas.openxmlformats.org/officeDocument/2006/relationships/hyperlink" Target="https://www.amazon.in/Envie-1000-4PL-Ni-CD-Rechargeable/dp/B00BN5SNF0/ref=sr_1_276?qid=1672903008&amp;s=computers&amp;sr=1-276" TargetMode="External"/><Relationship Id="rId1883" Type="http://schemas.openxmlformats.org/officeDocument/2006/relationships/hyperlink" Target="https://m.media-amazon.com/images/I/512ah5e1LsL._SY300_SX300_QL70_FMwebp_.jpg" TargetMode="External"/><Relationship Id="rId2727" Type="http://schemas.openxmlformats.org/officeDocument/2006/relationships/hyperlink" Target="https://m.media-amazon.com/images/W/WEBP_402378-T1/images/I/41C90o+3GOL._SX300_SY300_.jpg" TargetMode="External"/><Relationship Id="rId906" Type="http://schemas.openxmlformats.org/officeDocument/2006/relationships/hyperlink" Target="https://www.amazon.in/Oppo-Mystery-Storage-Additional-Exchange/dp/B08444S68L/ref=sr_1_122?qid=1672895784&amp;s=electronics&amp;sr=1-122" TargetMode="External"/><Relationship Id="rId1329" Type="http://schemas.openxmlformats.org/officeDocument/2006/relationships/hyperlink" Target="https://m.media-amazon.com/images/W/WEBP_402378-T2/images/I/41PlZjYsy-L._SX300_SY300_QL70_FMwebp_.jpg" TargetMode="External"/><Relationship Id="rId1536" Type="http://schemas.openxmlformats.org/officeDocument/2006/relationships/hyperlink" Target="https://www.amazon.in/Tarkan-Portable-Folding-Laptop-Lapdesk/dp/B08YD264ZS/ref=sr_1_200?qid=1672903005&amp;s=computers&amp;sr=1-200" TargetMode="External"/><Relationship Id="rId1743" Type="http://schemas.openxmlformats.org/officeDocument/2006/relationships/hyperlink" Target="https://m.media-amazon.com/images/W/WEBP_402378-T2/images/I/41KYzWomjV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35" Type="http://schemas.openxmlformats.org/officeDocument/2006/relationships/hyperlink" Target="https://m.media-amazon.com/images/I/41d84o5-M-L._SY445_SX342_QL70_FMwebp_.jpg" TargetMode="External"/><Relationship Id="rId1603" Type="http://schemas.openxmlformats.org/officeDocument/2006/relationships/hyperlink" Target="https://m.media-amazon.com/images/W/WEBP_402378-T2/images/I/411ZrOollD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489" Type="http://schemas.openxmlformats.org/officeDocument/2006/relationships/hyperlink" Target="https://m.media-amazon.com/images/W/WEBP_402378-T2/images/I/41rEpW57SyL._SX300_SY300_QL70_FMwebp_.jpg" TargetMode="External"/><Relationship Id="rId696" Type="http://schemas.openxmlformats.org/officeDocument/2006/relationships/hyperlink" Target="https://www.amazon.in/JBL-C100SI-Ear-Headphones-Black/dp/B01DEWVZ2C/ref=sr_1_16?qid=1672895748&amp;s=electronics&amp;sr=1-16" TargetMode="External"/><Relationship Id="rId2377" Type="http://schemas.openxmlformats.org/officeDocument/2006/relationships/hyperlink" Target="https://m.media-amazon.com/images/W/WEBP_402378-T1/images/I/415pqPUbDVL._SX300_SY300_QL70_FMwebp_.jpg" TargetMode="External"/><Relationship Id="rId2584" Type="http://schemas.openxmlformats.org/officeDocument/2006/relationships/hyperlink" Target="https://www.amazon.in/Crompton-Delight-Circulator-Heater-Settings/dp/B08MVXPTDG/ref=sr_1_311?qid=1672923607&amp;s=kitchen&amp;sr=1-311" TargetMode="External"/><Relationship Id="rId2791" Type="http://schemas.openxmlformats.org/officeDocument/2006/relationships/hyperlink" Target="https://m.media-amazon.com/images/W/WEBP_402378-T1/images/I/41Qu+vkjbcL._SY300_SX300_.jpg" TargetMode="External"/><Relationship Id="rId349" Type="http://schemas.openxmlformats.org/officeDocument/2006/relationships/hyperlink" Target="https://m.media-amazon.com/images/I/317OoQfs1gL._SX300_SY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763" Type="http://schemas.openxmlformats.org/officeDocument/2006/relationships/hyperlink" Target="https://m.media-amazon.com/images/I/41VcqwZ-O8L._SX300_SY300_QL70_ML2_.jpg" TargetMode="External"/><Relationship Id="rId1186" Type="http://schemas.openxmlformats.org/officeDocument/2006/relationships/hyperlink" Target="https://www.amazon.in/SKE-Portable-Multifunction-Laptop-Table-Children/dp/B0B72BSW7K/ref=sr_1_9?qid=1672902995&amp;s=computers&amp;sr=1-9" TargetMode="External"/><Relationship Id="rId1393" Type="http://schemas.openxmlformats.org/officeDocument/2006/relationships/hyperlink" Target="https://m.media-amazon.com/images/I/4152kKO7W8L._SY300_SX300_QL70_FMwebp_.jpg" TargetMode="External"/><Relationship Id="rId2237" Type="http://schemas.openxmlformats.org/officeDocument/2006/relationships/hyperlink" Target="https://m.media-amazon.com/images/I/31uLbVqjaq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209" Type="http://schemas.openxmlformats.org/officeDocument/2006/relationships/hyperlink" Target="https://m.media-amazon.com/images/W/WEBP_402378-T2/images/I/41c80KrMZgL._SY445_SX342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970" Type="http://schemas.openxmlformats.org/officeDocument/2006/relationships/hyperlink" Target="https://www.amazon.in/Fire-Boltt-Smartwatch-Bluetooth-Calling-Assistance/dp/B09YV3K34W/ref=sr_1_168?qid=1672895791&amp;s=electronics&amp;sr=1-168" TargetMode="External"/><Relationship Id="rId1046" Type="http://schemas.openxmlformats.org/officeDocument/2006/relationships/hyperlink" Target="https://www.amazon.in/Redmi-Thunder-Storage-Dimensity-5000mAh/dp/B0BBFJLP21/ref=sr_1_255?qid=1672895821&amp;s=electronics&amp;sr=1-255" TargetMode="External"/><Relationship Id="rId1253" Type="http://schemas.openxmlformats.org/officeDocument/2006/relationships/hyperlink" Target="https://m.media-amazon.com/images/W/WEBP_402378-T1/images/I/31XFxTn1DCL._SX300_SY300_QL70_FMwebp_.jpg" TargetMode="External"/><Relationship Id="rId2651" Type="http://schemas.openxmlformats.org/officeDocument/2006/relationships/hyperlink" Target="https://m.media-amazon.com/images/I/31TnmukIucL._SX300_SY300_QL70_FMwebp_.jpg" TargetMode="External"/><Relationship Id="rId623" Type="http://schemas.openxmlformats.org/officeDocument/2006/relationships/hyperlink" Target="https://m.media-amazon.com/images/I/4175g2Idd9L._SY445_SX342_QL70_FMwebp_.jpg" TargetMode="External"/><Relationship Id="rId830" Type="http://schemas.openxmlformats.org/officeDocument/2006/relationships/hyperlink" Target="https://www.amazon.in/Nokia-105-Single-Keypad-Wireless/dp/B09V2PZDX8/ref=sr_1_83?qid=1672895770&amp;s=electronics&amp;sr=1-83" TargetMode="External"/><Relationship Id="rId1460" Type="http://schemas.openxmlformats.org/officeDocument/2006/relationships/hyperlink" Target="https://www.amazon.in/Noise-Wireless-Instacharge-Bluetooth-Breathing/dp/B0B217Z5VK/ref=sr_1_157?qid=1672903002&amp;s=computers&amp;sr=1-157" TargetMode="External"/><Relationship Id="rId2304" Type="http://schemas.openxmlformats.org/officeDocument/2006/relationships/hyperlink" Target="https://www.amazon.in/Croma-Weilburger-Soleplate-Coating-CRSHAH702SIR11/dp/B09ZK6THRR/ref=sr_1_154?qid=1672923598&amp;s=kitchen&amp;sr=1-154" TargetMode="External"/><Relationship Id="rId2511" Type="http://schemas.openxmlformats.org/officeDocument/2006/relationships/hyperlink" Target="https://m.media-amazon.com/images/I/31nbqS8FhKL._SX300_SY300_QL70_FMwebp_.jpg" TargetMode="External"/><Relationship Id="rId1113" Type="http://schemas.openxmlformats.org/officeDocument/2006/relationships/hyperlink" Target="https://m.media-amazon.com/images/I/31gNcDrEskL._SX300_SY300_QL70_ML2_.jpg"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094" Type="http://schemas.openxmlformats.org/officeDocument/2006/relationships/hyperlink" Target="https://www.amazon.in/Bajaj-Majesty-1000-Watt-Iron-White/dp/B01C8P29T4/ref=sr_1_33?qid=1672923592&amp;s=kitchen&amp;sr=1-33" TargetMode="External"/><Relationship Id="rId273" Type="http://schemas.openxmlformats.org/officeDocument/2006/relationships/hyperlink" Target="https://m.media-amazon.com/images/I/41gUqtvpUL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2161" Type="http://schemas.openxmlformats.org/officeDocument/2006/relationships/hyperlink" Target="https://m.media-amazon.com/images/W/WEBP_402378-T1/images/I/51ey0zzictL._SX300_SY300_QL70_FMwebp_.jpg" TargetMode="External"/><Relationship Id="rId133" Type="http://schemas.openxmlformats.org/officeDocument/2006/relationships/hyperlink" Target="https://m.media-amazon.com/images/I/41x3iKbD-+L._SX342_SY445_.jpg" TargetMode="External"/><Relationship Id="rId340" Type="http://schemas.openxmlformats.org/officeDocument/2006/relationships/hyperlink" Target="https://www.amazon.in/realme-Charging-Micro-USB-Cable-Braided/dp/B09PNR6F8Q/ref=sr_1_189?qid=1672909133&amp;s=electronics&amp;sr=1-189" TargetMode="External"/><Relationship Id="rId2021" Type="http://schemas.openxmlformats.org/officeDocument/2006/relationships/hyperlink" Target="https://m.media-amazon.com/images/I/41J6oGU8w5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1787" Type="http://schemas.openxmlformats.org/officeDocument/2006/relationships/hyperlink" Target="https://m.media-amazon.com/images/W/WEBP_402378-T2/images/I/41rm-mc937L._SX300_SY300_QL70_FMwebp_.jpg" TargetMode="External"/><Relationship Id="rId1994" Type="http://schemas.openxmlformats.org/officeDocument/2006/relationships/hyperlink" Target="https://www.amazon.in/Clublaptop-Reversible-15-6-inch-Laptop-Sleeve/dp/B00C3GBCIS/ref=sr_1_460?qid=1672903018&amp;s=computers&amp;sr=1-460" TargetMode="External"/><Relationship Id="rId2838" Type="http://schemas.openxmlformats.org/officeDocument/2006/relationships/hyperlink" Target="https://www.amazon.in/Libra-Athena-Roti-Maker-Black/dp/B018SJJ0GE/ref=sr_1_455?qid=1672923614&amp;s=kitchen&amp;sr=1-455" TargetMode="External"/><Relationship Id="rId79" Type="http://schemas.openxmlformats.org/officeDocument/2006/relationships/hyperlink" Target="https://m.media-amazon.com/images/W/WEBP_402378-T1/images/I/41v5BQZzfAL._SX300_SY300_QL70_FMwebp_.jpg" TargetMode="External"/><Relationship Id="rId1647" Type="http://schemas.openxmlformats.org/officeDocument/2006/relationships/hyperlink" Target="https://m.media-amazon.com/images/W/WEBP_402378-T2/images/I/419QKVTxaSL._SX300_SY300_QL70_FMwebp_.jpg" TargetMode="External"/><Relationship Id="rId1854" Type="http://schemas.openxmlformats.org/officeDocument/2006/relationships/hyperlink" Target="https://www.amazon.in/Zinq-Technologies-ZQ-6600-Intercom-Set-top/dp/B08FGNPQ9X/ref=sr_1_383?qid=1672903013&amp;s=computers&amp;sr=1-383" TargetMode="External"/><Relationship Id="rId2905" Type="http://schemas.openxmlformats.org/officeDocument/2006/relationships/hyperlink" Target="https://m.media-amazon.com/images/I/51HzkPoNUzL._SX300_SY300_QL70_FMwebp_.jpg" TargetMode="External"/><Relationship Id="rId1507" Type="http://schemas.openxmlformats.org/officeDocument/2006/relationships/hyperlink" Target="https://m.media-amazon.com/images/I/41Qf-pUQr9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921" Type="http://schemas.openxmlformats.org/officeDocument/2006/relationships/hyperlink" Target="https://m.media-amazon.com/images/W/WEBP_402378-T2/images/I/21XzK-guXHL._SX300_SY300_QL70_FMwebp_.jpg"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297" Type="http://schemas.openxmlformats.org/officeDocument/2006/relationships/hyperlink" Target="https://m.media-amazon.com/images/I/31959YGwwiL._SX300_SY300_QL70_FMwebp_.jpg" TargetMode="External"/><Relationship Id="rId2695" Type="http://schemas.openxmlformats.org/officeDocument/2006/relationships/hyperlink" Target="https://m.media-amazon.com/images/I/41qqrzjPySL._SX300_SY300_QL70_FMwebp_.jpg" TargetMode="External"/><Relationship Id="rId667" Type="http://schemas.openxmlformats.org/officeDocument/2006/relationships/hyperlink" Target="https://m.media-amazon.com/images/W/WEBP_402378-T2/images/I/51R1cOolXRL._SX300_SY300_QL70_FMwebp_.jpg" TargetMode="External"/><Relationship Id="rId874" Type="http://schemas.openxmlformats.org/officeDocument/2006/relationships/hyperlink" Target="https://www.amazon.in/Redmi-Stealth-Additional-Exchange-Included/dp/B09T2S8X9C/ref=sr_1_109?qid=1672895777&amp;s=electronics&amp;sr=1-109" TargetMode="External"/><Relationship Id="rId2348" Type="http://schemas.openxmlformats.org/officeDocument/2006/relationships/hyperlink" Target="https://www.amazon.in/Mi-Purifier-Filter-Smart-Connectivity/dp/B0811VCGL5/ref=sr_1_182?qid=1672923600&amp;s=kitchen&amp;sr=1-182" TargetMode="External"/><Relationship Id="rId2555" Type="http://schemas.openxmlformats.org/officeDocument/2006/relationships/hyperlink" Target="https://m.media-amazon.com/images/I/41VM+D8AGWL._SY300_SX300_.jpg" TargetMode="External"/><Relationship Id="rId2762" Type="http://schemas.openxmlformats.org/officeDocument/2006/relationships/hyperlink" Target="https://www.amazon.in/Kent-Alkaline-Filter-Pitcher-3-5-litres/dp/B0762HXMTF/ref=sr_1_410?qid=1672923612&amp;s=kitchen&amp;sr=1-410" TargetMode="External"/><Relationship Id="rId527" Type="http://schemas.openxmlformats.org/officeDocument/2006/relationships/hyperlink" Target="https://m.media-amazon.com/images/W/WEBP_402378-T2/images/I/315sEpeo50L._SX300_SY300_QL70_FMwebp_.jpg" TargetMode="External"/><Relationship Id="rId734" Type="http://schemas.openxmlformats.org/officeDocument/2006/relationships/hyperlink" Target="https://www.amazon.in/Samsung-Storage-6000mAh-Purchased-Separately/dp/B09TWH8YHM/ref=sr_1_35?qid=1672895755&amp;s=electronics&amp;sr=1-35" TargetMode="External"/><Relationship Id="rId941" Type="http://schemas.openxmlformats.org/officeDocument/2006/relationships/hyperlink" Target="https://m.media-amazon.com/images/I/41d84o5-M-L._SY445_SX342_QL70_ML2_.jpg" TargetMode="External"/><Relationship Id="rId1157" Type="http://schemas.openxmlformats.org/officeDocument/2006/relationships/hyperlink" Target="https://m.media-amazon.com/images/I/31yQB88r8kL.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1571" Type="http://schemas.openxmlformats.org/officeDocument/2006/relationships/hyperlink" Target="https://m.media-amazon.com/images/I/31oumlyiGiL._SX300_SY300_QL70_FMwebp_.jpg" TargetMode="External"/><Relationship Id="rId2208" Type="http://schemas.openxmlformats.org/officeDocument/2006/relationships/hyperlink" Target="https://www.amazon.in/Bajaj-Waterproof-Watts-Immersion-Heater/dp/B08MV82R99/ref=sr_1_101?qid=1672923596&amp;s=kitchen&amp;sr=1-101" TargetMode="External"/><Relationship Id="rId2415" Type="http://schemas.openxmlformats.org/officeDocument/2006/relationships/hyperlink" Target="https://m.media-amazon.com/images/W/WEBP_402378-T1/images/I/41sKyiPWzAL._SX300_SY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70" Type="http://schemas.openxmlformats.org/officeDocument/2006/relationships/hyperlink" Target="https://www.amazon.in/pTron-3-5Amps-Charging-480Mbps-Smartphones/dp/B0B4HJNPV4/ref=sr_1_38?qid=1672909125&amp;s=electronics&amp;sr=1-38" TargetMode="External"/><Relationship Id="rId801" Type="http://schemas.openxmlformats.org/officeDocument/2006/relationships/hyperlink" Target="https://m.media-amazon.com/images/I/31qVddHyy5L._SX300_SY300_QL70_ML2_.jpg" TargetMode="External"/><Relationship Id="rId1017" Type="http://schemas.openxmlformats.org/officeDocument/2006/relationships/hyperlink" Target="https://m.media-amazon.com/images/I/41vjHoqVHJL._SX300_SY300_QL70_ML2_.jpg" TargetMode="External"/><Relationship Id="rId1224" Type="http://schemas.openxmlformats.org/officeDocument/2006/relationships/hyperlink" Target="https://www.amazon.in/Fire-Boltt-Smartwatch-Bluetooth-Calling-Assistance/dp/B09YV4MW2T/ref=sr_1_30?qid=1672902996&amp;s=computers&amp;sr=1-30" TargetMode="External"/><Relationship Id="rId1431" Type="http://schemas.openxmlformats.org/officeDocument/2006/relationships/hyperlink" Target="https://m.media-amazon.com/images/I/3164hjUSFdL._SX300_SY300_QL70_FMwebp_.jpg" TargetMode="External"/><Relationship Id="rId177" Type="http://schemas.openxmlformats.org/officeDocument/2006/relationships/hyperlink" Target="https://m.media-amazon.com/images/W/WEBP_402378-T2/images/I/3135yilFsfL._SY445_SX342_QL70_FMwebp_.jpg" TargetMode="External"/><Relationship Id="rId384" Type="http://schemas.openxmlformats.org/officeDocument/2006/relationships/hyperlink" Target="https://www.amazon.in/AmazonBasics-Certified-Lightning-Charge-Meters/dp/B07DC4RZPY/ref=sr_1_211?qid=1672909134&amp;s=electronics&amp;sr=1-211" TargetMode="External"/><Relationship Id="rId591" Type="http://schemas.openxmlformats.org/officeDocument/2006/relationships/hyperlink" Target="https://m.media-amazon.com/images/I/512qfz0MI0L._SX300_SY300_QL70_FMwebp_.jpg" TargetMode="External"/><Relationship Id="rId2065" Type="http://schemas.openxmlformats.org/officeDocument/2006/relationships/hyperlink" Target="https://m.media-amazon.com/images/W/WEBP_402378-T1/images/I/411pUp4t0OL._SX300_SY300_QL70_FMwebp_.jpg" TargetMode="External"/><Relationship Id="rId2272" Type="http://schemas.openxmlformats.org/officeDocument/2006/relationships/hyperlink" Target="https://www.amazon.in/InstaCuppa-Portable-Smoothie-Crushing-Rechargeable/dp/B09NTHQRW3/ref=sr_1_140?qid=1672923597&amp;s=kitchen&amp;sr=1-140" TargetMode="External"/><Relationship Id="rId244" Type="http://schemas.openxmlformats.org/officeDocument/2006/relationships/hyperlink" Target="https://www.amazon.in/Remote-Control-Compatible-Amazon-basesailor/dp/B0BHZCNC4P/ref=sr_1_135?qid=1672909130&amp;s=electronics&amp;sr=1-135" TargetMode="External"/><Relationship Id="rId1081" Type="http://schemas.openxmlformats.org/officeDocument/2006/relationships/hyperlink" Target="https://m.media-amazon.com/images/I/31kw1RgU5yL._SX300_SY300_QL70_ML2_.jpg" TargetMode="External"/><Relationship Id="rId451" Type="http://schemas.openxmlformats.org/officeDocument/2006/relationships/hyperlink" Target="https://m.media-amazon.com/images/W/WEBP_402378-T1/images/I/31KL5uYqVR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104" Type="http://schemas.openxmlformats.org/officeDocument/2006/relationships/hyperlink" Target="https://www.amazon.in/AmazonBasics-Micro-Charging-Android-Phones/dp/B0711PVX6Z/ref=sr_1_55?qid=1672909126&amp;s=electronics&amp;sr=1-55" TargetMode="External"/><Relationship Id="rId311" Type="http://schemas.openxmlformats.org/officeDocument/2006/relationships/hyperlink" Target="https://m.media-amazon.com/images/W/WEBP_402378-T2/images/I/31IS376AeYL._SX300_SY300_QL70_FMwebp_.jpg" TargetMode="External"/><Relationship Id="rId1898" Type="http://schemas.openxmlformats.org/officeDocument/2006/relationships/hyperlink" Target="https://www.amazon.in/Portronics-Ruffpad-Re-Writable-15-inch-Handwriting/dp/B08XNL93PL/ref=sr_1_407?qid=1672903014&amp;s=computers&amp;sr=1-407" TargetMode="External"/><Relationship Id="rId1758" Type="http://schemas.openxmlformats.org/officeDocument/2006/relationships/hyperlink" Target="https://www.amazon.in/Parker-Quink-Ink-Bottle-Black/dp/B00LM4X3XE/ref=sr_1_324?qid=1672903011&amp;s=computers&amp;sr=1-324" TargetMode="External"/><Relationship Id="rId2809" Type="http://schemas.openxmlformats.org/officeDocument/2006/relationships/hyperlink" Target="https://m.media-amazon.com/images/I/41QKvmjpVFL._SX300_SY300_QL70_FMwebp_.jpg" TargetMode="External"/><Relationship Id="rId1965" Type="http://schemas.openxmlformats.org/officeDocument/2006/relationships/hyperlink" Target="https://m.media-amazon.com/images/I/51llGK9TR+L._SY300_SX300_.jpg" TargetMode="External"/><Relationship Id="rId1618" Type="http://schemas.openxmlformats.org/officeDocument/2006/relationships/hyperlink" Target="https://www.amazon.in/BRUSTRO-Copytinta-Coloured-Bright-Printing/dp/B095X38CJS/ref=sr_1_245?qid=1672903007&amp;s=computers&amp;sr=1-245" TargetMode="External"/><Relationship Id="rId1825" Type="http://schemas.openxmlformats.org/officeDocument/2006/relationships/hyperlink" Target="https://m.media-amazon.com/images/W/WEBP_402378-T2/images/I/317pd1KDJpL._SX300_SY300_QL70_FMwebp_.jpg" TargetMode="External"/><Relationship Id="rId2599" Type="http://schemas.openxmlformats.org/officeDocument/2006/relationships/hyperlink" Target="https://m.media-amazon.com/images/W/WEBP_402378-T1/images/I/313WfOy8VS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985" Type="http://schemas.openxmlformats.org/officeDocument/2006/relationships/hyperlink" Target="https://m.media-amazon.com/images/I/41BDYVKRmWL._SX300_SY300_QL70_ML2_.jpg" TargetMode="External"/><Relationship Id="rId2459" Type="http://schemas.openxmlformats.org/officeDocument/2006/relationships/hyperlink" Target="https://m.media-amazon.com/images/W/WEBP_402378-T1/images/I/31991seDfcL._SY300_SX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2873" Type="http://schemas.openxmlformats.org/officeDocument/2006/relationships/hyperlink" Target="https://m.media-amazon.com/images/W/WEBP_402378-T1/images/I/51ey0zzict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845" Type="http://schemas.openxmlformats.org/officeDocument/2006/relationships/hyperlink" Target="https://m.media-amazon.com/images/I/31XO-wfGGGL._SX300_SY300_QL70_ML2_.jpg" TargetMode="External"/><Relationship Id="rId1268" Type="http://schemas.openxmlformats.org/officeDocument/2006/relationships/hyperlink" Target="https://www.amazon.in/SanDisk-Ultra-Flair-USB-64GB/dp/B07SLMR1K6/ref=sr_1_52?qid=1672902997&amp;s=computers&amp;sr=1-52" TargetMode="External"/><Relationship Id="rId1475" Type="http://schemas.openxmlformats.org/officeDocument/2006/relationships/hyperlink" Target="https://m.media-amazon.com/images/I/41tLaG2nSpL._SX300_SY300_QL70_FMwebp_.jpg" TargetMode="External"/><Relationship Id="rId1682" Type="http://schemas.openxmlformats.org/officeDocument/2006/relationships/hyperlink" Target="https://www.amazon.in/Sounce-Type-C-Compatible-Smartphone-Charging/dp/B09RZS1NQT/ref=sr_1_280?qid=1672903008&amp;s=computers&amp;sr=1-280" TargetMode="External"/><Relationship Id="rId2319" Type="http://schemas.openxmlformats.org/officeDocument/2006/relationships/hyperlink" Target="https://m.media-amazon.com/images/W/WEBP_402378-T1/images/I/41jJqhC9nf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733" Type="http://schemas.openxmlformats.org/officeDocument/2006/relationships/hyperlink" Target="https://m.media-amazon.com/images/W/WEBP_402378-T1/images/I/314qO8dyvRL._SX300_SY300_QL70_FMwebp_.jpg" TargetMode="External"/><Relationship Id="rId705" Type="http://schemas.openxmlformats.org/officeDocument/2006/relationships/hyperlink" Target="https://m.media-amazon.com/images/I/31J6I7SrLXL._SX300_SY300_QL70_ML2_.jpg" TargetMode="External"/><Relationship Id="rId1128" Type="http://schemas.openxmlformats.org/officeDocument/2006/relationships/hyperlink" Target="https://www.amazon.in/Amozo-iPhone-13-Polycarbonate-Transparent/dp/B09MY4W73Q/ref=sr_1_419?qid=1672895872&amp;s=electronics&amp;sr=1-419" TargetMode="External"/><Relationship Id="rId1335" Type="http://schemas.openxmlformats.org/officeDocument/2006/relationships/hyperlink" Target="https://m.media-amazon.com/images/I/41XQP3N-SdL._SX300_SY300_QL70_FMwebp_.jpg" TargetMode="External"/><Relationship Id="rId1542" Type="http://schemas.openxmlformats.org/officeDocument/2006/relationships/hyperlink" Target="https://www.amazon.in/HP-Multimedia-Wireless-Keyboard-4SC12PA/dp/B07V82W5CN/ref=sr_1_203?qid=1672903005&amp;s=computers&amp;sr=1-203" TargetMode="External"/><Relationship Id="rId912" Type="http://schemas.openxmlformats.org/officeDocument/2006/relationships/hyperlink" Target="https://www.amazon.in/Motorola-keypad-Mobile-Expandable-Battery/dp/B09JS562TP/ref=sr_1_125?qid=1672895784&amp;s=electronics&amp;sr=1-125" TargetMode="External"/><Relationship Id="rId2800" Type="http://schemas.openxmlformats.org/officeDocument/2006/relationships/hyperlink" Target="https://www.amazon.in/Cafe-JEI-Filtration-Resistant-Borosilicate/dp/B088WCFPQF/ref=sr_1_436?qid=1672923613&amp;s=kitchen&amp;sr=1-436" TargetMode="External"/><Relationship Id="rId41" Type="http://schemas.openxmlformats.org/officeDocument/2006/relationships/hyperlink" Target="https://m.media-amazon.com/images/W/WEBP_402378-T1/images/I/41TZJiPRRwL._SX300_SY300_QL70_FMwebp_.jpg" TargetMode="External"/><Relationship Id="rId1402" Type="http://schemas.openxmlformats.org/officeDocument/2006/relationships/hyperlink" Target="https://www.amazon.in/DURACELL-Lightning-Certified-braided-Devices/dp/B09C6HXFC1/ref=sr_1_126?qid=1672903001&amp;s=computers&amp;sr=1-126" TargetMode="External"/><Relationship Id="rId288" Type="http://schemas.openxmlformats.org/officeDocument/2006/relationships/hyperlink" Target="https://www.amazon.in/TP-Link-TL-WN722N-150Mbps-Wireless-Adapter/dp/B002SZEOLG/ref=sr_1_162?qid=1672909131&amp;s=electronics&amp;sr=1-162" TargetMode="External"/><Relationship Id="rId495" Type="http://schemas.openxmlformats.org/officeDocument/2006/relationships/hyperlink" Target="https://m.media-amazon.com/images/W/WEBP_402378-T1/images/I/41pOYlC-U8L._SX300_SY300_QL70_FMwebp_.jpg" TargetMode="External"/><Relationship Id="rId2176" Type="http://schemas.openxmlformats.org/officeDocument/2006/relationships/hyperlink" Target="https://www.amazon.in/Prestige-IRIS-mixer-grinder-Black/dp/B08CFJBZRK/ref=sr_1_82?qid=1672923595&amp;s=kitchen&amp;sr=1-82" TargetMode="External"/><Relationship Id="rId2383" Type="http://schemas.openxmlformats.org/officeDocument/2006/relationships/hyperlink" Target="https://m.media-amazon.com/images/W/WEBP_402378-T1/images/I/51oZKPP1qhL._SY300_SX300_QL70_FMwebp_.jpg" TargetMode="External"/><Relationship Id="rId2590" Type="http://schemas.openxmlformats.org/officeDocument/2006/relationships/hyperlink" Target="https://www.amazon.in/Plastic-Laundry-Basket-Light-Grey/dp/B01LY9W8AF/ref=sr_1_314?qid=1672923607&amp;s=kitchen&amp;sr=1-314" TargetMode="External"/><Relationship Id="rId148" Type="http://schemas.openxmlformats.org/officeDocument/2006/relationships/hyperlink" Target="https://www.amazon.in/Pinnaclz-Original-Micro-USB-Charging/dp/B08R69VDHT/ref=sr_1_82?qid=1672909128&amp;s=electronics&amp;sr=1-82" TargetMode="External"/><Relationship Id="rId355" Type="http://schemas.openxmlformats.org/officeDocument/2006/relationships/hyperlink" Target="https://m.media-amazon.com/images/I/41EhlNJ-v8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92" Type="http://schemas.openxmlformats.org/officeDocument/2006/relationships/hyperlink" Target="https://www.amazon.in/boAt-Rockerz-255-Pro-Earphones/dp/B08TV2P1N8/ref=sr_1_12?qid=1672902995&amp;s=computers&amp;sr=1-12" TargetMode="External"/><Relationship Id="rId2036" Type="http://schemas.openxmlformats.org/officeDocument/2006/relationships/hyperlink" Target="https://www.amazon.in/Wireless-Generation-Sensitive-Rejection-Compatible/dp/B0B9BD2YL4/ref=sr_1_496?qid=1672903019&amp;s=computers&amp;sr=1-496" TargetMode="External"/><Relationship Id="rId2243" Type="http://schemas.openxmlformats.org/officeDocument/2006/relationships/hyperlink" Target="https://m.media-amazon.com/images/W/WEBP_402378-T1/images/I/416wtLbGHvL.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215" Type="http://schemas.openxmlformats.org/officeDocument/2006/relationships/hyperlink" Target="https://m.media-amazon.com/images/W/WEBP_402378-T2/images/I/41LXLeCw3V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103" Type="http://schemas.openxmlformats.org/officeDocument/2006/relationships/hyperlink" Target="https://m.media-amazon.com/images/W/WEBP_402378-T2/images/I/31Q16tE2voL._SX300_SY300_QL70_FMwebp_.jpg" TargetMode="External"/><Relationship Id="rId2310" Type="http://schemas.openxmlformats.org/officeDocument/2006/relationships/hyperlink" Target="https://www.amazon.in/Atomberg-Renesa-Motor-Remote-Ceiling/dp/B08Y5QJXSR/ref=sr_1_158?qid=1672923598&amp;s=kitchen&amp;sr=1-158" TargetMode="External"/><Relationship Id="rId1869" Type="http://schemas.openxmlformats.org/officeDocument/2006/relationships/hyperlink" Target="https://m.media-amazon.com/images/W/WEBP_402378-T1/images/I/41YEYCsXI8L._SX300_SY300_QL70_FMwebp_.jpg" TargetMode="External"/><Relationship Id="rId1729" Type="http://schemas.openxmlformats.org/officeDocument/2006/relationships/hyperlink" Target="https://m.media-amazon.com/images/W/WEBP_402378-T1/images/I/41x8yDAjWJL._SX300_SY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5" Type="http://schemas.openxmlformats.org/officeDocument/2006/relationships/hyperlink" Target="https://m.media-amazon.com/images/W/WEBP_402378-T1/images/I/31IvNJZnmdL._SY445_SX342_QL70_FMwebp_.jpg" TargetMode="External"/><Relationship Id="rId889" Type="http://schemas.openxmlformats.org/officeDocument/2006/relationships/hyperlink" Target="https://m.media-amazon.com/images/I/31oA0-q5UzL._SX300_SY300_QL70_ML2_.jpg" TargetMode="External"/><Relationship Id="rId2777" Type="http://schemas.openxmlformats.org/officeDocument/2006/relationships/hyperlink" Target="https://m.media-amazon.com/images/W/WEBP_402378-T1/images/I/41hoHTbN5rL._SX300_SY300_QL70_FMwebp_.jpg" TargetMode="External"/><Relationship Id="rId749" Type="http://schemas.openxmlformats.org/officeDocument/2006/relationships/hyperlink" Target="https://m.media-amazon.com/images/I/212redZnCCL._SX300_SY300_QL70_ML2_.jpg" TargetMode="External"/><Relationship Id="rId1379" Type="http://schemas.openxmlformats.org/officeDocument/2006/relationships/hyperlink" Target="https://m.media-amazon.com/images/I/31J6qGhAL9L._SX300_SY300_QL70_FMwebp_.jpg" TargetMode="External"/><Relationship Id="rId1586" Type="http://schemas.openxmlformats.org/officeDocument/2006/relationships/hyperlink" Target="https://www.amazon.in/Dyazo-Computer-Adjustable-Ergonomic-Compatible/dp/B08LHTJTBB/ref=sr_1_228?qid=1672903006&amp;s=computers&amp;sr=1-228" TargetMode="External"/><Relationship Id="rId609" Type="http://schemas.openxmlformats.org/officeDocument/2006/relationships/hyperlink" Target="https://m.media-amazon.com/images/I/31JbtMrUYpL._SX300_SY300_QL70_FMwebp_.jpg" TargetMode="External"/><Relationship Id="rId956" Type="http://schemas.openxmlformats.org/officeDocument/2006/relationships/hyperlink" Target="https://www.amazon.in/Tecno-Spark-Storage-Expandable-Processor/dp/B0B56YRBNT/ref=sr_1_153?qid=1672895791&amp;s=electronics&amp;sr=1-153" TargetMode="External"/><Relationship Id="rId1239" Type="http://schemas.openxmlformats.org/officeDocument/2006/relationships/hyperlink" Target="https://m.media-amazon.com/images/I/41r1d8a2WGL._SX300_SY300_QL70_FMwebp_.jpg" TargetMode="External"/><Relationship Id="rId1793" Type="http://schemas.openxmlformats.org/officeDocument/2006/relationships/hyperlink" Target="https://m.media-amazon.com/images/I/414zbaw52sL._SX300_SY300_QL70_FMwebp_.jpg" TargetMode="External"/><Relationship Id="rId2637" Type="http://schemas.openxmlformats.org/officeDocument/2006/relationships/hyperlink" Target="https://m.media-amazon.com/images/W/WEBP_402378-T1/images/I/31+mSNSzKXL._SY300_SX300_.jpg" TargetMode="External"/><Relationship Id="rId2844" Type="http://schemas.openxmlformats.org/officeDocument/2006/relationships/hyperlink" Target="https://www.amazon.in/SAIELLIN-Clothes-Sweater-Defuzzer-Trimmer/dp/B09NNZ1GF7/ref=sr_1_458?qid=1672923614&amp;s=kitchen&amp;sr=1-458" TargetMode="External"/><Relationship Id="rId85" Type="http://schemas.openxmlformats.org/officeDocument/2006/relationships/hyperlink" Target="https://m.media-amazon.com/images/W/WEBP_402378-T1/images/I/41rB0DnVFmL._SX300_SY300_QL70_FMwebp_.jpg" TargetMode="External"/><Relationship Id="rId816" Type="http://schemas.openxmlformats.org/officeDocument/2006/relationships/hyperlink" Target="https://www.amazon.in/Sounce-Charger-Protector-Charging-Protective/dp/B085HY1DGR/ref=sr_1_76?qid=1672895770&amp;s=electronics&amp;sr=1-76" TargetMode="External"/><Relationship Id="rId1446" Type="http://schemas.openxmlformats.org/officeDocument/2006/relationships/hyperlink" Target="https://www.amazon.in/Adapter-Projector-Computer-Laptop-Projectors/dp/B085194JFL/ref=sr_1_149?qid=1672903002&amp;s=computers&amp;sr=1-149" TargetMode="External"/><Relationship Id="rId1653" Type="http://schemas.openxmlformats.org/officeDocument/2006/relationships/hyperlink" Target="https://m.media-amazon.com/images/W/WEBP_402378-T1/images/I/41tWgm56a0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2704" Type="http://schemas.openxmlformats.org/officeDocument/2006/relationships/hyperlink" Target="https://www.amazon.in/Crompton-BRIO-1000-Years-Warranty/dp/B07YSJ7FF1/ref=sr_1_375?qid=1672923611&amp;s=kitchen&amp;sr=1-375" TargetMode="External"/><Relationship Id="rId2911" Type="http://schemas.openxmlformats.org/officeDocument/2006/relationships/hyperlink" Target="https://m.media-amazon.com/images/W/WEBP_402378-T1/images/I/41lsUHKNfSL._SY300_SX300_QL70_FMwebp_.jpg" TargetMode="External"/><Relationship Id="rId1306" Type="http://schemas.openxmlformats.org/officeDocument/2006/relationships/hyperlink" Target="https://www.amazon.in/Fevicryl-Acrylic-colors-Sunflower-Shades/dp/B00LXTFMRS/ref=sr_1_72?qid=1672902997&amp;s=computers&amp;sr=1-72" TargetMode="External"/><Relationship Id="rId1513" Type="http://schemas.openxmlformats.org/officeDocument/2006/relationships/hyperlink" Target="https://m.media-amazon.com/images/W/WEBP_402378-T1/images/I/41c7bJo7oo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2" Type="http://schemas.openxmlformats.org/officeDocument/2006/relationships/hyperlink" Target="https://www.amazon.in/Solero-TB301-Charging-480Mbps-1-5-Meter/dp/B08Y1TFSP6/ref=sr_1_6?qid=1672909124&amp;s=electronics&amp;sr=1-6" TargetMode="External"/><Relationship Id="rId399" Type="http://schemas.openxmlformats.org/officeDocument/2006/relationships/hyperlink" Target="https://m.media-amazon.com/images/W/WEBP_402378-T2/images/I/313wnMF+cVL._SX342_SY445_.jpg" TargetMode="External"/><Relationship Id="rId2287" Type="http://schemas.openxmlformats.org/officeDocument/2006/relationships/hyperlink" Target="https://m.media-amazon.com/images/I/41nBjnlp-ML._SY300_SX300_QL70_FMwebp_.jpg" TargetMode="External"/><Relationship Id="rId2494" Type="http://schemas.openxmlformats.org/officeDocument/2006/relationships/hyperlink" Target="https://www.amazon.in/PrettyKrafts-Laundry-Basket-Clothes-Handles/dp/B0814LP6S9/ref=sr_1_264?qid=1672923605&amp;s=kitchen&amp;sr=1-264" TargetMode="External"/><Relationship Id="rId259" Type="http://schemas.openxmlformats.org/officeDocument/2006/relationships/hyperlink" Target="https://m.media-amazon.com/images/I/513rqzxlDp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673" Type="http://schemas.openxmlformats.org/officeDocument/2006/relationships/hyperlink" Target="https://m.media-amazon.com/images/I/41d69zua5L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1096" Type="http://schemas.openxmlformats.org/officeDocument/2006/relationships/hyperlink" Target="https://www.amazon.in/Noise_Colorfit-Charger-Magnetic-Charging-Adapter/dp/B0BMM7R92G/ref=sr_1_354?qid=1672895850&amp;s=electronics&amp;sr=1-354" TargetMode="External"/><Relationship Id="rId2147" Type="http://schemas.openxmlformats.org/officeDocument/2006/relationships/hyperlink" Target="https://m.media-amazon.com/images/W/WEBP_402378-T1/images/I/31VoHcKK5ZL._SX300_SY300_QL70_FMwebp_.jpg" TargetMode="External"/><Relationship Id="rId2354" Type="http://schemas.openxmlformats.org/officeDocument/2006/relationships/hyperlink" Target="https://www.amazon.in/PrettyKrafts-Canvas-Laundry-Storage-Black/dp/B083RC4WFJ/ref=sr_1_188?qid=1672923600&amp;s=kitchen&amp;sr=1-188" TargetMode="External"/><Relationship Id="rId2561" Type="http://schemas.openxmlformats.org/officeDocument/2006/relationships/hyperlink" Target="https://m.media-amazon.com/images/W/WEBP_402378-T2/images/I/41mtYvY3VdS._SX300_SY300_QL70_FMwebp_.jpg" TargetMode="External"/><Relationship Id="rId119" Type="http://schemas.openxmlformats.org/officeDocument/2006/relationships/hyperlink" Target="https://m.media-amazon.com/images/W/WEBP_402378-T1/images/I/31pQZsxPR4L._SX300_SY300_QL70_FMwebp_.jpg" TargetMode="External"/><Relationship Id="rId326" Type="http://schemas.openxmlformats.org/officeDocument/2006/relationships/hyperlink" Target="https://www.amazon.in/Pinnaclz-Original-Type-Charging-Transfer/dp/B08R69WBN7/ref=sr_1_182?qid=1672909133&amp;s=electronics&amp;sr=1-182" TargetMode="External"/><Relationship Id="rId533" Type="http://schemas.openxmlformats.org/officeDocument/2006/relationships/hyperlink" Target="https://m.media-amazon.com/images/W/WEBP_402378-T2/images/I/41wgqEfJy3L._SX300_SY300_QL70_FMwebp_.jpg" TargetMode="External"/><Relationship Id="rId1163" Type="http://schemas.openxmlformats.org/officeDocument/2006/relationships/hyperlink" Target="https://m.media-amazon.com/images/I/41Ims-JX0kL._SX300_SY300_QL70_ML2_.jpg" TargetMode="External"/><Relationship Id="rId1370" Type="http://schemas.openxmlformats.org/officeDocument/2006/relationships/hyperlink" Target="https://www.amazon.in/AmazonBasics-Flexible-HDMI-Cable-3-Foot/dp/B07KSMBL2H/ref=sr_1_107?qid=1672903000&amp;s=computers&amp;sr=1-107" TargetMode="External"/><Relationship Id="rId2007" Type="http://schemas.openxmlformats.org/officeDocument/2006/relationships/hyperlink" Target="https://m.media-amazon.com/images/W/WEBP_402378-T1/images/I/414js-21Fq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740" Type="http://schemas.openxmlformats.org/officeDocument/2006/relationships/hyperlink" Target="https://www.amazon.in/Wayona-Braided-WN3LG1-Syncing-Charging/dp/B07JW9H4J1/ref=sr_1_38?qid=1672895755&amp;s=electronics&amp;sr=1-38" TargetMode="External"/><Relationship Id="rId1023" Type="http://schemas.openxmlformats.org/officeDocument/2006/relationships/hyperlink" Target="https://m.media-amazon.com/images/I/417k0DCw0GL._SX300_SY300_QL70_ML2_.jpg" TargetMode="External"/><Relationship Id="rId2421" Type="http://schemas.openxmlformats.org/officeDocument/2006/relationships/hyperlink" Target="https://m.media-amazon.com/images/I/31Gulp0B-0L.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1230" Type="http://schemas.openxmlformats.org/officeDocument/2006/relationships/hyperlink" Target="https://www.amazon.in/Wayona-Braided-WN3LG1-Syncing-Charging/dp/B07JW9H4J1/ref=sr_1_33?qid=1672902996&amp;s=computers&amp;sr=1-33" TargetMode="External"/><Relationship Id="rId183" Type="http://schemas.openxmlformats.org/officeDocument/2006/relationships/hyperlink" Target="https://m.media-amazon.com/images/I/51F6FClq10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907" Type="http://schemas.openxmlformats.org/officeDocument/2006/relationships/hyperlink" Target="https://m.media-amazon.com/images/I/41611VFTGwL._SY300_SX300_QL70_FMwebp_.jpg" TargetMode="External"/><Relationship Id="rId2071" Type="http://schemas.openxmlformats.org/officeDocument/2006/relationships/hyperlink" Target="https://m.media-amazon.com/images/W/WEBP_402378-T1/images/I/41DwZuxPCaL._SY300_SX300_QL70_FMwebp_.jpg" TargetMode="External"/><Relationship Id="rId250" Type="http://schemas.openxmlformats.org/officeDocument/2006/relationships/hyperlink" Target="https://www.amazon.in/Redmi-inches-Ultra-Android-L50M6-RA/dp/B08Y55LPBF/ref=sr_1_138?qid=1672909130&amp;s=electronics&amp;sr=1-138" TargetMode="External"/><Relationship Id="rId110" Type="http://schemas.openxmlformats.org/officeDocument/2006/relationships/hyperlink" Target="https://www.amazon.in/Ambrane-Unbreakable-Charging-RCT15-Supports/dp/B0BFWGBX61/ref=sr_1_59?qid=1672909126&amp;s=electronics&amp;sr=1-59" TargetMode="External"/><Relationship Id="rId2888" Type="http://schemas.openxmlformats.org/officeDocument/2006/relationships/hyperlink" Target="https://www.amazon.in/PHILIPS-Coffee-HD7432-20-Medium/dp/B09H7JDJCW/ref=sr_1_483?qid=1672923615&amp;s=kitchen&amp;sr=1-483" TargetMode="External"/><Relationship Id="rId1697" Type="http://schemas.openxmlformats.org/officeDocument/2006/relationships/hyperlink" Target="https://m.media-amazon.com/images/W/WEBP_402378-T1/images/I/31bMTTJF1xL._SY300_SX300_QL70_FMwebp_.jpg" TargetMode="External"/><Relationship Id="rId2748" Type="http://schemas.openxmlformats.org/officeDocument/2006/relationships/hyperlink" Target="https://www.amazon.in/IONIX-Tap-filter-Multilayer-Filter-Pack/dp/B0BNDRK886/ref=sr_1_399?qid=1672923612&amp;s=kitchen&amp;sr=1-399" TargetMode="External"/><Relationship Id="rId927" Type="http://schemas.openxmlformats.org/officeDocument/2006/relationships/hyperlink" Target="https://m.media-amazon.com/images/I/41k-VlGbYnL._SX300_SY300_QL70_ML2_.jpg" TargetMode="External"/><Relationship Id="rId1557" Type="http://schemas.openxmlformats.org/officeDocument/2006/relationships/hyperlink" Target="https://m.media-amazon.com/images/I/41hF4CFTsGL._SX300_SY300_QL70_FMwebp_.jpg" TargetMode="External"/><Relationship Id="rId1764" Type="http://schemas.openxmlformats.org/officeDocument/2006/relationships/hyperlink" Target="https://www.amazon.in/D-Link-DWA-131-Wireless-Adapter-Black/dp/B002PD61Y4/ref=sr_1_327?qid=1672903011&amp;s=computers&amp;sr=1-327" TargetMode="External"/><Relationship Id="rId1971" Type="http://schemas.openxmlformats.org/officeDocument/2006/relationships/hyperlink" Target="https://m.media-amazon.com/images/I/41jlh3c7UbL._SX300_SY300_QL70_FMwebp_.jpg" TargetMode="External"/><Relationship Id="rId2608" Type="http://schemas.openxmlformats.org/officeDocument/2006/relationships/hyperlink" Target="https://www.amazon.in/Kuber-Industries-Foldable-Laundry-KUBMART11446/dp/B08VGDBF3B/ref=sr_1_320?qid=1672923609&amp;s=kitchen&amp;sr=1-320" TargetMode="External"/><Relationship Id="rId2815" Type="http://schemas.openxmlformats.org/officeDocument/2006/relationships/hyperlink" Target="https://m.media-amazon.com/images/I/31hQyi26uAL._SX300_SY300_QL70_FMwebp_.jpg" TargetMode="External"/><Relationship Id="rId56" Type="http://schemas.openxmlformats.org/officeDocument/2006/relationships/hyperlink" Target="https://www.amazon.in/Ambrane-Unbreakable-Charging-Braided-Multipurpose/dp/B094JNXNPV/ref=sr_1_31?qid=1672909125&amp;s=electronics&amp;sr=1-31" TargetMode="External"/><Relationship Id="rId1417" Type="http://schemas.openxmlformats.org/officeDocument/2006/relationships/hyperlink" Target="https://m.media-amazon.com/images/I/31z+0UyRo2L._SY300_SX300_.jpg" TargetMode="External"/><Relationship Id="rId1624" Type="http://schemas.openxmlformats.org/officeDocument/2006/relationships/hyperlink" Target="https://www.amazon.in/Classmate-Pulse-Spiral-Notebook-Unruled/dp/B00P93X2H6/ref=sr_1_248?qid=1672903007&amp;s=computers&amp;sr=1-248" TargetMode="External"/><Relationship Id="rId1831" Type="http://schemas.openxmlformats.org/officeDocument/2006/relationships/hyperlink" Target="https://m.media-amazon.com/images/W/WEBP_402378-T1/images/I/413ZmbHlAKL._SX300_SY300_QL70_FMwebp_.jpg" TargetMode="External"/><Relationship Id="rId2398" Type="http://schemas.openxmlformats.org/officeDocument/2006/relationships/hyperlink" Target="https://www.amazon.in/CROMPTON-Sapphira-Ultra-Ceiling-Lustre/dp/B09SPTNG58/ref=sr_1_213?qid=1672923601&amp;s=kitchen&amp;sr=1-213" TargetMode="External"/><Relationship Id="rId577" Type="http://schemas.openxmlformats.org/officeDocument/2006/relationships/hyperlink" Target="https://m.media-amazon.com/images/I/51xYKHUpdHL._SY300_SX300_QL70_FMwebp_.jpg" TargetMode="External"/><Relationship Id="rId2258" Type="http://schemas.openxmlformats.org/officeDocument/2006/relationships/hyperlink" Target="https://www.amazon.in/HUL-Pureit-Germkill-Classic-Purifier/dp/B00E9G8KOY/ref=sr_1_130?qid=1672923597&amp;s=kitchen&amp;sr=1-130" TargetMode="External"/><Relationship Id="rId784" Type="http://schemas.openxmlformats.org/officeDocument/2006/relationships/hyperlink" Target="https://www.amazon.in/boAt-Wave-Call-Dedicated-Multi-Sport/dp/B0B5DDJNH4/ref=sr_1_60?qid=1672895762&amp;s=electronics&amp;sr=1-60" TargetMode="External"/><Relationship Id="rId991" Type="http://schemas.openxmlformats.org/officeDocument/2006/relationships/hyperlink" Target="https://m.media-amazon.com/images/I/416+IXsM9lL._SY300_SX300_.jpg" TargetMode="External"/><Relationship Id="rId1067" Type="http://schemas.openxmlformats.org/officeDocument/2006/relationships/hyperlink" Target="https://m.media-amazon.com/images/I/413c3ZnFLxL._SX300_SY300_QL70_ML2_.jpg" TargetMode="External"/><Relationship Id="rId2465" Type="http://schemas.openxmlformats.org/officeDocument/2006/relationships/hyperlink" Target="https://m.media-amazon.com/images/I/4153SQc2VY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437" Type="http://schemas.openxmlformats.org/officeDocument/2006/relationships/hyperlink" Target="https://m.media-amazon.com/images/W/WEBP_402378-T1/images/I/417qayz2nNL._SX300_SY300_QL70_FMwebp_.jpg" TargetMode="External"/><Relationship Id="rId644" Type="http://schemas.openxmlformats.org/officeDocument/2006/relationships/hyperlink" Target="https://www.amazon.in/Mi-inches-Ready-Android-Black/dp/B084872DQY/ref=sr_1_488?qid=1672909149&amp;s=electronics&amp;sr=1-488" TargetMode="External"/><Relationship Id="rId851" Type="http://schemas.openxmlformats.org/officeDocument/2006/relationships/hyperlink" Target="https://m.media-amazon.com/images/I/413sCRKobNL._SX300_SY300_QL70_ML2_.jpg" TargetMode="External"/><Relationship Id="rId1274" Type="http://schemas.openxmlformats.org/officeDocument/2006/relationships/hyperlink" Target="https://www.amazon.in/boAt-Rockerz-330-Bluetooth-Assistant/dp/B092X94QNQ/ref=sr_1_55?qid=1672902997&amp;s=computers&amp;sr=1-55" TargetMode="External"/><Relationship Id="rId1481" Type="http://schemas.openxmlformats.org/officeDocument/2006/relationships/hyperlink" Target="https://m.media-amazon.com/images/W/WEBP_402378-T1/images/I/31bKIZtFGW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325" Type="http://schemas.openxmlformats.org/officeDocument/2006/relationships/hyperlink" Target="https://m.media-amazon.com/images/W/WEBP_402378-T2/images/I/41+82+4rUCL._SX300_SY300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504" Type="http://schemas.openxmlformats.org/officeDocument/2006/relationships/hyperlink" Target="https://www.amazon.in/7SEVENTM-Compatible-Android-Original-Replacement/dp/B09RQRZW2X/ref=sr_1_291?qid=1672909139&amp;s=electronics&amp;sr=1-291" TargetMode="External"/><Relationship Id="rId711" Type="http://schemas.openxmlformats.org/officeDocument/2006/relationships/hyperlink" Target="https://m.media-amazon.com/images/I/41J2W8DASzS._SX300_SY300_QL70_ML2_.jpg" TargetMode="External"/><Relationship Id="rId1134" Type="http://schemas.openxmlformats.org/officeDocument/2006/relationships/hyperlink" Target="https://www.amazon.in/Redmi-9A-Sport-Octa-core-Processor/dp/B09GFPN6TP/ref=sr_1_432?qid=1672895872&amp;s=electronics&amp;sr=1-432" TargetMode="External"/><Relationship Id="rId1341" Type="http://schemas.openxmlformats.org/officeDocument/2006/relationships/hyperlink" Target="https://m.media-amazon.com/images/W/WEBP_402378-T2/images/I/41Beq4WLggL._SX300_SY300_QL70_FMwebp_.jpg" TargetMode="External"/><Relationship Id="rId1201" Type="http://schemas.openxmlformats.org/officeDocument/2006/relationships/hyperlink" Target="https://m.media-amazon.com/images/W/WEBP_402378-T1/images/I/41rxRY5TDS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182" Type="http://schemas.openxmlformats.org/officeDocument/2006/relationships/hyperlink" Target="https://www.amazon.in/HealthSense-Chef-Mate-KS-40-Weighing/dp/B083P71WKK/ref=sr_1_87?qid=1672923595&amp;s=kitchen&amp;sr=1-87" TargetMode="External"/><Relationship Id="rId154" Type="http://schemas.openxmlformats.org/officeDocument/2006/relationships/hyperlink" Target="https://www.amazon.in/Ambrane-Charging-Neckband-Wireless-ACT/dp/B09YLXYP7Y/ref=sr_1_85?qid=1672909128&amp;s=electronics&amp;sr=1-85" TargetMode="External"/><Relationship Id="rId361" Type="http://schemas.openxmlformats.org/officeDocument/2006/relationships/hyperlink" Target="https://m.media-amazon.com/images/I/319bv0gNOe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221" Type="http://schemas.openxmlformats.org/officeDocument/2006/relationships/hyperlink" Target="https://m.media-amazon.com/images/I/41fruBt99gL._SX300_SY300_QL70_FMwebp_.jpg" TargetMode="External"/><Relationship Id="rId2859" Type="http://schemas.openxmlformats.org/officeDocument/2006/relationships/hyperlink" Target="https://m.media-amazon.com/images/W/WEBP_402378-T1/images/I/41YFjcEIwWL._SX300_SY300_QL70_FMwebp_.jpg" TargetMode="External"/><Relationship Id="rId1668" Type="http://schemas.openxmlformats.org/officeDocument/2006/relationships/hyperlink" Target="https://www.amazon.in/Samsung-Original-Type-Cable-Meter/dp/B008FWZGSG/ref=sr_1_271?qid=1672903008&amp;s=computers&amp;sr=1-271" TargetMode="External"/><Relationship Id="rId1875" Type="http://schemas.openxmlformats.org/officeDocument/2006/relationships/hyperlink" Target="https://m.media-amazon.com/images/I/21uJX5AqizL._SX300_SY300_QL70_FMwebp_.jpg" TargetMode="External"/><Relationship Id="rId2719" Type="http://schemas.openxmlformats.org/officeDocument/2006/relationships/hyperlink" Target="https://m.media-amazon.com/images/W/WEBP_402378-T2/images/I/41UBtJFuwEL._SX300_SY300_QL70_FMwebp_.jpg" TargetMode="External"/><Relationship Id="rId1528" Type="http://schemas.openxmlformats.org/officeDocument/2006/relationships/hyperlink" Target="https://www.amazon.in/Zebronics-Transformer-Gaming-Multimedia-Keyboard/dp/B07BRKK9JQ/ref=sr_1_195?qid=1672903005&amp;s=computers&amp;sr=1-195" TargetMode="External"/><Relationship Id="rId2926" Type="http://schemas.openxmlformats.org/officeDocument/2006/relationships/hyperlink" Target="https://www.amazon.in/Bajaj-RX-10-2000-Watt-Convector/dp/B009P2LIL4/ref=sr_1_504?qid=1672923617&amp;s=kitchen&amp;sr=1-504" TargetMode="External"/><Relationship Id="rId1735" Type="http://schemas.openxmlformats.org/officeDocument/2006/relationships/hyperlink" Target="https://m.media-amazon.com/images/W/WEBP_402378-T1/images/I/31nIcqmP0zL._SX300_SY300_QL70_FMwebp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27" Type="http://schemas.openxmlformats.org/officeDocument/2006/relationships/hyperlink" Target="https://m.media-amazon.com/images/I/31J6qGhAL9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688" Type="http://schemas.openxmlformats.org/officeDocument/2006/relationships/hyperlink" Target="https://www.amazon.in/SanDisk-Ultra%C2%AE-microSDXCTM-Warranty-Smartphones/dp/B0BDRVFDKP/ref=sr_1_12?qid=1672895748&amp;s=electronics&amp;sr=1-12" TargetMode="External"/><Relationship Id="rId895" Type="http://schemas.openxmlformats.org/officeDocument/2006/relationships/hyperlink" Target="https://m.media-amazon.com/images/I/41Usew0lrWL._SX300_SY300_QL70_ML2_.jpg" TargetMode="External"/><Relationship Id="rId2369" Type="http://schemas.openxmlformats.org/officeDocument/2006/relationships/hyperlink" Target="https://m.media-amazon.com/images/I/41WPlte6OmL._SY300_SX300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2783" Type="http://schemas.openxmlformats.org/officeDocument/2006/relationships/hyperlink" Target="https://m.media-amazon.com/images/W/WEBP_402378-T2/images/I/41mcGL9ei0L._SX300_SY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755" Type="http://schemas.openxmlformats.org/officeDocument/2006/relationships/hyperlink" Target="https://m.media-amazon.com/images/I/31zOsqQOAOL._SY445_SX342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1178" Type="http://schemas.openxmlformats.org/officeDocument/2006/relationships/hyperlink" Target="https://www.amazon.in/SanDisk-Cruzer-Blade-Flash-Drive/dp/B005FYNT3G/ref=sr_1_5?qid=1672902995&amp;s=computers&amp;sr=1-5" TargetMode="External"/><Relationship Id="rId1385" Type="http://schemas.openxmlformats.org/officeDocument/2006/relationships/hyperlink" Target="https://m.media-amazon.com/images/W/WEBP_402378-T2/images/I/41R08zLK69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2229" Type="http://schemas.openxmlformats.org/officeDocument/2006/relationships/hyperlink" Target="https://m.media-amazon.com/images/I/31eyLyEftOL._SX300_SY300_QL70_FMwebp_.jpg" TargetMode="External"/><Relationship Id="rId2436" Type="http://schemas.openxmlformats.org/officeDocument/2006/relationships/hyperlink" Target="https://www.amazon.in/Philips-AC1215-20-Purifier-White/dp/B01L6MT7E0/ref=sr_1_231?qid=1672923603&amp;s=kitchen&amp;sr=1-231" TargetMode="External"/><Relationship Id="rId2643" Type="http://schemas.openxmlformats.org/officeDocument/2006/relationships/hyperlink" Target="https://m.media-amazon.com/images/I/316y4IIKD6L._SX300_SY300_QL70_FMwebp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91" Type="http://schemas.openxmlformats.org/officeDocument/2006/relationships/hyperlink" Target="https://m.media-amazon.com/images/W/WEBP_402378-T2/images/I/41CnR1WhD3L._SX300_SY300_QL70_FMwebp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615" Type="http://schemas.openxmlformats.org/officeDocument/2006/relationships/hyperlink" Target="https://m.media-amazon.com/images/W/WEBP_402378-T1/images/I/41J0RvJFffL._SX300_SY300_QL70_FMwebp_.jpg" TargetMode="External"/><Relationship Id="rId822" Type="http://schemas.openxmlformats.org/officeDocument/2006/relationships/hyperlink" Target="https://www.amazon.in/OnePlus-Forest-Green-Storage-SuperVOOC/dp/B09WRMNJ9G/ref=sr_1_79?qid=1672895770&amp;s=electronics&amp;sr=1-79" TargetMode="External"/><Relationship Id="rId1038" Type="http://schemas.openxmlformats.org/officeDocument/2006/relationships/hyperlink" Target="https://www.amazon.in/AmazonBasics-Apple-Certified-Lightning-Charging/dp/B07XLCFSSN/ref=sr_1_245?qid=1672895821&amp;s=electronics&amp;sr=1-245" TargetMode="External"/><Relationship Id="rId1245" Type="http://schemas.openxmlformats.org/officeDocument/2006/relationships/hyperlink" Target="https://m.media-amazon.com/images/W/WEBP_402378-T2/images/I/31zOsqQOAOL._SY445_SX342_QL70_FMwebp_.jpg" TargetMode="External"/><Relationship Id="rId1452" Type="http://schemas.openxmlformats.org/officeDocument/2006/relationships/hyperlink" Target="https://www.amazon.in/Noise-ColorFit-Bluetooth-Monitoring-SmartWatch/dp/B09P18XVW6/ref=sr_1_152?qid=1672903002&amp;s=computers&amp;sr=1-152" TargetMode="External"/><Relationship Id="rId2503" Type="http://schemas.openxmlformats.org/officeDocument/2006/relationships/hyperlink" Target="https://m.media-amazon.com/images/I/519Sexv76CL._SY300_SX300_QL70_FMwebp_.jpg" TargetMode="External"/><Relationship Id="rId1105" Type="http://schemas.openxmlformats.org/officeDocument/2006/relationships/hyperlink" Target="https://m.media-amazon.com/images/I/41jmiwgyu8L._SX300_SY300_QL70_ML2_.jpg" TargetMode="External"/><Relationship Id="rId1312" Type="http://schemas.openxmlformats.org/officeDocument/2006/relationships/hyperlink" Target="https://www.amazon.in/Boult-Audio-Environmental-Cancellation-Bluetooth/dp/B0B1F6GQPS/ref=sr_1_75?qid=1672902998&amp;s=computers&amp;sr=1-75" TargetMode="External"/><Relationship Id="rId2710" Type="http://schemas.openxmlformats.org/officeDocument/2006/relationships/hyperlink" Target="https://www.amazon.in/LG-Convertible-Anti-Virus-Protection-PS-Q19YNZE/dp/B09NS5TKPN/ref=sr_1_381?qid=1672923611&amp;s=kitchen&amp;sr=1-381" TargetMode="External"/><Relationship Id="rId198" Type="http://schemas.openxmlformats.org/officeDocument/2006/relationships/hyperlink" Target="https://www.amazon.in/TP-Link-TL-UE300-Gigabit-Ethernet-Network/dp/B00V4BGDKU/ref=sr_1_110?qid=1672909129&amp;s=electronics&amp;sr=1-110" TargetMode="External"/><Relationship Id="rId2086" Type="http://schemas.openxmlformats.org/officeDocument/2006/relationships/hyperlink" Target="https://www.amazon.in/Bajaj-Splendora-Instant-Water-Heater/dp/B097R2V1W8/ref=sr_1_28?qid=1672923592&amp;s=kitchen&amp;sr=1-28" TargetMode="External"/><Relationship Id="rId2293" Type="http://schemas.openxmlformats.org/officeDocument/2006/relationships/hyperlink" Target="https://m.media-amazon.com/images/I/31ZbGgybh0L._SX300_SY300_QL70_FMwebp_.jpg" TargetMode="External"/><Relationship Id="rId265" Type="http://schemas.openxmlformats.org/officeDocument/2006/relationships/hyperlink" Target="https://m.media-amazon.com/images/W/WEBP_402378-T2/images/I/41-AORr2ud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3" Type="http://schemas.openxmlformats.org/officeDocument/2006/relationships/hyperlink" Target="https://m.media-amazon.com/images/I/41KeuNgJDiL._SX300_SY300_QL70_FMwebp_.jpg" TargetMode="External"/><Relationship Id="rId2360" Type="http://schemas.openxmlformats.org/officeDocument/2006/relationships/hyperlink" Target="https://www.amazon.in/Bajaj-Frore-1200-Brown-Ceiling/dp/B07SPVMSC6/ref=sr_1_192?qid=1672923600&amp;s=kitchen&amp;sr=1-192" TargetMode="External"/><Relationship Id="rId125" Type="http://schemas.openxmlformats.org/officeDocument/2006/relationships/hyperlink" Target="https://m.media-amazon.com/images/I/310WOJIrwjL._SX300_SY300_QL70_FMwebp_.jpg" TargetMode="External"/><Relationship Id="rId332" Type="http://schemas.openxmlformats.org/officeDocument/2006/relationships/hyperlink" Target="https://www.amazon.in/LOHAYA-Television-Compatible-Samsung-Control/dp/B081NHWT6Z/ref=sr_1_185?qid=1672909133&amp;s=electronics&amp;sr=1-185" TargetMode="External"/><Relationship Id="rId2013" Type="http://schemas.openxmlformats.org/officeDocument/2006/relationships/hyperlink" Target="https://m.media-amazon.com/images/W/WEBP_402378-T1/images/I/51ca6eZ+j3L._SY300_SX300_.jpg" TargetMode="External"/><Relationship Id="rId2220" Type="http://schemas.openxmlformats.org/officeDocument/2006/relationships/hyperlink" Target="https://www.amazon.in/PHILIPS-Digital-HD9252-90-Technology/dp/B097RJ867P/ref=sr_1_107?qid=1672923596&amp;s=kitchen&amp;sr=1-107" TargetMode="External"/><Relationship Id="rId1779" Type="http://schemas.openxmlformats.org/officeDocument/2006/relationships/hyperlink" Target="https://m.media-amazon.com/images/I/41bX3o-ZHqL._SX300_SY300_QL70_FMwebp_.jpg" TargetMode="External"/><Relationship Id="rId1986" Type="http://schemas.openxmlformats.org/officeDocument/2006/relationships/hyperlink" Target="https://www.amazon.in/Ambrane-Charging-Neckband-Wireless-ACT/dp/B09YLXYP7Y/ref=sr_1_456?qid=1672903017&amp;s=computers&amp;sr=1-456" TargetMode="External"/><Relationship Id="rId1639" Type="http://schemas.openxmlformats.org/officeDocument/2006/relationships/hyperlink" Target="https://m.media-amazon.com/images/I/31YZ2ZYT66L._SX300_SY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706" Type="http://schemas.openxmlformats.org/officeDocument/2006/relationships/hyperlink" Target="https://www.amazon.in/AmazonBasics-USB-2-0-Cable-Male/dp/B00NH11KIK/ref=sr_1_293?qid=1672903010&amp;s=computers&amp;sr=1-293" TargetMode="External"/><Relationship Id="rId1913" Type="http://schemas.openxmlformats.org/officeDocument/2006/relationships/hyperlink" Target="https://m.media-amazon.com/images/I/41VDUqScJFL._SX300_SY300_QL70_FMwebp_.jpg" TargetMode="External"/><Relationship Id="rId799" Type="http://schemas.openxmlformats.org/officeDocument/2006/relationships/hyperlink" Target="https://m.media-amazon.com/images/I/413sCRKobNL._SX300_SY300_QL70_ML2_.jpg" TargetMode="External"/><Relationship Id="rId2687" Type="http://schemas.openxmlformats.org/officeDocument/2006/relationships/hyperlink" Target="https://m.media-amazon.com/images/W/WEBP_402378-T1/images/I/413XAuyrxWL._SX300_SY300_QL70_FMwebp_.jpg" TargetMode="External"/><Relationship Id="rId2894" Type="http://schemas.openxmlformats.org/officeDocument/2006/relationships/hyperlink" Target="https://www.amazon.in/Hilton-Quartz-Heater-Watt-Certified/dp/B09NFSHCWN/ref=sr_1_485?qid=1672923617&amp;s=kitchen&amp;sr=1-485" TargetMode="External"/><Relationship Id="rId659" Type="http://schemas.openxmlformats.org/officeDocument/2006/relationships/hyperlink" Target="https://m.media-amazon.com/images/W/WEBP_402378-T1/images/I/31Lfjbfc47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1289" Type="http://schemas.openxmlformats.org/officeDocument/2006/relationships/hyperlink" Target="https://m.media-amazon.com/images/I/41nf9n-v3pL._SX300_SY300_QL70_FMwebp_.jpg" TargetMode="External"/><Relationship Id="rId1496" Type="http://schemas.openxmlformats.org/officeDocument/2006/relationships/hyperlink" Target="https://www.amazon.in/Redgear-Gaming-Semi-Honeycomb-Windows-Gamers/dp/B08CHZ3ZQ7/ref=sr_1_177?qid=1672903004&amp;s=computers&amp;sr=1-177" TargetMode="External"/><Relationship Id="rId2547" Type="http://schemas.openxmlformats.org/officeDocument/2006/relationships/hyperlink" Target="https://m.media-amazon.com/images/I/31t6ATbG1jL._SX300_SY300_QL70_FMwebp_.jpg" TargetMode="External"/><Relationship Id="rId519" Type="http://schemas.openxmlformats.org/officeDocument/2006/relationships/hyperlink" Target="https://m.media-amazon.com/images/I/41jTlkBBf4L._SX300_SY300_QL70_FMwebp_.jpg" TargetMode="External"/><Relationship Id="rId1149" Type="http://schemas.openxmlformats.org/officeDocument/2006/relationships/hyperlink" Target="https://m.media-amazon.com/images/I/41dtbrNRHdL._SX300_SY300_QL70_ML2_.jpg" TargetMode="External"/><Relationship Id="rId1356" Type="http://schemas.openxmlformats.org/officeDocument/2006/relationships/hyperlink" Target="https://www.amazon.in/boAt-Smartwatch-Multiple-Monitoring-Resistance/dp/B096VF5YYF/ref=sr_1_100?qid=1672903000&amp;s=computers&amp;sr=1-100" TargetMode="External"/><Relationship Id="rId2754" Type="http://schemas.openxmlformats.org/officeDocument/2006/relationships/hyperlink" Target="https://www.amazon.in/Macmillan-Aquafresh-Micron-Filter-Purifier/dp/B09JFR8H3Q/ref=sr_1_405?qid=1672923612&amp;s=kitchen&amp;sr=1-405" TargetMode="External"/><Relationship Id="rId726" Type="http://schemas.openxmlformats.org/officeDocument/2006/relationships/hyperlink" Target="https://www.amazon.in/SanDisk-Ultra-microSD-UHS-I-120MB/dp/B08L5HMJVW/ref=sr_1_31?qid=1672895755&amp;s=electronics&amp;sr=1-31" TargetMode="External"/><Relationship Id="rId933" Type="http://schemas.openxmlformats.org/officeDocument/2006/relationships/hyperlink" Target="https://m.media-amazon.com/images/I/31FzYVC62wL._SX300_SY300_QL70_ML2_.jpg" TargetMode="External"/><Relationship Id="rId1009" Type="http://schemas.openxmlformats.org/officeDocument/2006/relationships/hyperlink" Target="https://m.media-amazon.com/images/I/4177nw8okbL._SX300_SY300_QL70_ML2_.jpg" TargetMode="External"/><Relationship Id="rId1563" Type="http://schemas.openxmlformats.org/officeDocument/2006/relationships/hyperlink" Target="https://m.media-amazon.com/images/I/411H6yi-tGL._SX300_SY300_QL70_FMwebp_.jpg" TargetMode="External"/><Relationship Id="rId1770" Type="http://schemas.openxmlformats.org/officeDocument/2006/relationships/hyperlink" Target="https://www.amazon.in/Robustrion-Smart-Trifold-Stand-Generation/dp/B07YNHCW6N/ref=sr_1_331?qid=1672903011&amp;s=computers&amp;sr=1-331" TargetMode="External"/><Relationship Id="rId2407" Type="http://schemas.openxmlformats.org/officeDocument/2006/relationships/hyperlink" Target="https://m.media-amazon.com/images/I/419vF7uEFE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2821" Type="http://schemas.openxmlformats.org/officeDocument/2006/relationships/hyperlink" Target="https://m.media-amazon.com/images/I/41wCglxg9qL._SX300_SY300_QL70_FMwebp_.jpg" TargetMode="External"/><Relationship Id="rId62" Type="http://schemas.openxmlformats.org/officeDocument/2006/relationships/hyperlink" Target="https://www.amazon.in/AmazonBasics-Extension-Cable-Male-Female/dp/B00NH11PEY/ref=sr_1_34?qid=1672909125&amp;s=electronics&amp;sr=1-34" TargetMode="External"/><Relationship Id="rId1216" Type="http://schemas.openxmlformats.org/officeDocument/2006/relationships/hyperlink" Target="https://www.amazon.in/Noise-ColorFit-Display-Monitoring-Smartwatches/dp/B09NVPSCQT/ref=sr_1_25?qid=1672902996&amp;s=computers&amp;sr=1-25" TargetMode="External"/><Relationship Id="rId1423" Type="http://schemas.openxmlformats.org/officeDocument/2006/relationships/hyperlink" Target="https://m.media-amazon.com/images/I/41fRp5O-PrL._SX300_SY300_QL70_FMwebp_.jpg" TargetMode="External"/><Relationship Id="rId1630" Type="http://schemas.openxmlformats.org/officeDocument/2006/relationships/hyperlink" Target="https://www.amazon.in/INOVERA-Extended-Rubber-Stitched-Computer/dp/B09MZ6WZ6V/ref=sr_1_251?qid=1672903007&amp;s=computers&amp;sr=1-251" TargetMode="External"/><Relationship Id="rId2197" Type="http://schemas.openxmlformats.org/officeDocument/2006/relationships/hyperlink" Target="https://m.media-amazon.com/images/W/WEBP_402378-T2/images/I/41FyPER4ASL._SX300_SY300_QL70_FMwebp_.jpg" TargetMode="External"/><Relationship Id="rId169" Type="http://schemas.openxmlformats.org/officeDocument/2006/relationships/hyperlink" Target="https://m.media-amazon.com/images/W/WEBP_402378-T1/images/I/41J6oGU8w5L._SX300_SY300_QL70_FMwebp_.jpg" TargetMode="External"/><Relationship Id="rId376" Type="http://schemas.openxmlformats.org/officeDocument/2006/relationships/hyperlink" Target="https://www.amazon.in/Wayona-Charging-Charger-Compatible-Samsung/dp/B08WKG2MWT/ref=sr_1_207?qid=1672909134&amp;s=electronics&amp;sr=1-207" TargetMode="External"/><Relationship Id="rId583" Type="http://schemas.openxmlformats.org/officeDocument/2006/relationships/hyperlink" Target="https://m.media-amazon.com/images/W/WEBP_402378-T2/images/I/41m1oMmTMCL._SX300_SY300_QL70_FMwebp_.jpg" TargetMode="External"/><Relationship Id="rId790" Type="http://schemas.openxmlformats.org/officeDocument/2006/relationships/hyperlink" Target="https://www.amazon.in/iQOO-128GB-Storage-Snapdragon%C2%AE-FlashCharge/dp/B07WDKLDRX/ref=sr_1_63?qid=1672895762&amp;s=electronics&amp;sr=1-63" TargetMode="External"/><Relationship Id="rId2057" Type="http://schemas.openxmlformats.org/officeDocument/2006/relationships/hyperlink" Target="https://m.media-amazon.com/images/I/41cVgYgAKp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2471" Type="http://schemas.openxmlformats.org/officeDocument/2006/relationships/hyperlink" Target="https://m.media-amazon.com/images/W/WEBP_402378-T2/images/I/41svI04SS1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443" Type="http://schemas.openxmlformats.org/officeDocument/2006/relationships/hyperlink" Target="https://m.media-amazon.com/images/I/31U-gk8Fws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73" Type="http://schemas.openxmlformats.org/officeDocument/2006/relationships/hyperlink" Target="https://m.media-amazon.com/images/I/41zejggGzLL._SX300_SY300_QL70_ML2_.jpg" TargetMode="External"/><Relationship Id="rId1280" Type="http://schemas.openxmlformats.org/officeDocument/2006/relationships/hyperlink" Target="https://www.amazon.in/boAt-Bassheads-242-Wired-Earphones/dp/B08H9Z3XQW/ref=sr_1_58?qid=1672902997&amp;s=computers&amp;sr=1-58" TargetMode="External"/><Relationship Id="rId2124" Type="http://schemas.openxmlformats.org/officeDocument/2006/relationships/hyperlink" Target="https://www.amazon.in/Philips-GC026-30-Fabric-Shaver/dp/B00TDD0YM4/ref=sr_1_54?qid=1672923592&amp;s=kitchen&amp;sr=1-54" TargetMode="External"/><Relationship Id="rId2331" Type="http://schemas.openxmlformats.org/officeDocument/2006/relationships/hyperlink" Target="https://m.media-amazon.com/images/W/WEBP_402378-T2/images/I/41tVoAxz0QL._SX300_SY300_QL70_FMwebp_.jpg" TargetMode="External"/><Relationship Id="rId303" Type="http://schemas.openxmlformats.org/officeDocument/2006/relationships/hyperlink" Target="https://m.media-amazon.com/images/W/WEBP_402378-T1/images/I/419QKVTxaSL._SX300_SY300_QL70_FMwebp_.jpg" TargetMode="External"/><Relationship Id="rId1140" Type="http://schemas.openxmlformats.org/officeDocument/2006/relationships/hyperlink" Target="https://www.amazon.in/Ambrane-ABDC-10-Charging-Transmission-Compatible/dp/B09CMP1SC8/ref=sr_1_439?qid=1672895879&amp;s=electronics&amp;sr=1-439" TargetMode="External"/><Relationship Id="rId510" Type="http://schemas.openxmlformats.org/officeDocument/2006/relationships/hyperlink" Target="https://www.amazon.in/SVM-Products-Premium-Quality-Unbreakable/dp/B07VVXJ2P5/ref=sr_1_300?qid=1672909139&amp;s=electronics&amp;sr=1-300" TargetMode="External"/><Relationship Id="rId1000" Type="http://schemas.openxmlformats.org/officeDocument/2006/relationships/hyperlink" Target="https://www.amazon.in/Redmi-Note-11T-5G-Dimensity/dp/B09LHYZ3GJ/ref=sr_1_196?qid=1672895806&amp;s=electronics&amp;sr=1-196" TargetMode="External"/><Relationship Id="rId1957" Type="http://schemas.openxmlformats.org/officeDocument/2006/relationships/hyperlink" Target="https://m.media-amazon.com/images/W/WEBP_402378-T1/images/I/41AKgxsBONL._SY300_SX300_QL70_FMwebp_.jpg" TargetMode="External"/><Relationship Id="rId1817" Type="http://schemas.openxmlformats.org/officeDocument/2006/relationships/hyperlink" Target="https://m.media-amazon.com/images/I/41rbKciLrc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977" Type="http://schemas.openxmlformats.org/officeDocument/2006/relationships/hyperlink" Target="https://m.media-amazon.com/images/I/318Pgjl1wqL._SX300_SY300_QL70_ML2_.jpg" TargetMode="External"/><Relationship Id="rId2658" Type="http://schemas.openxmlformats.org/officeDocument/2006/relationships/hyperlink" Target="https://www.amazon.in/Panasonic-SR-WA22H-5-4-Litre-Automatic-Cooker/dp/B00A328ENA/ref=sr_1_349?qid=1672923610&amp;s=kitchen&amp;sr=1-349" TargetMode="External"/><Relationship Id="rId2865" Type="http://schemas.openxmlformats.org/officeDocument/2006/relationships/hyperlink" Target="https://m.media-amazon.com/images/I/41hYZPZaWfS._SX300_SY300_QL70_FMwebp_.jpg" TargetMode="External"/><Relationship Id="rId837" Type="http://schemas.openxmlformats.org/officeDocument/2006/relationships/hyperlink" Target="https://m.media-amazon.com/images/I/41jlwEZpa5L._SX300_SY300_QL70_ML2_.jpg" TargetMode="External"/><Relationship Id="rId1467" Type="http://schemas.openxmlformats.org/officeDocument/2006/relationships/hyperlink" Target="https://m.media-amazon.com/images/W/WEBP_402378-T1/images/I/41n2MqMIH5L._SX300_SY300_QL70_FMwebp_.jpg" TargetMode="External"/><Relationship Id="rId1674" Type="http://schemas.openxmlformats.org/officeDocument/2006/relationships/hyperlink" Target="https://www.amazon.in/pTron-3-5Amps-Charging-480Mbps-Smartphones/dp/B0B4HJNPV4/ref=sr_1_275?qid=1672903008&amp;s=computers&amp;sr=1-275" TargetMode="External"/><Relationship Id="rId1881" Type="http://schemas.openxmlformats.org/officeDocument/2006/relationships/hyperlink" Target="https://m.media-amazon.com/images/W/WEBP_402378-T2/images/I/31hqtiqWTa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725" Type="http://schemas.openxmlformats.org/officeDocument/2006/relationships/hyperlink" Target="https://m.media-amazon.com/images/W/WEBP_402378-T2/images/I/41Ps3i9b4HL._SY300_SX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1327" Type="http://schemas.openxmlformats.org/officeDocument/2006/relationships/hyperlink" Target="https://m.media-amazon.com/images/I/41VDUqScJFL._SX300_SY300_QL70_FMwebp_.jpg" TargetMode="External"/><Relationship Id="rId1534" Type="http://schemas.openxmlformats.org/officeDocument/2006/relationships/hyperlink" Target="https://www.amazon.in/boAt-Flash-Smartwatch-Resistance-Lightning/dp/B0949SBKMP/ref=sr_1_199?qid=1672903005&amp;s=computers&amp;sr=1-199" TargetMode="External"/><Relationship Id="rId1741" Type="http://schemas.openxmlformats.org/officeDocument/2006/relationships/hyperlink" Target="https://m.media-amazon.com/images/I/51tBwj7I8GL._SX300_SY300_QL70_FMwebp_.jpg" TargetMode="External"/><Relationship Id="rId33" Type="http://schemas.openxmlformats.org/officeDocument/2006/relationships/hyperlink" Target="https://m.media-amazon.com/images/I/51fmHk3km+L._SX300_SY300_.jpg" TargetMode="External"/><Relationship Id="rId1601" Type="http://schemas.openxmlformats.org/officeDocument/2006/relationships/hyperlink" Target="https://m.media-amazon.com/images/W/WEBP_402378-T1/images/I/413viCgpI+L._SY300_SX300_.jpg" TargetMode="External"/><Relationship Id="rId487" Type="http://schemas.openxmlformats.org/officeDocument/2006/relationships/hyperlink" Target="https://m.media-amazon.com/images/W/WEBP_402378-T2/images/I/31dENZ1gQVL._SX300_SY300_QL70_FMwebp_.jpg" TargetMode="External"/><Relationship Id="rId694" Type="http://schemas.openxmlformats.org/officeDocument/2006/relationships/hyperlink" Target="https://www.amazon.in/boAt-Wave-Lite-Smartwatch-Activity/dp/B09V12K8NT/ref=sr_1_15?qid=1672895748&amp;s=electronics&amp;sr=1-15" TargetMode="External"/><Relationship Id="rId2168" Type="http://schemas.openxmlformats.org/officeDocument/2006/relationships/hyperlink" Target="https://www.amazon.in/Butterfly-EKN-1-5-Litre-Kettle-Silver/dp/B078V8R9BS/ref=sr_1_78?qid=1672923595&amp;s=kitchen&amp;sr=1-78" TargetMode="External"/><Relationship Id="rId2375" Type="http://schemas.openxmlformats.org/officeDocument/2006/relationships/hyperlink" Target="https://m.media-amazon.com/images/I/41yrqUum9EL._SY300_SX300_QL70_FMwebp_.jpg" TargetMode="External"/><Relationship Id="rId347" Type="http://schemas.openxmlformats.org/officeDocument/2006/relationships/hyperlink" Target="https://m.media-amazon.com/images/I/416qO6VZHg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28" Type="http://schemas.openxmlformats.org/officeDocument/2006/relationships/hyperlink" Target="https://www.amazon.in/Bestor-Portable-Paperless-Digital-Writing/dp/B08CZHGHKH/ref=sr_1_491?qid=1672903019&amp;s=computers&amp;sr=1-491" TargetMode="External"/><Relationship Id="rId2582" Type="http://schemas.openxmlformats.org/officeDocument/2006/relationships/hyperlink" Target="https://www.amazon.in/AmazonBasics-Drip-Coffee-Maker-Black/dp/B086GVRP63/ref=sr_1_309?qid=1672923607&amp;s=kitchen&amp;sr=1-309" TargetMode="External"/><Relationship Id="rId554" Type="http://schemas.openxmlformats.org/officeDocument/2006/relationships/hyperlink" Target="https://www.amazon.in/Samsung-inches-Crystal-Ultra-UA55AUE60AKLXL/dp/B092BL5DCX/ref=sr_1_411?qid=1672909145&amp;s=electronics&amp;sr=1-411" TargetMode="External"/><Relationship Id="rId761" Type="http://schemas.openxmlformats.org/officeDocument/2006/relationships/hyperlink" Target="https://m.media-amazon.com/images/I/41Fq27ZjJfL._SX300_SY300_QL70_ML2_.jpg" TargetMode="External"/><Relationship Id="rId1391" Type="http://schemas.openxmlformats.org/officeDocument/2006/relationships/hyperlink" Target="https://m.media-amazon.com/images/W/WEBP_402378-T2/images/I/3172BJyynBS._SY300_SX300_QL70_FMwebp_.jpg" TargetMode="External"/><Relationship Id="rId2235" Type="http://schemas.openxmlformats.org/officeDocument/2006/relationships/hyperlink" Target="https://m.media-amazon.com/images/W/WEBP_402378-T1/images/I/31iBzpNszEL._SX300_SY300_QL70_FMwebp_.jpg" TargetMode="External"/><Relationship Id="rId2442" Type="http://schemas.openxmlformats.org/officeDocument/2006/relationships/hyperlink" Target="https://www.amazon.in/Wipro-Electric-Stainless-Automatic-VB021070/dp/B099Z83VRC/ref=sr_1_237?qid=1672923603&amp;s=kitchen&amp;sr=1-237" TargetMode="External"/><Relationship Id="rId207" Type="http://schemas.openxmlformats.org/officeDocument/2006/relationships/hyperlink" Target="https://m.media-amazon.com/images/W/WEBP_402378-T2/images/I/41GTMteNtdL._SX300_SY300_QL70_FMwebp_.jpg" TargetMode="External"/><Relationship Id="rId414" Type="http://schemas.openxmlformats.org/officeDocument/2006/relationships/hyperlink" Target="https://www.amazon.in/TCL-inches-Certified-Android-32S615/dp/B09ZPJT8B2/ref=sr_1_227?qid=1672909135&amp;s=electronics&amp;sr=1-227" TargetMode="External"/><Relationship Id="rId621" Type="http://schemas.openxmlformats.org/officeDocument/2006/relationships/hyperlink" Target="https://m.media-amazon.com/images/I/41bO-mGKk+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1251" Type="http://schemas.openxmlformats.org/officeDocument/2006/relationships/hyperlink" Target="https://m.media-amazon.com/images/I/41igriVLabS._SX300_SY300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1111" Type="http://schemas.openxmlformats.org/officeDocument/2006/relationships/hyperlink" Target="https://m.media-amazon.com/images/I/51JrMWMAmnL._SX300_SY300_QL70_ML2_.jpg" TargetMode="External"/><Relationship Id="rId1928" Type="http://schemas.openxmlformats.org/officeDocument/2006/relationships/hyperlink" Target="https://www.amazon.in/ORICO-2577U3-BK-Enclosure-Capacity-Business/dp/B07222HQKP/ref=sr_1_423?qid=1672903016&amp;s=computers&amp;sr=1-423" TargetMode="External"/><Relationship Id="rId2092" Type="http://schemas.openxmlformats.org/officeDocument/2006/relationships/hyperlink" Target="https://www.amazon.in/Lifelong-LLMG23-500-Watt-Liquidizing-Stainless/dp/B09X5C9VLK/ref=sr_1_31?qid=1672923592&amp;s=kitchen&amp;sr=1-31" TargetMode="External"/><Relationship Id="rId271" Type="http://schemas.openxmlformats.org/officeDocument/2006/relationships/hyperlink" Target="https://m.media-amazon.com/images/W/WEBP_402378-T1/images/I/51dOjIreG4L._SX300_SY300_QL70_FMwebp_.jpg" TargetMode="External"/><Relationship Id="rId131" Type="http://schemas.openxmlformats.org/officeDocument/2006/relationships/hyperlink" Target="https://m.media-amazon.com/images/I/41eJqkFjCRL._SY300_SX300_QL70_FMwebp_.jpg" TargetMode="External"/><Relationship Id="rId2769" Type="http://schemas.openxmlformats.org/officeDocument/2006/relationships/hyperlink" Target="https://m.media-amazon.com/images/W/WEBP_402378-T2/images/I/417Fqdo6KJL._SX300_SY300_QL70_FMwebp_.jpg" TargetMode="External"/><Relationship Id="rId948" Type="http://schemas.openxmlformats.org/officeDocument/2006/relationships/hyperlink" Target="https://www.amazon.in/Redmi-9A-Sport-Octa-core-Processor/dp/B09GFM8CGS/ref=sr_1_144?qid=1672895784&amp;s=electronics&amp;sr=1-144" TargetMode="External"/><Relationship Id="rId1578" Type="http://schemas.openxmlformats.org/officeDocument/2006/relationships/hyperlink" Target="https://www.amazon.in/SanDisk-Ultra-UHS-I-Memory-SDSDUN4-032G-GN6IN/dp/B08GYG6T12/ref=sr_1_223?qid=1672903006&amp;s=computers&amp;sr=1-223" TargetMode="External"/><Relationship Id="rId1785" Type="http://schemas.openxmlformats.org/officeDocument/2006/relationships/hyperlink" Target="https://m.media-amazon.com/images/W/WEBP_402378-T2/images/I/31kFRC4fP6L._SY300_SX300_QL70_FMwebp_.jpg" TargetMode="External"/><Relationship Id="rId1992" Type="http://schemas.openxmlformats.org/officeDocument/2006/relationships/hyperlink" Target="https://www.amazon.in/HP-K500F-Gaming-Keyboard-7ZZ97AA/dp/B08498D67S/ref=sr_1_459?qid=1672903018&amp;s=computers&amp;sr=1-459" TargetMode="External"/><Relationship Id="rId2629" Type="http://schemas.openxmlformats.org/officeDocument/2006/relationships/hyperlink" Target="https://m.media-amazon.com/images/W/WEBP_402378-T2/images/I/51ngprQwafL._SY300_SX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77" Type="http://schemas.openxmlformats.org/officeDocument/2006/relationships/hyperlink" Target="https://m.media-amazon.com/images/I/51hQfTroMzL._SX300_SY300_QL70_FMwebp_.jpg" TargetMode="External"/><Relationship Id="rId808" Type="http://schemas.openxmlformats.org/officeDocument/2006/relationships/hyperlink" Target="https://www.amazon.in/Solero-TB301-Charging-480Mbps-1-5-Meter/dp/B08Y1TFSP6/ref=sr_1_72?qid=1672895762&amp;s=electronics&amp;sr=1-72" TargetMode="External"/><Relationship Id="rId1438" Type="http://schemas.openxmlformats.org/officeDocument/2006/relationships/hyperlink" Target="https://www.amazon.in/SanDisk-Ultra-Dual-64GB-Drive/dp/B01N6LU1VF/ref=sr_1_145?qid=1672903002&amp;s=computers&amp;sr=1-145" TargetMode="External"/><Relationship Id="rId1645" Type="http://schemas.openxmlformats.org/officeDocument/2006/relationships/hyperlink" Target="https://m.media-amazon.com/images/I/41hzQslWQl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2903" Type="http://schemas.openxmlformats.org/officeDocument/2006/relationships/hyperlink" Target="https://m.media-amazon.com/images/W/WEBP_402378-T1/images/I/31gr8xzOhEL._SX300_SY300_QL70_FMwebp_.jpg" TargetMode="External"/><Relationship Id="rId1505" Type="http://schemas.openxmlformats.org/officeDocument/2006/relationships/hyperlink" Target="https://m.media-amazon.com/images/I/21qdAZyu9x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598" Type="http://schemas.openxmlformats.org/officeDocument/2006/relationships/hyperlink" Target="https://www.amazon.in/PROLEGEND%C2%AE-PL-T002-Universal-Stand-Screen/dp/B09HN7LD5L/ref=sr_1_465?qid=1672909147&amp;s=electronics&amp;sr=1-465" TargetMode="External"/><Relationship Id="rId2279" Type="http://schemas.openxmlformats.org/officeDocument/2006/relationships/hyperlink" Target="https://m.media-amazon.com/images/W/WEBP_402378-T1/images/I/41ORNeJrRxL._SX300_SY300_QL70_FMwebp_.jpg" TargetMode="External"/><Relationship Id="rId2486" Type="http://schemas.openxmlformats.org/officeDocument/2006/relationships/hyperlink" Target="https://www.amazon.in/BXGS1501IN-Handheld-Portable-Garment-Steamer/dp/B07WVQG8WZ/ref=sr_1_260?qid=1672923605&amp;s=kitchen&amp;sr=1-260" TargetMode="External"/><Relationship Id="rId2693" Type="http://schemas.openxmlformats.org/officeDocument/2006/relationships/hyperlink" Target="https://m.media-amazon.com/images/W/WEBP_402378-T1/images/I/31oK2IDhhL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665" Type="http://schemas.openxmlformats.org/officeDocument/2006/relationships/hyperlink" Target="https://m.media-amazon.com/images/W/WEBP_402378-T2/images/I/41mW+TS5WK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088" Type="http://schemas.openxmlformats.org/officeDocument/2006/relationships/hyperlink" Target="https://www.amazon.in/Samsung-Storage-sAmoled-Purchased-Separately/dp/B09XJ5LD6L/ref=sr_1_333?qid=1672895842&amp;s=electronics&amp;sr=1-333" TargetMode="External"/><Relationship Id="rId1295" Type="http://schemas.openxmlformats.org/officeDocument/2006/relationships/hyperlink" Target="https://m.media-amazon.com/images/I/31-1GGUrjUL._SX300_SY300_QL70_FMwebp_.jpg" TargetMode="External"/><Relationship Id="rId2139" Type="http://schemas.openxmlformats.org/officeDocument/2006/relationships/hyperlink" Target="https://m.media-amazon.com/images/I/31zTQCdL35S._SX300_SY300_QL70_FMwebp_.jpg" TargetMode="External"/><Relationship Id="rId2346" Type="http://schemas.openxmlformats.org/officeDocument/2006/relationships/hyperlink" Target="https://www.amazon.in/Eureka-Forbes-Powerful-Technology-GFCDSFSVL00000/dp/B09FZ89DK6/ref=sr_1_180?qid=1672923600&amp;s=kitchen&amp;sr=1-180" TargetMode="External"/><Relationship Id="rId2553" Type="http://schemas.openxmlformats.org/officeDocument/2006/relationships/hyperlink" Target="https://m.media-amazon.com/images/I/41XrOa1+-PL._SY300_SX300_.jpg" TargetMode="External"/><Relationship Id="rId2760" Type="http://schemas.openxmlformats.org/officeDocument/2006/relationships/hyperlink" Target="https://www.amazon.in/WinoteK-Instant-Portable-Geysers-automatic/dp/B07Y1RCCW5/ref=sr_1_409?qid=1672923612&amp;s=kitchen&amp;sr=1-409" TargetMode="External"/><Relationship Id="rId318" Type="http://schemas.openxmlformats.org/officeDocument/2006/relationships/hyperlink" Target="https://www.amazon.in/Zeb-HAA2021-HDMI-Meter-Cable/dp/B07VSG5SXZ/ref=sr_1_177?qid=1672909133&amp;s=electronics&amp;sr=1-177" TargetMode="External"/><Relationship Id="rId525" Type="http://schemas.openxmlformats.org/officeDocument/2006/relationships/hyperlink" Target="https://m.media-amazon.com/images/W/WEBP_402378-T2/images/I/31vIaLbBXmL._SY445_SX342_QL70_FMwebp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1155" Type="http://schemas.openxmlformats.org/officeDocument/2006/relationships/hyperlink" Target="https://m.media-amazon.com/images/I/31zYqHExOPS._SX300_SY300_QL70_ML2_.jpg" TargetMode="External"/><Relationship Id="rId1362" Type="http://schemas.openxmlformats.org/officeDocument/2006/relationships/hyperlink" Target="https://www.amazon.in/Zebronics-Zeb-Thunder-Bluetooth-Headphone-Input/dp/B07L8KNP5F/ref=sr_1_103?qid=1672903000&amp;s=computers&amp;sr=1-103" TargetMode="External"/><Relationship Id="rId2206" Type="http://schemas.openxmlformats.org/officeDocument/2006/relationships/hyperlink" Target="https://www.amazon.in/Bajaj-DX-600-Watts-Light-Weight/dp/B00F159RIK/ref=sr_1_100?qid=1672923596&amp;s=kitchen&amp;sr=1-100" TargetMode="External"/><Relationship Id="rId2413" Type="http://schemas.openxmlformats.org/officeDocument/2006/relationships/hyperlink" Target="https://m.media-amazon.com/images/W/WEBP_402378-T1/images/I/41LKiR8QpwL._SX300_SY300_QL70_FMwebp_.jpg" TargetMode="External"/><Relationship Id="rId2620" Type="http://schemas.openxmlformats.org/officeDocument/2006/relationships/hyperlink" Target="https://www.amazon.in/Khaitan-ORFin-heater-Home-kitchen-K0/dp/B0BPJBTB3F/ref=sr_1_326?qid=1672923609&amp;s=kitchen&amp;sr=1-326" TargetMode="External"/><Relationship Id="rId2858" Type="http://schemas.openxmlformats.org/officeDocument/2006/relationships/hyperlink" Target="https://www.amazon.in/Sujata-Dynamix-900W-900-Watt-Mixer-Grinder/dp/B078JT7LTD/ref=sr_1_462?qid=1672923615&amp;s=kitchen&amp;sr=1-462" TargetMode="External"/><Relationship Id="rId99" Type="http://schemas.openxmlformats.org/officeDocument/2006/relationships/hyperlink" Target="https://m.media-amazon.com/images/W/WEBP_402378-T1/images/I/31nrDWDT8+L._SX300_SY300_.jpg" TargetMode="External"/><Relationship Id="rId1015" Type="http://schemas.openxmlformats.org/officeDocument/2006/relationships/hyperlink" Target="https://m.media-amazon.com/images/I/41g54hBpHkL._SY300_SX300_QL70_ML2_.jpg" TargetMode="External"/><Relationship Id="rId1222" Type="http://schemas.openxmlformats.org/officeDocument/2006/relationships/hyperlink" Target="https://www.amazon.in/Dell-KB216-Wired-Multimedia-Keyboard/dp/B00ZYLMQH0/ref=sr_1_29?qid=1672902996&amp;s=computers&amp;sr=1-29" TargetMode="External"/><Relationship Id="rId1667" Type="http://schemas.openxmlformats.org/officeDocument/2006/relationships/hyperlink" Target="https://m.media-amazon.com/images/I/11ICusapw3L._SY300_SX300_QL70_FMwebp_.jpg" TargetMode="External"/><Relationship Id="rId1874" Type="http://schemas.openxmlformats.org/officeDocument/2006/relationships/hyperlink" Target="https://www.amazon.in/ZEBRONICS-Zeb-Warrior-Speaker-Laptops-Desktop/dp/B08SBH499M/ref=sr_1_394?qid=1672903014&amp;s=computers&amp;sr=1-394" TargetMode="External"/><Relationship Id="rId2718" Type="http://schemas.openxmlformats.org/officeDocument/2006/relationships/hyperlink" Target="https://www.amazon.in/SUJATA-Chutney-Jar-Small-8x8x8cm/dp/B01MUAUOCX/ref=sr_1_386?qid=1672923611&amp;s=kitchen&amp;sr=1-386" TargetMode="External"/><Relationship Id="rId2925" Type="http://schemas.openxmlformats.org/officeDocument/2006/relationships/hyperlink" Target="https://m.media-amazon.com/images/W/WEBP_402378-T1/images/I/41qmt2a159L._SX300_SY300_QL70_FMwebp_.jpg" TargetMode="External"/><Relationship Id="rId1527" Type="http://schemas.openxmlformats.org/officeDocument/2006/relationships/hyperlink" Target="https://m.media-amazon.com/images/W/WEBP_402378-T2/images/I/41KB80oxxf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941" Type="http://schemas.openxmlformats.org/officeDocument/2006/relationships/hyperlink" Target="https://m.media-amazon.com/images/W/WEBP_402378-T1/images/I/21m+6LxEnOL._SY300_SX300_.jpg" TargetMode="External"/><Relationship Id="rId26" Type="http://schemas.openxmlformats.org/officeDocument/2006/relationships/hyperlink" Target="https://www.amazon.in/AmazonBasics-Flexible-HDMI-Cable-3-Foot/dp/B07KSMBL2H/ref=sr_1_14?qid=1672909124&amp;s=electronics&amp;sr=1-14" TargetMode="External"/><Relationship Id="rId175" Type="http://schemas.openxmlformats.org/officeDocument/2006/relationships/hyperlink" Target="https://m.media-amazon.com/images/I/41RVzq6GiIL._SY300_SX300_QL70_FMwebp_.jpg" TargetMode="External"/><Relationship Id="rId1801" Type="http://schemas.openxmlformats.org/officeDocument/2006/relationships/hyperlink" Target="https://m.media-amazon.com/images/W/WEBP_402378-T2/images/I/41FrpTwOndL._SX300_SY300_QL70_FMwebp_.jpg" TargetMode="External"/><Relationship Id="rId382" Type="http://schemas.openxmlformats.org/officeDocument/2006/relationships/hyperlink" Target="https://www.amazon.in/Visio-World-inches-VW24A-Ready/dp/B07MDRGHWQ/ref=sr_1_210?qid=1672909134&amp;s=electronics&amp;sr=1-210" TargetMode="External"/><Relationship Id="rId687" Type="http://schemas.openxmlformats.org/officeDocument/2006/relationships/hyperlink" Target="https://m.media-amazon.com/images/I/41ML8ZbPiiL._SY300_SX300_QL70_ML2_.jpg" TargetMode="External"/><Relationship Id="rId2063" Type="http://schemas.openxmlformats.org/officeDocument/2006/relationships/hyperlink" Target="https://m.media-amazon.com/images/I/41XXjVSLyGL._SX300_SY300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368" Type="http://schemas.openxmlformats.org/officeDocument/2006/relationships/hyperlink" Target="https://www.amazon.in/Gold-Optima-10-Litres-Non-electric-Purifier/dp/B009DA69W6/ref=sr_1_196?qid=1672923600&amp;s=kitchen&amp;sr=1-196" TargetMode="External"/><Relationship Id="rId242" Type="http://schemas.openxmlformats.org/officeDocument/2006/relationships/hyperlink" Target="https://www.amazon.in/Belkin-Lightning-Unbreakable-Braided-Charging/dp/B084MZXJNK/ref=sr_1_134?qid=1672909130&amp;s=electronics&amp;sr=1-134" TargetMode="External"/><Relationship Id="rId894" Type="http://schemas.openxmlformats.org/officeDocument/2006/relationships/hyperlink" Target="https://www.amazon.in/OPPO-Fluid-Black-128GB-Storage/dp/B08VB2CMR3/ref=sr_1_122?qid=1672895777&amp;s=electronics&amp;sr=1-122" TargetMode="External"/><Relationship Id="rId1177" Type="http://schemas.openxmlformats.org/officeDocument/2006/relationships/hyperlink" Target="https://m.media-amazon.com/images/I/310mw9KTJv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2575" Type="http://schemas.openxmlformats.org/officeDocument/2006/relationships/hyperlink" Target="https://m.media-amazon.com/images/W/WEBP_402378-T2/images/I/31uAkMaOShS.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02" Type="http://schemas.openxmlformats.org/officeDocument/2006/relationships/hyperlink" Target="https://www.amazon.in/TP-Link-Wireless-Adapter-Archer-T2U/dp/B07P681N66/ref=sr_1_54?qid=1672909126&amp;s=electronics&amp;sr=1-54" TargetMode="External"/><Relationship Id="rId547" Type="http://schemas.openxmlformats.org/officeDocument/2006/relationships/hyperlink" Target="https://m.media-amazon.com/images/W/WEBP_402378-T2/images/I/51HNUsgY29L._SY300_SX300_QL70_FMwebp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961" Type="http://schemas.openxmlformats.org/officeDocument/2006/relationships/hyperlink" Target="https://m.media-amazon.com/images/I/31bKIZtFGWL._SX300_SY300_QL70_ML2_.jpg" TargetMode="External"/><Relationship Id="rId1384" Type="http://schemas.openxmlformats.org/officeDocument/2006/relationships/hyperlink" Target="https://www.amazon.in/TP-Link-Bluetooth-Receiver-UB500-Controllers/dp/B098K3H92Z/ref=sr_1_117?qid=1672903000&amp;s=computers&amp;sr=1-117" TargetMode="External"/><Relationship Id="rId1591" Type="http://schemas.openxmlformats.org/officeDocument/2006/relationships/hyperlink" Target="https://m.media-amazon.com/images/W/WEBP_402378-T2/images/I/21UKIwf0IVL._SX300_SY300_QL70_FMwebp_.jpg" TargetMode="External"/><Relationship Id="rId1689" Type="http://schemas.openxmlformats.org/officeDocument/2006/relationships/hyperlink" Target="https://m.media-amazon.com/images/W/WEBP_402378-T1/images/I/31ikDjsSOML._SX300_SY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435" Type="http://schemas.openxmlformats.org/officeDocument/2006/relationships/hyperlink" Target="https://m.media-amazon.com/images/W/WEBP_402378-T1/images/I/41YlkgRwHV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90" Type="http://schemas.openxmlformats.org/officeDocument/2006/relationships/hyperlink" Target="https://www.amazon.in/FLiX-Charging-480Mbps-Devices-XCD-M11/dp/B09NJN8L25/ref=sr_1_48?qid=1672909125&amp;s=electronics&amp;sr=1-48" TargetMode="External"/><Relationship Id="rId407" Type="http://schemas.openxmlformats.org/officeDocument/2006/relationships/hyperlink" Target="https://m.media-amazon.com/images/W/WEBP_402378-T1/images/I/413aXXtr4C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821" Type="http://schemas.openxmlformats.org/officeDocument/2006/relationships/hyperlink" Target="https://m.media-amazon.com/images/I/41pQ4gJMwEL._SX300_SY300_QL70_ML2_.jpg" TargetMode="External"/><Relationship Id="rId1037" Type="http://schemas.openxmlformats.org/officeDocument/2006/relationships/hyperlink" Target="https://m.media-amazon.com/images/I/3183iGEWksL.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1451" Type="http://schemas.openxmlformats.org/officeDocument/2006/relationships/hyperlink" Target="https://m.media-amazon.com/images/W/WEBP_402378-T1/images/I/317lVfwVu8L._SX300_SY300_QL70_FMwebp_.jpg" TargetMode="External"/><Relationship Id="rId1896" Type="http://schemas.openxmlformats.org/officeDocument/2006/relationships/hyperlink" Target="https://www.amazon.in/Robustrion-Anti-Scratch-Smudge-Tempered-Protector/dp/B0B2CPVXHX/ref=sr_1_406?qid=1672903014&amp;s=computers&amp;sr=1-406" TargetMode="External"/><Relationship Id="rId2502" Type="http://schemas.openxmlformats.org/officeDocument/2006/relationships/hyperlink" Target="https://www.amazon.in/Inalsa-Robot-1000-800-Watt-Blender/dp/B0747VDH9L/ref=sr_1_269?qid=1672923605&amp;s=kitchen&amp;sr=1-269" TargetMode="External"/><Relationship Id="rId919" Type="http://schemas.openxmlformats.org/officeDocument/2006/relationships/hyperlink" Target="https://m.media-amazon.com/images/I/51EiPNlJDgL._SX300_SY300_QL70_ML2_.jpg" TargetMode="External"/><Relationship Id="rId1104" Type="http://schemas.openxmlformats.org/officeDocument/2006/relationships/hyperlink" Target="https://www.amazon.in/URBN-20000-Li-Polymer-Compact-Charge/dp/B08HF4W2CT/ref=sr_1_372?qid=1672895857&amp;s=electronics&amp;sr=1-372" TargetMode="External"/><Relationship Id="rId1311" Type="http://schemas.openxmlformats.org/officeDocument/2006/relationships/hyperlink" Target="https://m.media-amazon.com/images/W/WEBP_402378-T1/images/I/31bX1-ypLSL._SX300_SY300_QL70_FMwebp_.jpg" TargetMode="External"/><Relationship Id="rId1549" Type="http://schemas.openxmlformats.org/officeDocument/2006/relationships/hyperlink" Target="https://m.media-amazon.com/images/I/21VBjRnsH6L._SX300_SY300_QL70_FMwebp_.jpg" TargetMode="External"/><Relationship Id="rId1756" Type="http://schemas.openxmlformats.org/officeDocument/2006/relationships/hyperlink" Target="https://www.amazon.in/Lenovo-Megapixel-Ultra-Wide-Rotation-Plug-n-Play/dp/B09P22HXH6/ref=sr_1_323?qid=1672903011&amp;s=computers&amp;sr=1-323" TargetMode="External"/><Relationship Id="rId1963" Type="http://schemas.openxmlformats.org/officeDocument/2006/relationships/hyperlink" Target="https://m.media-amazon.com/images/I/41Msi1CS2WL._SX300_SY300_QL70_FMwebp_.jpg" TargetMode="External"/><Relationship Id="rId2807" Type="http://schemas.openxmlformats.org/officeDocument/2006/relationships/hyperlink" Target="https://m.media-amazon.com/images/I/41hBHbn0KFL._SX300_SY300_QL70_FMwebp_.jpg" TargetMode="External"/><Relationship Id="rId48" Type="http://schemas.openxmlformats.org/officeDocument/2006/relationships/hyperlink" Target="https://www.amazon.in/Flix-Micro-Cable-Smartphone-Black/dp/B09NHVCHS9/ref=sr_1_25?qid=1672909125&amp;s=electronics&amp;sr=1-25" TargetMode="External"/><Relationship Id="rId1409" Type="http://schemas.openxmlformats.org/officeDocument/2006/relationships/hyperlink" Target="https://m.media-amazon.com/images/I/41ziJKWj9L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1823" Type="http://schemas.openxmlformats.org/officeDocument/2006/relationships/hyperlink" Target="https://m.media-amazon.com/images/I/31flGUWUY9L._SX300_SY300_QL70_FMwebp_.jpg" TargetMode="External"/><Relationship Id="rId197" Type="http://schemas.openxmlformats.org/officeDocument/2006/relationships/hyperlink" Target="https://m.media-amazon.com/images/W/WEBP_402378-T1/images/I/219039qa+PL._SY300_SX300_.jpg" TargetMode="External"/><Relationship Id="rId2085" Type="http://schemas.openxmlformats.org/officeDocument/2006/relationships/hyperlink" Target="https://m.media-amazon.com/images/W/WEBP_402378-T2/images/I/31zh7GQSkfL._SX300_SY300_QL70_FMwebp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64" Type="http://schemas.openxmlformats.org/officeDocument/2006/relationships/hyperlink" Target="https://www.amazon.in/Wayona-Charging-Cable-Compatible-Samsung/dp/B09QGZM8QB/ref=sr_1_149?qid=1672909131&amp;s=electronics&amp;sr=1-149" TargetMode="External"/><Relationship Id="rId471" Type="http://schemas.openxmlformats.org/officeDocument/2006/relationships/hyperlink" Target="https://m.media-amazon.com/images/I/21DySoa1X+L._SY300_SX300_.jpg" TargetMode="External"/><Relationship Id="rId2152" Type="http://schemas.openxmlformats.org/officeDocument/2006/relationships/hyperlink" Target="https://www.amazon.in/Philips-GC181-Heavy-Weight-1000-Watt/dp/B01EY310UM/ref=sr_1_71?qid=1672923593&amp;s=kitchen&amp;sr=1-71" TargetMode="External"/><Relationship Id="rId2597" Type="http://schemas.openxmlformats.org/officeDocument/2006/relationships/hyperlink" Target="https://m.media-amazon.com/images/W/WEBP_402378-T1/images/I/41Xg2TPKwy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569" Type="http://schemas.openxmlformats.org/officeDocument/2006/relationships/hyperlink" Target="https://m.media-amazon.com/images/W/WEBP_402378-T1/images/I/41o4qDiFFwL._SX300_SY300_QL70_FMwebp_.jpg" TargetMode="External"/><Relationship Id="rId776" Type="http://schemas.openxmlformats.org/officeDocument/2006/relationships/hyperlink" Target="https://www.amazon.in/Redmi-Stealth-Additional-Exchange-Included/dp/B09T39K9YL/ref=sr_1_56?qid=1672895762&amp;s=electronics&amp;sr=1-56" TargetMode="External"/><Relationship Id="rId983" Type="http://schemas.openxmlformats.org/officeDocument/2006/relationships/hyperlink" Target="https://m.media-amazon.com/images/I/41lf0N5STAL._SX300_SY300_QL70_ML2_.jpg" TargetMode="External"/><Relationship Id="rId1199" Type="http://schemas.openxmlformats.org/officeDocument/2006/relationships/hyperlink" Target="https://m.media-amazon.com/images/W/WEBP_402378-T2/images/I/315vj6oj-FL._SX300_SY300_QL70_FMwebp_.jpg" TargetMode="External"/><Relationship Id="rId2457" Type="http://schemas.openxmlformats.org/officeDocument/2006/relationships/hyperlink" Target="https://m.media-amazon.com/images/W/WEBP_402378-T1/images/I/31RwSnyZZ+L._SY300_SX300_.jpg" TargetMode="External"/><Relationship Id="rId2664" Type="http://schemas.openxmlformats.org/officeDocument/2006/relationships/hyperlink" Target="https://www.amazon.in/Solidaire-550-Watt-Mixer-Grinder-SLD-550-B/dp/B085LPT5F4/ref=sr_1_356?qid=1672923610&amp;s=kitchen&amp;sr=1-356" TargetMode="External"/><Relationship Id="rId331" Type="http://schemas.openxmlformats.org/officeDocument/2006/relationships/hyperlink" Target="https://m.media-amazon.com/images/I/31vPhcWqqWL._SX300_SY300_QL70_FMwebp_.jpg" TargetMode="External"/><Relationship Id="rId429" Type="http://schemas.openxmlformats.org/officeDocument/2006/relationships/hyperlink" Target="https://m.media-amazon.com/images/I/31QdoA5bJA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1059" Type="http://schemas.openxmlformats.org/officeDocument/2006/relationships/hyperlink" Target="https://m.media-amazon.com/images/I/416n3nd4MhL._SY300_SX300_QL70_ML2_.jpg" TargetMode="External"/><Relationship Id="rId1266" Type="http://schemas.openxmlformats.org/officeDocument/2006/relationships/hyperlink" Target="https://www.amazon.in/Portronics-Konnect-POR-1080-Charging-Function/dp/B08CF3B7N1/ref=sr_1_51?qid=1672902997&amp;s=computers&amp;sr=1-51" TargetMode="External"/><Relationship Id="rId1473" Type="http://schemas.openxmlformats.org/officeDocument/2006/relationships/hyperlink" Target="https://m.media-amazon.com/images/W/WEBP_402378-T1/images/I/314QZXF1dHL._SY300_SX300_QL70_FMwebp_.jpg" TargetMode="External"/><Relationship Id="rId2012" Type="http://schemas.openxmlformats.org/officeDocument/2006/relationships/hyperlink" Target="https://www.amazon.in/Camlin-Elegante-Fountain-Pen-Black/dp/B00LY17RHI/ref=sr_1_476?qid=1672903018&amp;s=computers&amp;sr=1-476" TargetMode="External"/><Relationship Id="rId2317" Type="http://schemas.openxmlformats.org/officeDocument/2006/relationships/hyperlink" Target="https://m.media-amazon.com/images/W/WEBP_402378-T1/images/I/314HwKNEFEL._SX300_SY300_QL70_FMwebp_.jpg" TargetMode="External"/><Relationship Id="rId2871" Type="http://schemas.openxmlformats.org/officeDocument/2006/relationships/hyperlink" Target="https://m.media-amazon.com/images/W/WEBP_402378-T1/images/I/51rf2161JNL._SX300_SY300_QL70_FMwebp_.jpg" TargetMode="External"/><Relationship Id="rId843" Type="http://schemas.openxmlformats.org/officeDocument/2006/relationships/hyperlink" Target="https://m.media-amazon.com/images/I/41R9fDKo6iL._SX300_SY300_QL70_ML2_.jpg" TargetMode="External"/><Relationship Id="rId1126" Type="http://schemas.openxmlformats.org/officeDocument/2006/relationships/hyperlink" Target="https://www.amazon.in/AmazonBasics-Type-C-USB-Male-Cable/dp/B01GGKYKQM/ref=sr_1_418?qid=1672895872&amp;s=electronics&amp;sr=1-418" TargetMode="External"/><Relationship Id="rId1680" Type="http://schemas.openxmlformats.org/officeDocument/2006/relationships/hyperlink" Target="https://www.amazon.in/AmazonBasics-Apple-Certified-Lightning-Charging/dp/B07XLCFSSN/ref=sr_1_279?qid=1672903008&amp;s=computers&amp;sr=1-279" TargetMode="External"/><Relationship Id="rId1778" Type="http://schemas.openxmlformats.org/officeDocument/2006/relationships/hyperlink" Target="https://www.amazon.in/LIRAMARK-Webcam-Blocker-Computer-MacBook/dp/B08BQ947H3/ref=sr_1_335?qid=1672903011&amp;s=computers&amp;sr=1-335" TargetMode="External"/><Relationship Id="rId1985" Type="http://schemas.openxmlformats.org/officeDocument/2006/relationships/hyperlink" Target="https://m.media-amazon.com/images/I/31l-eZHBfK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2731" Type="http://schemas.openxmlformats.org/officeDocument/2006/relationships/hyperlink" Target="https://m.media-amazon.com/images/I/31B-f4QcESS._SX300_SY300_QL70_FMwebp_.jpg" TargetMode="External"/><Relationship Id="rId2829" Type="http://schemas.openxmlformats.org/officeDocument/2006/relationships/hyperlink" Target="https://m.media-amazon.com/images/W/WEBP_402378-T1/images/I/41XtCfScreS._SX300_SY300_QL70_FMwebp_.jpg" TargetMode="External"/><Relationship Id="rId703" Type="http://schemas.openxmlformats.org/officeDocument/2006/relationships/hyperlink" Target="https://m.media-amazon.com/images/I/41LZP1CmYR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1333" Type="http://schemas.openxmlformats.org/officeDocument/2006/relationships/hyperlink" Target="https://m.media-amazon.com/images/I/51JF5xTgNhL._SX300_SY300_QL70_FMwebp_.jpg" TargetMode="External"/><Relationship Id="rId1540" Type="http://schemas.openxmlformats.org/officeDocument/2006/relationships/hyperlink" Target="https://www.amazon.in/Quantum-Ethernet-Patch-Straight-Category/dp/B00GZLB57U/ref=sr_1_202?qid=1672903005&amp;s=computers&amp;sr=1-202" TargetMode="External"/><Relationship Id="rId1638" Type="http://schemas.openxmlformats.org/officeDocument/2006/relationships/hyperlink" Target="https://www.amazon.in/Ambrane-Charging-Unbreakable-Braided-Connector/dp/B09CMM3VGK/ref=sr_1_255?qid=1672903007&amp;s=computers&amp;sr=1-255" TargetMode="External"/><Relationship Id="rId1400" Type="http://schemas.openxmlformats.org/officeDocument/2006/relationships/hyperlink" Target="https://www.amazon.in/Mi-Braided-USB-Type-C-Cable/dp/B083342NKJ/ref=sr_1_125?qid=1672903001&amp;s=computers&amp;sr=1-125" TargetMode="External"/><Relationship Id="rId1845" Type="http://schemas.openxmlformats.org/officeDocument/2006/relationships/hyperlink" Target="https://m.media-amazon.com/images/I/417vDmMtbpL._SY300_SX300_QL70_FMwebp_.jpg" TargetMode="External"/><Relationship Id="rId1705" Type="http://schemas.openxmlformats.org/officeDocument/2006/relationships/hyperlink" Target="https://m.media-amazon.com/images/I/4101vlzySzL._SY300_SX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286" Type="http://schemas.openxmlformats.org/officeDocument/2006/relationships/hyperlink" Target="https://www.amazon.in/LRIPL-Remote-Control-Netflix-Compatible/dp/B08RX8G496/ref=sr_1_161?qid=1672909131&amp;s=electronics&amp;sr=1-161" TargetMode="External"/><Relationship Id="rId493" Type="http://schemas.openxmlformats.org/officeDocument/2006/relationships/hyperlink" Target="https://m.media-amazon.com/images/I/317rlQQXhY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2381" Type="http://schemas.openxmlformats.org/officeDocument/2006/relationships/hyperlink" Target="https://m.media-amazon.com/images/W/WEBP_402378-T1/images/I/31DXRMiRYLL._SX300_SY300_QL70_FMwebp_.jpg" TargetMode="External"/><Relationship Id="rId146" Type="http://schemas.openxmlformats.org/officeDocument/2006/relationships/hyperlink" Target="https://www.amazon.in/Redmi-inches-Ultra-Android-L43R7-7AIN/dp/B09RFC46VP/ref=sr_1_81?qid=1672909128&amp;s=electronics&amp;sr=1-81" TargetMode="External"/><Relationship Id="rId353" Type="http://schemas.openxmlformats.org/officeDocument/2006/relationships/hyperlink" Target="https://m.media-amazon.com/images/W/WEBP_402378-T1/images/I/31w-BP4ey1L._SY445_SX342_QL70_FMwebp_.jpg" TargetMode="External"/><Relationship Id="rId560" Type="http://schemas.openxmlformats.org/officeDocument/2006/relationships/hyperlink" Target="https://www.amazon.in/Astigo-Compatible-Remote-Control-Smart/dp/B08TZD7FQN/ref=sr_1_423?qid=1672909145&amp;s=electronics&amp;sr=1-423" TargetMode="External"/><Relationship Id="rId798" Type="http://schemas.openxmlformats.org/officeDocument/2006/relationships/hyperlink" Target="https://www.amazon.in/Portronics-Adapto-Adapter-Charger-Charging/dp/B08VS3YLRK/ref=sr_1_67?qid=1672895762&amp;s=electronics&amp;sr=1-67" TargetMode="External"/><Relationship Id="rId1190" Type="http://schemas.openxmlformats.org/officeDocument/2006/relationships/hyperlink" Target="https://www.amazon.in/Noise-Bluetooth-Calling-Tracking-Detection/dp/B0B5LVS732/ref=sr_1_11?qid=1672902995&amp;s=computers&amp;sr=1-11" TargetMode="External"/><Relationship Id="rId2034" Type="http://schemas.openxmlformats.org/officeDocument/2006/relationships/hyperlink" Target="https://www.amazon.in/ZEBRONICS-Zeb-Astra-Wireless-Portable-Function/dp/B08S74GTBT/ref=sr_1_495?qid=1672903019&amp;s=computers&amp;sr=1-495" TargetMode="External"/><Relationship Id="rId2241" Type="http://schemas.openxmlformats.org/officeDocument/2006/relationships/hyperlink" Target="https://m.media-amazon.com/images/I/41orhoQwtGL._SX300_SY300_QL70_FMwebp_.jpg" TargetMode="External"/><Relationship Id="rId2479" Type="http://schemas.openxmlformats.org/officeDocument/2006/relationships/hyperlink" Target="https://m.media-amazon.com/images/I/31GXpZTtghL._SX300_SY300_QL70_FMwebp_.jpg" TargetMode="External"/><Relationship Id="rId2686" Type="http://schemas.openxmlformats.org/officeDocument/2006/relationships/hyperlink" Target="https://www.amazon.in/Black-Decker-BXIR2201IN-2200-Watt-Cordless/dp/B07D2NMTTV/ref=sr_1_366?qid=1672923611&amp;s=kitchen&amp;sr=1-366" TargetMode="External"/><Relationship Id="rId2893" Type="http://schemas.openxmlformats.org/officeDocument/2006/relationships/hyperlink" Target="https://m.media-amazon.com/images/W/WEBP_402378-T1/images/I/51eq6GwXn-L._SX300_SY300_QL70_FMwebp_.jpg" TargetMode="External"/><Relationship Id="rId213" Type="http://schemas.openxmlformats.org/officeDocument/2006/relationships/hyperlink" Target="https://m.media-amazon.com/images/W/WEBP_402378-T1/images/I/51UsScvHQN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658" Type="http://schemas.openxmlformats.org/officeDocument/2006/relationships/hyperlink" Target="https://www.amazon.in/Synqe-Braided-Charging-Compatible-Samsung/dp/B08V9C4B1J/ref=sr_1_495?qid=1672909149&amp;s=electronics&amp;sr=1-495" TargetMode="External"/><Relationship Id="rId865" Type="http://schemas.openxmlformats.org/officeDocument/2006/relationships/hyperlink" Target="https://m.media-amazon.com/images/I/41fkuZKjGCL._SX300_SY300_QL70_ML2_.jpg" TargetMode="External"/><Relationship Id="rId1050" Type="http://schemas.openxmlformats.org/officeDocument/2006/relationships/hyperlink" Target="https://www.amazon.in/STRIFF-Android-Portable-Foldable-Stand-Perfect/dp/B09VZBGL1N/ref=sr_1_257?qid=1672895821&amp;s=electronics&amp;sr=1-257" TargetMode="External"/><Relationship Id="rId1288" Type="http://schemas.openxmlformats.org/officeDocument/2006/relationships/hyperlink" Target="https://www.amazon.in/805-Black-Original-Ink-Cartridge/dp/B08CYPB15D/ref=sr_1_62?qid=1672902997&amp;s=computers&amp;sr=1-62" TargetMode="External"/><Relationship Id="rId1495" Type="http://schemas.openxmlformats.org/officeDocument/2006/relationships/hyperlink" Target="https://m.media-amazon.com/images/I/31luFfya0kL._SX300_SY300_QL70_FMwebp_.jpg" TargetMode="External"/><Relationship Id="rId2101" Type="http://schemas.openxmlformats.org/officeDocument/2006/relationships/hyperlink" Target="https://m.media-amazon.com/images/I/51oPN7WqUwL._SY300_SX300_QL70_FMwebp_.jpg" TargetMode="External"/><Relationship Id="rId2339" Type="http://schemas.openxmlformats.org/officeDocument/2006/relationships/hyperlink" Target="https://m.media-amazon.com/images/W/WEBP_402378-T1/images/I/41fyxXj8N5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2753" Type="http://schemas.openxmlformats.org/officeDocument/2006/relationships/hyperlink" Target="https://m.media-amazon.com/images/W/WEBP_402378-T2/images/I/41UoZi45q9L._SX300_SY300_QL70_FMwebp_.jpg" TargetMode="External"/><Relationship Id="rId518" Type="http://schemas.openxmlformats.org/officeDocument/2006/relationships/hyperlink" Target="https://www.amazon.in/Rugged-V3-Braided-Micro-Cable/dp/B07CRL2GY6/ref=sr_1_329?qid=1672909140&amp;s=electronics&amp;sr=1-329" TargetMode="External"/><Relationship Id="rId725" Type="http://schemas.openxmlformats.org/officeDocument/2006/relationships/hyperlink" Target="https://m.media-amazon.com/images/I/41aV2T7qLgL._SY300_SX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1148" Type="http://schemas.openxmlformats.org/officeDocument/2006/relationships/hyperlink" Target="https://www.amazon.in/Noise-ColorFit-Monitoring-Smartwatches-Electric/dp/B09NVPJ3P4/ref=sr_1_457?qid=1672895886&amp;s=electronics&amp;sr=1-457" TargetMode="External"/><Relationship Id="rId1355" Type="http://schemas.openxmlformats.org/officeDocument/2006/relationships/hyperlink" Target="https://m.media-amazon.com/images/I/41pfjyUPZLL._SX300_SY300_QL70_FMwebp_.jpg" TargetMode="External"/><Relationship Id="rId1562" Type="http://schemas.openxmlformats.org/officeDocument/2006/relationships/hyperlink" Target="https://www.amazon.in/Boult-Audio-TrueBuds-Wireless-Waterproof/dp/B08CFCK6CW/ref=sr_1_215?qid=1672903005&amp;s=computers&amp;sr=1-215" TargetMode="External"/><Relationship Id="rId2406" Type="http://schemas.openxmlformats.org/officeDocument/2006/relationships/hyperlink" Target="https://www.amazon.in/Havells-Glaze-Pearl-Ivory-Ceiling/dp/B09MT94QLL/ref=sr_1_217?qid=1672923601&amp;s=kitchen&amp;sr=1-217" TargetMode="External"/><Relationship Id="rId2613" Type="http://schemas.openxmlformats.org/officeDocument/2006/relationships/hyperlink" Target="https://m.media-amazon.com/images/W/WEBP_402378-T2/images/I/31Ly7OehCGL._SX300_SY300_QL70_FMwebp_.jpg" TargetMode="External"/><Relationship Id="rId1008" Type="http://schemas.openxmlformats.org/officeDocument/2006/relationships/hyperlink" Target="https://www.amazon.in/A400-Type-C-Cable-Meter-Black/dp/B077Z65HSD/ref=sr_1_204?qid=1672895806&amp;s=electronics&amp;sr=1-204" TargetMode="External"/><Relationship Id="rId1215" Type="http://schemas.openxmlformats.org/officeDocument/2006/relationships/hyperlink" Target="https://m.media-amazon.com/images/W/WEBP_402378-T1/images/I/41qqmdUWnh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1867" Type="http://schemas.openxmlformats.org/officeDocument/2006/relationships/hyperlink" Target="https://m.media-amazon.com/images/W/WEBP_402378-T1/images/I/41PJLOoFNW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2918" Type="http://schemas.openxmlformats.org/officeDocument/2006/relationships/hyperlink" Target="https://www.amazon.in/LIBRA-Portable-Heater-Adjustable-Thermostat/dp/B07J9KXQCC/ref=sr_1_500?qid=1672923617&amp;s=kitchen&amp;sr=1-500" TargetMode="External"/><Relationship Id="rId61" Type="http://schemas.openxmlformats.org/officeDocument/2006/relationships/hyperlink" Target="https://m.media-amazon.com/images/W/WEBP_402378-T2/images/I/41Fqm0bR7PL._SX300_SY300_QL70_FMwebp_.jpg" TargetMode="External"/><Relationship Id="rId1727" Type="http://schemas.openxmlformats.org/officeDocument/2006/relationships/hyperlink" Target="https://m.media-amazon.com/images/W/WEBP_402378-T1/images/I/41xQ7QVZMSL._SY300_SX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 Type="http://schemas.openxmlformats.org/officeDocument/2006/relationships/hyperlink" Target="https://m.media-amazon.com/images/W/WEBP_402378-T2/images/I/31kj3q4SepL._SY445_SX342_QL70_FMwebp_.jpg" TargetMode="External"/><Relationship Id="rId2196" Type="http://schemas.openxmlformats.org/officeDocument/2006/relationships/hyperlink" Target="https://www.amazon.in/Bajaj-RX-11-2000-Watt-Convector/dp/B009P2LITG/ref=sr_1_98?qid=1672923595&amp;s=kitchen&amp;sr=1-98" TargetMode="External"/><Relationship Id="rId168" Type="http://schemas.openxmlformats.org/officeDocument/2006/relationships/hyperlink" Target="https://www.amazon.in/boAt-350-Cable-Carbon-Black/dp/B0974H97TJ/ref=sr_1_92?qid=1672909128&amp;s=electronics&amp;sr=1-92" TargetMode="External"/><Relationship Id="rId375" Type="http://schemas.openxmlformats.org/officeDocument/2006/relationships/hyperlink" Target="https://m.media-amazon.com/images/I/417MtmtMOvL._SY445_SX342_QL70_FMwebp_.jpg" TargetMode="External"/><Relationship Id="rId582" Type="http://schemas.openxmlformats.org/officeDocument/2006/relationships/hyperlink" Target="https://www.amazon.in/V-smash-Firestick-Remote/dp/B09TY4MSH3/ref=sr_1_453?qid=1672909146&amp;s=electronics&amp;sr=1-453" TargetMode="External"/><Relationship Id="rId2056" Type="http://schemas.openxmlformats.org/officeDocument/2006/relationships/hyperlink" Target="https://www.amazon.in/Multipurpose-Portable-Electronic-Digital-Weighing/dp/B07VQGVL68/ref=sr_1_11?qid=1672923591&amp;s=kitchen&amp;sr=1-11" TargetMode="External"/><Relationship Id="rId2263" Type="http://schemas.openxmlformats.org/officeDocument/2006/relationships/hyperlink" Target="https://m.media-amazon.com/images/W/WEBP_402378-T1/images/I/41JrUgIbYOL._SX300_SY300_QL70_FMwebp_.jpg" TargetMode="External"/><Relationship Id="rId2470" Type="http://schemas.openxmlformats.org/officeDocument/2006/relationships/hyperlink" Target="https://www.amazon.in/Philips-AeraSense-AC2887-20-Purifier/dp/B01KCSGBU2/ref=sr_1_249?qid=1672923605&amp;s=kitchen&amp;sr=1-249" TargetMode="External"/><Relationship Id="rId3" Type="http://schemas.openxmlformats.org/officeDocument/2006/relationships/hyperlink" Target="https://m.media-amazon.com/images/W/WEBP_402378-T2/images/I/31zOsqQOAOL._SY445_SX342_QL70_FMwebp_.jpg" TargetMode="External"/><Relationship Id="rId235" Type="http://schemas.openxmlformats.org/officeDocument/2006/relationships/hyperlink" Target="https://m.media-amazon.com/images/W/WEBP_402378-T1/images/I/416GZEi9Su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887" Type="http://schemas.openxmlformats.org/officeDocument/2006/relationships/hyperlink" Target="https://m.media-amazon.com/images/I/41SDfuK7L2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123" Type="http://schemas.openxmlformats.org/officeDocument/2006/relationships/hyperlink" Target="https://m.media-amazon.com/images/I/41E0TjbPBAL._SX300_SY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2568" Type="http://schemas.openxmlformats.org/officeDocument/2006/relationships/hyperlink" Target="https://www.amazon.in/Havells-Zella-Immersion-Watts-White/dp/B09J2QCKKM/ref=sr_1_299?qid=1672923607&amp;s=kitchen&amp;sr=1-299" TargetMode="External"/><Relationship Id="rId2775" Type="http://schemas.openxmlformats.org/officeDocument/2006/relationships/hyperlink" Target="https://m.media-amazon.com/images/W/WEBP_402378-T1/images/I/31gRT7Gvw7L._SY300_SX300_QL70_FMwebp_.jpg" TargetMode="External"/><Relationship Id="rId302" Type="http://schemas.openxmlformats.org/officeDocument/2006/relationships/hyperlink" Target="https://www.amazon.in/VU-inches-Premium-Ultra-Smart/dp/B0BB3CBFBM/ref=sr_1_169?qid=1672909133&amp;s=electronics&amp;sr=1-169" TargetMode="External"/><Relationship Id="rId747" Type="http://schemas.openxmlformats.org/officeDocument/2006/relationships/hyperlink" Target="https://m.media-amazon.com/images/I/41wNAXmtvI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1377" Type="http://schemas.openxmlformats.org/officeDocument/2006/relationships/hyperlink" Target="https://m.media-amazon.com/images/I/51pZRhR1wWL._SX300_SY300_QL70_FMwebp_.jpg" TargetMode="External"/><Relationship Id="rId1584" Type="http://schemas.openxmlformats.org/officeDocument/2006/relationships/hyperlink" Target="https://www.amazon.in/Lenovo-GX30M39704-300-USB-Mouse/dp/B073BRXPZX/ref=sr_1_226?qid=1672903006&amp;s=computers&amp;sr=1-226" TargetMode="External"/><Relationship Id="rId1791" Type="http://schemas.openxmlformats.org/officeDocument/2006/relationships/hyperlink" Target="https://m.media-amazon.com/images/W/WEBP_402378-T2/images/I/51zIKeCjN-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635" Type="http://schemas.openxmlformats.org/officeDocument/2006/relationships/hyperlink" Target="https://m.media-amazon.com/images/I/41EzVyKoA0L._SY445_SX342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83" Type="http://schemas.openxmlformats.org/officeDocument/2006/relationships/hyperlink" Target="https://m.media-amazon.com/images/I/41nsy8kxWUL._SY300_SX300_QL70_FMwebp_.jpg" TargetMode="External"/><Relationship Id="rId607" Type="http://schemas.openxmlformats.org/officeDocument/2006/relationships/hyperlink" Target="https://m.media-amazon.com/images/I/31+EyQ3FtIL._SY300_SX300_.jpg" TargetMode="External"/><Relationship Id="rId814" Type="http://schemas.openxmlformats.org/officeDocument/2006/relationships/hyperlink" Target="https://www.amazon.in/OnePlus-Nord-Jade-256GB-Storage/dp/B0B3D39RKV/ref=sr_1_75?qid=1672895770&amp;s=electronics&amp;sr=1-75" TargetMode="External"/><Relationship Id="rId1237" Type="http://schemas.openxmlformats.org/officeDocument/2006/relationships/hyperlink" Target="https://m.media-amazon.com/images/I/31RiDkNjpjS.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1651" Type="http://schemas.openxmlformats.org/officeDocument/2006/relationships/hyperlink" Target="https://m.media-amazon.com/images/W/WEBP_402378-T2/images/I/41yNejBMf+L._SY300_SX300_.jpg" TargetMode="External"/><Relationship Id="rId1889" Type="http://schemas.openxmlformats.org/officeDocument/2006/relationships/hyperlink" Target="https://m.media-amazon.com/images/W/WEBP_402378-T1/images/I/51pl09bEsHL._SY445_SX342_QL70_FMwebp_.jpg" TargetMode="External"/><Relationship Id="rId2702" Type="http://schemas.openxmlformats.org/officeDocument/2006/relationships/hyperlink" Target="https://www.amazon.in/Orient-Electric-Aura-Neo-IWAN03WSM3/dp/B077BTLQ67/ref=sr_1_374?qid=1672923611&amp;s=kitchen&amp;sr=1-374" TargetMode="External"/><Relationship Id="rId1304" Type="http://schemas.openxmlformats.org/officeDocument/2006/relationships/hyperlink" Target="https://www.amazon.in/Zebronics-Zeb-Transformer-M-Optical-Gaming-Effect/dp/B0819HZPXL/ref=sr_1_71?qid=1672902997&amp;s=computers&amp;sr=1-71" TargetMode="External"/><Relationship Id="rId1511" Type="http://schemas.openxmlformats.org/officeDocument/2006/relationships/hyperlink" Target="https://m.media-amazon.com/images/I/31R4HANvX2L._SY300_SX300_QL70_FMwebp_.jpg" TargetMode="External"/><Relationship Id="rId1749" Type="http://schemas.openxmlformats.org/officeDocument/2006/relationships/hyperlink" Target="https://m.media-amazon.com/images/W/WEBP_402378-T1/images/I/31c6zDmtEnL._SY300_SX300_QL70_FMwebp_.jpg" TargetMode="External"/><Relationship Id="rId1956" Type="http://schemas.openxmlformats.org/officeDocument/2006/relationships/hyperlink" Target="https://www.amazon.in/Sennheiser-CX-80s-Ear-Earphone/dp/B083T5G5PM/ref=sr_1_438?qid=1672903017&amp;s=computers&amp;sr=1-438" TargetMode="External"/><Relationship Id="rId1609" Type="http://schemas.openxmlformats.org/officeDocument/2006/relationships/hyperlink" Target="https://m.media-amazon.com/images/I/41rfSd9spq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0" Type="http://schemas.openxmlformats.org/officeDocument/2006/relationships/hyperlink" Target="https://www.amazon.in/Portronics-Konnect-POR-1080-Charging-Function/dp/B08CF3B7N1/ref=sr_1_5?qid=1672909124&amp;s=electronics&amp;sr=1-5" TargetMode="External"/><Relationship Id="rId397" Type="http://schemas.openxmlformats.org/officeDocument/2006/relationships/hyperlink" Target="https://m.media-amazon.com/images/I/21rGO6HtUxL._SY445_SX342_QL70_FMwebp_.jpg" TargetMode="External"/><Relationship Id="rId2078" Type="http://schemas.openxmlformats.org/officeDocument/2006/relationships/hyperlink" Target="https://www.amazon.in/Croma-500-Watt-Grinder-CRAK4184-Purple/dp/B08KDBLMQP/ref=sr_1_27?qid=1672923591&amp;s=kitchen&amp;sr=1-27" TargetMode="External"/><Relationship Id="rId2285" Type="http://schemas.openxmlformats.org/officeDocument/2006/relationships/hyperlink" Target="https://m.media-amazon.com/images/I/41J7JQ+P7WL._SX300_SY300_.jpg" TargetMode="External"/><Relationship Id="rId2492" Type="http://schemas.openxmlformats.org/officeDocument/2006/relationships/hyperlink" Target="https://www.amazon.in/Aquaguard-purification-municipal-Eureka-Forbes/dp/B09YLWT89W/ref=sr_1_263?qid=1672923605&amp;s=kitchen&amp;sr=1-263" TargetMode="External"/><Relationship Id="rId257" Type="http://schemas.openxmlformats.org/officeDocument/2006/relationships/hyperlink" Target="https://m.media-amazon.com/images/I/31Bfu6liMW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094" Type="http://schemas.openxmlformats.org/officeDocument/2006/relationships/hyperlink" Target="https://www.amazon.in/POCO-C31-Shadow-Gray-RAM/dp/B09NY7W8YD/ref=sr_1_353?qid=1672895850&amp;s=electronics&amp;sr=1-353" TargetMode="External"/><Relationship Id="rId2145" Type="http://schemas.openxmlformats.org/officeDocument/2006/relationships/hyperlink" Target="https://m.media-amazon.com/images/I/41LFdROYICL._SX300_SY300_QL70_FMwebp_.jpg" TargetMode="External"/><Relationship Id="rId2797" Type="http://schemas.openxmlformats.org/officeDocument/2006/relationships/hyperlink" Target="https://m.media-amazon.com/images/I/310R9iLp3mL._SX300_SY300_QL70_FMwebp_.jpg" TargetMode="External"/><Relationship Id="rId117" Type="http://schemas.openxmlformats.org/officeDocument/2006/relationships/hyperlink" Target="https://m.media-amazon.com/images/W/WEBP_402378-T2/images/I/313uqx3djjL._SX300_SY300_QL70_FMwebp_.jpg" TargetMode="External"/><Relationship Id="rId671" Type="http://schemas.openxmlformats.org/officeDocument/2006/relationships/hyperlink" Target="https://m.media-amazon.com/images/I/41sHRWXCfvL._SX300_SY300_QL70_ML2_.jpg" TargetMode="External"/><Relationship Id="rId769" Type="http://schemas.openxmlformats.org/officeDocument/2006/relationships/hyperlink" Target="https://m.media-amazon.com/images/I/41m7DLY3yGL._SX300_SY300_QL70_ML2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1399" Type="http://schemas.openxmlformats.org/officeDocument/2006/relationships/hyperlink" Target="https://m.media-amazon.com/images/I/31gaP7qpBNL._SX300_SY300_QL70_FMwebp_.jpg" TargetMode="External"/><Relationship Id="rId2352" Type="http://schemas.openxmlformats.org/officeDocument/2006/relationships/hyperlink" Target="https://www.amazon.in/Havells-Ambrose-1200mm-Ceiling-Gold/dp/B01LYU3BZF/ref=sr_1_187?qid=1672923600&amp;s=kitchen&amp;sr=1-187" TargetMode="External"/><Relationship Id="rId2657" Type="http://schemas.openxmlformats.org/officeDocument/2006/relationships/hyperlink" Target="https://m.media-amazon.com/images/W/WEBP_402378-T2/images/I/419H62Is66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531" Type="http://schemas.openxmlformats.org/officeDocument/2006/relationships/hyperlink" Target="https://m.media-amazon.com/images/W/WEBP_402378-T1/images/I/515t5K7hdqL._SY300_SX300_QL70_FMwebp_.jpg" TargetMode="External"/><Relationship Id="rId629" Type="http://schemas.openxmlformats.org/officeDocument/2006/relationships/hyperlink" Target="https://m.media-amazon.com/images/W/WEBP_402378-T1/images/I/41TBdmDqSjL._SY445_SX342_QL70_FMwebp_.jpg" TargetMode="External"/><Relationship Id="rId1161" Type="http://schemas.openxmlformats.org/officeDocument/2006/relationships/hyperlink" Target="https://m.media-amazon.com/images/I/41pmcRIe45L._SX300_SY300_QL70_ML2_.jpg" TargetMode="External"/><Relationship Id="rId1259" Type="http://schemas.openxmlformats.org/officeDocument/2006/relationships/hyperlink" Target="https://m.media-amazon.com/images/I/41UUBwBt05S.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005" Type="http://schemas.openxmlformats.org/officeDocument/2006/relationships/hyperlink" Target="https://m.media-amazon.com/images/W/WEBP_402378-T2/images/I/41KFL-3kiUL._SX300_SY300_QL70_FMwebp_.jpg" TargetMode="External"/><Relationship Id="rId2212" Type="http://schemas.openxmlformats.org/officeDocument/2006/relationships/hyperlink" Target="https://www.amazon.in/Bajaj-Delux-2000-Watt-Room-Heater/dp/B009P2LK80/ref=sr_1_103?qid=1672923596&amp;s=kitchen&amp;sr=1-103" TargetMode="External"/><Relationship Id="rId2864" Type="http://schemas.openxmlformats.org/officeDocument/2006/relationships/hyperlink" Target="https://www.amazon.in/Havells-FHVVEDXOWH08-Ventil-200mm-White/dp/B00KIDSU8S/ref=sr_1_465?qid=1672923615&amp;s=kitchen&amp;sr=1-465" TargetMode="External"/><Relationship Id="rId836" Type="http://schemas.openxmlformats.org/officeDocument/2006/relationships/hyperlink" Target="https://www.amazon.in/Ambrane-20000mAh-Lithium-Polymer-Stylo-20K/dp/B07RD611Z8/ref=sr_1_86?qid=1672895770&amp;s=electronics&amp;sr=1-86" TargetMode="External"/><Relationship Id="rId1021" Type="http://schemas.openxmlformats.org/officeDocument/2006/relationships/hyperlink" Target="https://m.media-amazon.com/images/I/41zs4v3adaL._SX300_SY300_QL70_ML2_.jpg" TargetMode="External"/><Relationship Id="rId1119" Type="http://schemas.openxmlformats.org/officeDocument/2006/relationships/hyperlink" Target="https://m.media-amazon.com/images/I/41GwFR981CL._SX300_SY300_QL70_ML2_.jpg" TargetMode="External"/><Relationship Id="rId1673" Type="http://schemas.openxmlformats.org/officeDocument/2006/relationships/hyperlink" Target="https://m.media-amazon.com/images/I/41wN7jooz0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978" Type="http://schemas.openxmlformats.org/officeDocument/2006/relationships/hyperlink" Target="https://www.amazon.in/Robustrion-Samsung-10-5-inch-2022/dp/B09Q3M3WLJ/ref=sr_1_452?qid=1672903017&amp;s=computers&amp;sr=1-452" TargetMode="External"/><Relationship Id="rId2517" Type="http://schemas.openxmlformats.org/officeDocument/2006/relationships/hyperlink" Target="https://m.media-amazon.com/images/W/WEBP_402378-T2/images/I/41AQNOLe6G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903" Type="http://schemas.openxmlformats.org/officeDocument/2006/relationships/hyperlink" Target="https://m.media-amazon.com/images/I/21Z1HsPvyTL._SX300_SY300_QL70_ML2_.jpg" TargetMode="External"/><Relationship Id="rId1326" Type="http://schemas.openxmlformats.org/officeDocument/2006/relationships/hyperlink" Target="https://www.amazon.in/Mini-UPS-Router-WiFi-12V/dp/B08HLZ28QC/ref=sr_1_83?qid=1672902998&amp;s=computers&amp;sr=1-83" TargetMode="External"/><Relationship Id="rId1533" Type="http://schemas.openxmlformats.org/officeDocument/2006/relationships/hyperlink" Target="https://m.media-amazon.com/images/W/WEBP_402378-T2/images/I/416+IXsM9lL._SY300_SX300_.jpg" TargetMode="External"/><Relationship Id="rId1740" Type="http://schemas.openxmlformats.org/officeDocument/2006/relationships/hyperlink" Target="https://www.amazon.in/TP-Link-Archer-T2U-Nano-Wireless/dp/B07KRCW6LZ/ref=sr_1_313?qid=1672903011&amp;s=computers&amp;sr=1-313" TargetMode="External"/><Relationship Id="rId32" Type="http://schemas.openxmlformats.org/officeDocument/2006/relationships/hyperlink" Target="https://www.amazon.in/Mi-Braided-USB-Type-C-Cable/dp/B083342NKJ/ref=sr_1_17?qid=1672909124&amp;s=electronics&amp;sr=1-17" TargetMode="External"/><Relationship Id="rId1600" Type="http://schemas.openxmlformats.org/officeDocument/2006/relationships/hyperlink" Target="https://www.amazon.in/HP-Z3700-Wireless-Mouse-Modern/dp/B01KK0HU3Y/ref=sr_1_236?qid=1672903006&amp;s=computers&amp;sr=1-236" TargetMode="External"/><Relationship Id="rId1838" Type="http://schemas.openxmlformats.org/officeDocument/2006/relationships/hyperlink" Target="https://www.amazon.in/Super-Rockerz-400-Bluetooth-Headphones/dp/B01FSYQ2A4/ref=sr_1_373?qid=1672903013&amp;s=computers&amp;sr=1-373" TargetMode="External"/><Relationship Id="rId181" Type="http://schemas.openxmlformats.org/officeDocument/2006/relationships/hyperlink" Target="https://m.media-amazon.com/images/I/31mgo4D-kPL._SX300_SY300_QL70_FMwebp_.jpg" TargetMode="External"/><Relationship Id="rId1905" Type="http://schemas.openxmlformats.org/officeDocument/2006/relationships/hyperlink" Target="https://m.media-amazon.com/images/I/51yFKniMhcL._SX300_SY300_QL70_FMwebp_.jpg" TargetMode="External"/><Relationship Id="rId279" Type="http://schemas.openxmlformats.org/officeDocument/2006/relationships/hyperlink" Target="https://m.media-amazon.com/images/I/41alINWQKX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693" Type="http://schemas.openxmlformats.org/officeDocument/2006/relationships/hyperlink" Target="https://m.media-amazon.com/images/I/41rxRY5TDSL._SX300_SY300_QL70_ML2_.jpg" TargetMode="External"/><Relationship Id="rId2167" Type="http://schemas.openxmlformats.org/officeDocument/2006/relationships/hyperlink" Target="https://m.media-amazon.com/images/I/41cxgOxlbYL._SX300_SY300_QL70_FMwebp_.jpg" TargetMode="External"/><Relationship Id="rId2374" Type="http://schemas.openxmlformats.org/officeDocument/2006/relationships/hyperlink" Target="https://www.amazon.in/Heart-Home-Foldable-Organiser-HEARTXY11447/dp/B08VGM3YMF/ref=sr_1_196?qid=1672923601&amp;s=kitchen&amp;sr=1-196" TargetMode="External"/><Relationship Id="rId2581" Type="http://schemas.openxmlformats.org/officeDocument/2006/relationships/hyperlink" Target="https://m.media-amazon.com/images/I/41EuzetRjTL._SX300_SY300_QL70_FMwebp_.jpg" TargetMode="External"/><Relationship Id="rId139" Type="http://schemas.openxmlformats.org/officeDocument/2006/relationships/hyperlink" Target="https://m.media-amazon.com/images/W/WEBP_402378-T1/images/I/31-BRsjrvDL._SY300_SX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553" Type="http://schemas.openxmlformats.org/officeDocument/2006/relationships/hyperlink" Target="https://m.media-amazon.com/images/W/WEBP_402378-T1/images/I/41Y9XnzBHTL._SY300_SX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998" Type="http://schemas.openxmlformats.org/officeDocument/2006/relationships/hyperlink" Target="https://www.amazon.in/Samsung-Galaxy-Prime-Light-Blue/dp/B0BD3T6Z1D/ref=sr_1_193?qid=1672895806&amp;s=electronics&amp;sr=1-193" TargetMode="External"/><Relationship Id="rId1183" Type="http://schemas.openxmlformats.org/officeDocument/2006/relationships/hyperlink" Target="https://m.media-amazon.com/images/I/31KjuRb9oN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2027" Type="http://schemas.openxmlformats.org/officeDocument/2006/relationships/hyperlink" Target="https://m.media-amazon.com/images/W/WEBP_402378-T2/images/I/41sK3J5ZQI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2441" Type="http://schemas.openxmlformats.org/officeDocument/2006/relationships/hyperlink" Target="https://m.media-amazon.com/images/W/WEBP_402378-T1/images/I/31qZm3DyDhL._SX300_SY300_QL70_FMwebp_.jpg" TargetMode="External"/><Relationship Id="rId2679" Type="http://schemas.openxmlformats.org/officeDocument/2006/relationships/hyperlink" Target="https://m.media-amazon.com/images/W/WEBP_402378-T2/images/I/31pzC6I+bEL._SY300_SX300_.jpg" TargetMode="External"/><Relationship Id="rId2886" Type="http://schemas.openxmlformats.org/officeDocument/2006/relationships/hyperlink" Target="https://www.amazon.in/Havells-Ambrose-1200mm-Ceiling-Pearl/dp/B01L7C4IU2/ref=sr_1_480?qid=1672923615&amp;s=kitchen&amp;sr=1-480" TargetMode="External"/><Relationship Id="rId206" Type="http://schemas.openxmlformats.org/officeDocument/2006/relationships/hyperlink" Target="https://www.amazon.in/Isoelite-Remote-Compatible-Samsung-Control/dp/B07DL1KC3H/ref=sr_1_114?qid=1672909129&amp;s=electronics&amp;sr=1-114" TargetMode="External"/><Relationship Id="rId413" Type="http://schemas.openxmlformats.org/officeDocument/2006/relationships/hyperlink" Target="https://m.media-amazon.com/images/I/51lDlqmDxQL._SY300_SX300_QL70_FMwebp_.jpg" TargetMode="External"/><Relationship Id="rId858" Type="http://schemas.openxmlformats.org/officeDocument/2006/relationships/hyperlink" Target="https://www.amazon.in/Portronics-POR-1081-Charging-1-2Meter-Function/dp/B08CF3D7QR/ref=sr_1_100?qid=1672895777&amp;s=electronics&amp;sr=1-100" TargetMode="External"/><Relationship Id="rId1043" Type="http://schemas.openxmlformats.org/officeDocument/2006/relationships/hyperlink" Target="https://m.media-amazon.com/images/I/41R0DrIbTNL._SX300_SY300_QL70_ML2_.jpg" TargetMode="External"/><Relationship Id="rId1488" Type="http://schemas.openxmlformats.org/officeDocument/2006/relationships/hyperlink" Target="https://www.amazon.in/Amazon-Basics-8-5-inch-Writing-Drawing/dp/B0BBMPH39N/ref=sr_1_173?qid=1672903004&amp;s=computers&amp;sr=1-173" TargetMode="External"/><Relationship Id="rId1695" Type="http://schemas.openxmlformats.org/officeDocument/2006/relationships/hyperlink" Target="https://m.media-amazon.com/images/W/WEBP_402378-T1/images/I/31Dj+5AQcJL._SY300_SX300_.jpg" TargetMode="External"/><Relationship Id="rId2539" Type="http://schemas.openxmlformats.org/officeDocument/2006/relationships/hyperlink" Target="https://m.media-amazon.com/images/I/41nfxayjM9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620" Type="http://schemas.openxmlformats.org/officeDocument/2006/relationships/hyperlink" Target="https://www.amazon.in/Synqe-Charging-Charger-Samsung-Galaxy/dp/B08H5L8V1L/ref=sr_1_476?qid=1672909147&amp;s=electronics&amp;sr=1-476"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925" Type="http://schemas.openxmlformats.org/officeDocument/2006/relationships/hyperlink" Target="https://m.media-amazon.com/images/I/41fXq5ZKACL._SX300_SY300_QL70_ML2_.jpg" TargetMode="External"/><Relationship Id="rId1250" Type="http://schemas.openxmlformats.org/officeDocument/2006/relationships/hyperlink" Target="https://www.amazon.in/Noise-ColorFit-Bluetooth-Fully-Functional-Brightness/dp/B09ZQK9X8G/ref=sr_1_43?qid=1672902996&amp;s=computers&amp;sr=1-43" TargetMode="External"/><Relationship Id="rId1348" Type="http://schemas.openxmlformats.org/officeDocument/2006/relationships/hyperlink" Target="https://www.amazon.in/Portronics-POR-1081-Charging-1-2Meter-Function/dp/B08CF3D7QR/ref=sr_1_95?qid=1672902998&amp;s=computers&amp;sr=1-95" TargetMode="External"/><Relationship Id="rId1555" Type="http://schemas.openxmlformats.org/officeDocument/2006/relationships/hyperlink" Target="https://m.media-amazon.com/images/W/WEBP_402378-T1/images/I/31sSNZUSkfL._SX300_SY300_QL70_FMwebp_.jpg" TargetMode="External"/><Relationship Id="rId1762" Type="http://schemas.openxmlformats.org/officeDocument/2006/relationships/hyperlink" Target="https://www.amazon.in/Zebronics-ZEB-NC3300-Powered-Laptop-Cooling/dp/B07YWS9SP9/ref=sr_1_326?qid=1672903011&amp;s=computers&amp;sr=1-326" TargetMode="External"/><Relationship Id="rId2301" Type="http://schemas.openxmlformats.org/officeDocument/2006/relationships/hyperlink" Target="https://m.media-amazon.com/images/I/31yPDf0htk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1110" Type="http://schemas.openxmlformats.org/officeDocument/2006/relationships/hyperlink" Target="https://www.amazon.in/Redmi-Horizon-Qualcomm%C2%AE-SnapdragonTM-Included/dp/B09QS9CWLV/ref=sr_1_382?qid=1672895857&amp;s=electronics&amp;sr=1-382" TargetMode="External"/><Relationship Id="rId1208" Type="http://schemas.openxmlformats.org/officeDocument/2006/relationships/hyperlink" Target="https://www.amazon.in/PTron-Bullet-Pro-Lightweight-Smartphones/dp/B07WG8PDCW/ref=sr_1_20?qid=1672902995&amp;s=computers&amp;sr=1-20" TargetMode="External"/><Relationship Id="rId1415" Type="http://schemas.openxmlformats.org/officeDocument/2006/relationships/hyperlink" Target="https://m.media-amazon.com/images/W/WEBP_402378-T1/images/I/41ZrxS9SpwL._SX300_SY300_QL70_FMwebp_.jpg" TargetMode="External"/><Relationship Id="rId2813" Type="http://schemas.openxmlformats.org/officeDocument/2006/relationships/hyperlink" Target="https://m.media-amazon.com/images/I/41XXDlWCBDL._SX300_SY300_QL70_FMwebp_.jpg" TargetMode="External"/><Relationship Id="rId54" Type="http://schemas.openxmlformats.org/officeDocument/2006/relationships/hyperlink" Target="https://www.amazon.in/OnePlus-inches-Ready-Android-32Y1/dp/B08B42LWKN/ref=sr_1_29?qid=1672909125&amp;s=electronics&amp;sr=1-29" TargetMode="External"/><Relationship Id="rId1622" Type="http://schemas.openxmlformats.org/officeDocument/2006/relationships/hyperlink" Target="https://www.amazon.in/Crucial-BX500-240GB-2-5-inch-CT240BX500SSD1/dp/B07G3YNLJB/ref=sr_1_247?qid=1672903007&amp;s=computers&amp;sr=1-247" TargetMode="External"/><Relationship Id="rId1927" Type="http://schemas.openxmlformats.org/officeDocument/2006/relationships/hyperlink" Target="https://m.media-amazon.com/images/I/31EDDF4uNtL._SX300_SY300_QL70_FMwebp_.jpg" TargetMode="External"/><Relationship Id="rId2091" Type="http://schemas.openxmlformats.org/officeDocument/2006/relationships/hyperlink" Target="https://m.media-amazon.com/images/I/413sK6yat-L._SX300_SY300_QL70_FMwebp_.jpg" TargetMode="External"/><Relationship Id="rId2189" Type="http://schemas.openxmlformats.org/officeDocument/2006/relationships/hyperlink" Target="https://m.media-amazon.com/images/I/51swXR+r2xL._SY300_SX300_.jpg" TargetMode="External"/><Relationship Id="rId270" Type="http://schemas.openxmlformats.org/officeDocument/2006/relationships/hyperlink" Target="https://www.amazon.in/AmazonBasics-Lightning-USB-Cable-Certified/dp/B082T6GVG9/ref=sr_1_153?qid=1672909131&amp;s=electronics&amp;sr=1-153" TargetMode="External"/><Relationship Id="rId2396" Type="http://schemas.openxmlformats.org/officeDocument/2006/relationships/hyperlink" Target="https://www.amazon.in/Vedini-Refillable-Spray-Bottle-Transparent/dp/B08243SKCK/ref=sr_1_212?qid=1672923601&amp;s=kitchen&amp;sr=1-212" TargetMode="External"/><Relationship Id="rId130" Type="http://schemas.openxmlformats.org/officeDocument/2006/relationships/hyperlink" Target="https://www.amazon.in/Redmi-inches-Ready-L32M6-RA-Android/dp/B09F9YQQ7B/ref=sr_1_72?qid=1672909126&amp;s=electronics&amp;sr=1-72" TargetMode="External"/><Relationship Id="rId368" Type="http://schemas.openxmlformats.org/officeDocument/2006/relationships/hyperlink" Target="https://www.amazon.in/AmazonBasics-Lightning-Aluminum-Certified-Charging/dp/B0B8SRZ5SV/ref=sr_1_203?qid=1672909134&amp;s=electronics&amp;sr=1-203" TargetMode="External"/><Relationship Id="rId575" Type="http://schemas.openxmlformats.org/officeDocument/2006/relationships/hyperlink" Target="https://m.media-amazon.com/images/I/41XgWuRRNFL._SX300_SY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2049" Type="http://schemas.openxmlformats.org/officeDocument/2006/relationships/hyperlink" Target="https://m.media-amazon.com/images/I/41ITfQhGHfL._SX300_SY300_QL70_FMwebp_.jpg"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2463" Type="http://schemas.openxmlformats.org/officeDocument/2006/relationships/hyperlink" Target="https://m.media-amazon.com/images/I/41OXzplcjt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228" Type="http://schemas.openxmlformats.org/officeDocument/2006/relationships/hyperlink" Target="https://www.amazon.in/boAt-A750-Resistant-Tangle-free-Transmission/dp/B09RX1FK54/ref=sr_1_126?qid=1672909130&amp;s=electronics&amp;sr=1-126" TargetMode="External"/><Relationship Id="rId435" Type="http://schemas.openxmlformats.org/officeDocument/2006/relationships/hyperlink" Target="https://m.media-amazon.com/images/W/WEBP_402378-T2/images/I/41-VkhORGAL._SX300_SY300_QL70_FMwebp_.jpg" TargetMode="External"/><Relationship Id="rId642" Type="http://schemas.openxmlformats.org/officeDocument/2006/relationships/hyperlink" Target="https://www.amazon.in/Female-Converter-Adapter-Projectors-Devices/dp/B07VJ9ZTXS/ref=sr_1_487?qid=1672909149&amp;s=electronics&amp;sr=1-487" TargetMode="External"/><Relationship Id="rId1065" Type="http://schemas.openxmlformats.org/officeDocument/2006/relationships/hyperlink" Target="https://m.media-amazon.com/images/I/41sJ50FH9OL._SX300_SY300_QL70_ML2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323" Type="http://schemas.openxmlformats.org/officeDocument/2006/relationships/hyperlink" Target="https://m.media-amazon.com/images/W/WEBP_402378-T1/images/I/31MVkjIpLi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2768" Type="http://schemas.openxmlformats.org/officeDocument/2006/relationships/hyperlink" Target="https://www.amazon.in/TTK-Prestige-Limited-Grinder-1200ml/dp/B09ZDVL7L8/ref=sr_1_413?qid=1672923612&amp;s=kitchen&amp;sr=1-413" TargetMode="External"/><Relationship Id="rId502" Type="http://schemas.openxmlformats.org/officeDocument/2006/relationships/hyperlink" Target="https://www.amazon.in/7SEVEN-Compatible-Non-Voice-Infrared-Universal/dp/B09B125CFJ/ref=sr_1_290?qid=1672909139&amp;s=electronics&amp;sr=1-290" TargetMode="External"/><Relationship Id="rId947" Type="http://schemas.openxmlformats.org/officeDocument/2006/relationships/hyperlink" Target="https://m.media-amazon.com/images/I/41P4Al+S3zL._SY300_SX300_.jpg" TargetMode="External"/><Relationship Id="rId1132" Type="http://schemas.openxmlformats.org/officeDocument/2006/relationships/hyperlink" Target="https://www.amazon.in/FLiX-Charger-Charging-Adapter-More-Black/dp/B09T37CKQ5/ref=sr_1_431?qid=1672895872&amp;s=electronics&amp;sr=1-431" TargetMode="External"/><Relationship Id="rId1577" Type="http://schemas.openxmlformats.org/officeDocument/2006/relationships/hyperlink" Target="https://m.media-amazon.com/images/W/WEBP_402378-T1/images/I/41nmeIgWsZL._SX300_SY300_QL70_FMwebp_.jpg" TargetMode="External"/><Relationship Id="rId1784" Type="http://schemas.openxmlformats.org/officeDocument/2006/relationships/hyperlink" Target="https://www.amazon.in/Zebronics-Zeb-Sound-N1-Bluetooth-Assistant/dp/B0B2931FCV/ref=sr_1_338?qid=1672903012&amp;s=computers&amp;sr=1-338" TargetMode="External"/><Relationship Id="rId1991" Type="http://schemas.openxmlformats.org/officeDocument/2006/relationships/hyperlink" Target="https://m.media-amazon.com/images/I/41LWT2NmHXL._SX300_SY300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2835" Type="http://schemas.openxmlformats.org/officeDocument/2006/relationships/hyperlink" Target="https://m.media-amazon.com/images/I/416VJv+z7CL._SY300_SX300_.jpg" TargetMode="External"/><Relationship Id="rId76" Type="http://schemas.openxmlformats.org/officeDocument/2006/relationships/hyperlink" Target="https://www.amazon.in/Sounce-Type-C-Compatible-Smartphone-Charging/dp/B09RZS1NQT/ref=sr_1_41?qid=1672909125&amp;s=electronics&amp;sr=1-41" TargetMode="External"/><Relationship Id="rId807" Type="http://schemas.openxmlformats.org/officeDocument/2006/relationships/hyperlink" Target="https://m.media-amazon.com/images/I/31wOPjcSxlL._SX300_SY300_QL70_ML2_.jpg" TargetMode="External"/><Relationship Id="rId1437" Type="http://schemas.openxmlformats.org/officeDocument/2006/relationships/hyperlink" Target="https://m.media-amazon.com/images/I/41sAt4BZydL._SX300_SY300_QL70_FMwebp_.jpg" TargetMode="External"/><Relationship Id="rId1644" Type="http://schemas.openxmlformats.org/officeDocument/2006/relationships/hyperlink" Target="https://www.amazon.in/Lenovo-GY50R91293-Wireless-Mouse-Black/dp/B07J2NGB69/ref=sr_1_258?qid=1672903007&amp;s=computers&amp;sr=1-258" TargetMode="External"/><Relationship Id="rId1851" Type="http://schemas.openxmlformats.org/officeDocument/2006/relationships/hyperlink" Target="https://m.media-amazon.com/images/W/WEBP_402378-T2/images/I/313uqx3djjL._SX300_SY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1504" Type="http://schemas.openxmlformats.org/officeDocument/2006/relationships/hyperlink" Target="https://www.amazon.in/SanDisk-Extreme-microSD-Smartphones-Action/dp/B0B2DD66GS/ref=sr_1_182?qid=1672903004&amp;s=computers&amp;sr=1-182" TargetMode="External"/><Relationship Id="rId1711" Type="http://schemas.openxmlformats.org/officeDocument/2006/relationships/hyperlink" Target="https://m.media-amazon.com/images/I/31aJNyKmGHL._SX300_SY300_QL70_FMwebp_.jpg" TargetMode="External"/><Relationship Id="rId1949" Type="http://schemas.openxmlformats.org/officeDocument/2006/relationships/hyperlink" Target="https://m.media-amazon.com/images/W/WEBP_402378-T1/images/I/31-BRsjrvDL._SY300_SX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1809" Type="http://schemas.openxmlformats.org/officeDocument/2006/relationships/hyperlink" Target="https://m.media-amazon.com/images/I/31TDc727hUL._SX300_SY300_QL70_FMwebp_.jpg" TargetMode="External"/><Relationship Id="rId597" Type="http://schemas.openxmlformats.org/officeDocument/2006/relationships/hyperlink" Target="https://m.media-amazon.com/images/I/21rEkD8xxpL._SX300_SY300_QL70_FMwebp_.jpg" TargetMode="External"/><Relationship Id="rId2180" Type="http://schemas.openxmlformats.org/officeDocument/2006/relationships/hyperlink" Target="https://www.amazon.in/Amazon-Basics-Adjustable-Thermostat-certified/dp/B09ZTZ9N3Q/ref=sr_1_86?qid=1672923595&amp;s=kitchen&amp;sr=1-86" TargetMode="External"/><Relationship Id="rId2278" Type="http://schemas.openxmlformats.org/officeDocument/2006/relationships/hyperlink" Target="https://www.amazon.in/White-Feather-Portable-Sealing-Multicolor/dp/B0BMFD94VD/ref=sr_1_143?qid=1672923597&amp;s=kitchen&amp;sr=1-143" TargetMode="External"/><Relationship Id="rId2485" Type="http://schemas.openxmlformats.org/officeDocument/2006/relationships/hyperlink" Target="https://m.media-amazon.com/images/I/41CsMm+ZCgL._SY300_SX300_.jpg" TargetMode="External"/><Relationship Id="rId152" Type="http://schemas.openxmlformats.org/officeDocument/2006/relationships/hyperlink" Target="https://www.amazon.in/Ambrane-ABDC-10-Charging-Transmission-Compatible/dp/B09CMP1SC8/ref=sr_1_84?qid=1672909128&amp;s=electronics&amp;sr=1-84" TargetMode="External"/><Relationship Id="rId457" Type="http://schemas.openxmlformats.org/officeDocument/2006/relationships/hyperlink" Target="https://m.media-amazon.com/images/I/41VKU5Lkg3L._SX300_SY300_QL70_FMwebp_.jpg" TargetMode="External"/><Relationship Id="rId1087" Type="http://schemas.openxmlformats.org/officeDocument/2006/relationships/hyperlink" Target="https://m.media-amazon.com/images/I/418vxJS4AML._SX300_SY300_QL70_ML2_.jpg" TargetMode="External"/><Relationship Id="rId1294" Type="http://schemas.openxmlformats.org/officeDocument/2006/relationships/hyperlink" Target="https://www.amazon.in/SanDisk-Ultra-128-Drive-Black/dp/B07JJFSG2B/ref=sr_1_66?qid=1672902997&amp;s=computers&amp;sr=1-66" TargetMode="External"/><Relationship Id="rId2040" Type="http://schemas.openxmlformats.org/officeDocument/2006/relationships/hyperlink" Target="https://www.amazon.in/Receiver-300Mbps-802-11b-Wireless-Network/dp/B0141EZMAI/ref=sr_1_498?qid=1672903019&amp;s=computers&amp;sr=1-498" TargetMode="External"/><Relationship Id="rId2138" Type="http://schemas.openxmlformats.org/officeDocument/2006/relationships/hyperlink" Target="https://www.amazon.in/Butterfly-Jet-Elite-750-Watt-Grinder/dp/B07DGD4Z4C/ref=sr_1_59?qid=1672923593&amp;s=kitchen&amp;sr=1-59" TargetMode="External"/><Relationship Id="rId2692" Type="http://schemas.openxmlformats.org/officeDocument/2006/relationships/hyperlink" Target="https://www.amazon.in/Prestige-Wet-Grinder-PWG-07/dp/B082ZQ4479/ref=sr_1_369?qid=1672923611&amp;s=kitchen&amp;sr=1-369" TargetMode="External"/><Relationship Id="rId664" Type="http://schemas.openxmlformats.org/officeDocument/2006/relationships/hyperlink" Target="https://www.amazon.in/ESR-Lightning-MFi-Certified-Delivery-Charging/dp/B086JTMRYL/ref=sr_1_498?qid=1672909149&amp;s=electronics&amp;sr=1-498" TargetMode="External"/><Relationship Id="rId871" Type="http://schemas.openxmlformats.org/officeDocument/2006/relationships/hyperlink" Target="https://m.media-amazon.com/images/I/41Yylo75u7L._SX300_SY300_QL70_ML2_.jpg" TargetMode="External"/><Relationship Id="rId969" Type="http://schemas.openxmlformats.org/officeDocument/2006/relationships/hyperlink" Target="https://m.media-amazon.com/images/I/41vMaBVWDjL._SX300_SY300_QL70_ML2_.jpg" TargetMode="External"/><Relationship Id="rId1599" Type="http://schemas.openxmlformats.org/officeDocument/2006/relationships/hyperlink" Target="https://m.media-amazon.com/images/W/WEBP_402378-T1/images/I/31R5FtHMDiL._SY300_SX300_QL70_FMwebp_.jpg" TargetMode="External"/><Relationship Id="rId2345" Type="http://schemas.openxmlformats.org/officeDocument/2006/relationships/hyperlink" Target="https://m.media-amazon.com/images/W/WEBP_402378-T1/images/I/31ixn2s6IbL._SX300_SY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317" Type="http://schemas.openxmlformats.org/officeDocument/2006/relationships/hyperlink" Target="https://m.media-amazon.com/images/W/WEBP_402378-T2/images/I/31fpyR3mU4L._SX300_SY300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731" Type="http://schemas.openxmlformats.org/officeDocument/2006/relationships/hyperlink" Target="https://m.media-amazon.com/images/I/41Mce3f9faL._SX300_SY300_QL70_ML2_.jpg" TargetMode="External"/><Relationship Id="rId1154" Type="http://schemas.openxmlformats.org/officeDocument/2006/relationships/hyperlink" Target="https://www.amazon.in/Hoteon-Mobilife-Bluetooth-Extendable-Wireless/dp/B07QCWY5XV/ref=sr_1_463?qid=1672895886&amp;s=electronics&amp;sr=1-463" TargetMode="External"/><Relationship Id="rId1361" Type="http://schemas.openxmlformats.org/officeDocument/2006/relationships/hyperlink" Target="https://m.media-amazon.com/images/I/41AP5QV2M0L._SX300_SY300_QL70_FMwebp_.jpg" TargetMode="External"/><Relationship Id="rId1459" Type="http://schemas.openxmlformats.org/officeDocument/2006/relationships/hyperlink" Target="https://m.media-amazon.com/images/W/WEBP_402378-T2/images/I/31ylgpMYDwL._SX300_SY300_QL70_FMwebp_.jpg" TargetMode="External"/><Relationship Id="rId2205" Type="http://schemas.openxmlformats.org/officeDocument/2006/relationships/hyperlink" Target="https://m.media-amazon.com/images/I/416ICdLhYG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57" Type="http://schemas.openxmlformats.org/officeDocument/2006/relationships/hyperlink" Target="https://m.media-amazon.com/images/I/415634DtKfL._SX300_SY300_QL70_FMwebp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829" Type="http://schemas.openxmlformats.org/officeDocument/2006/relationships/hyperlink" Target="https://m.media-amazon.com/images/I/41w5fk8Vl6L._SX300_SY300_QL70_ML2_.jpg" TargetMode="External"/><Relationship Id="rId1014" Type="http://schemas.openxmlformats.org/officeDocument/2006/relationships/hyperlink" Target="https://www.amazon.in/PTron-Force-Bluetooth-Smartwatch-Waterproof/dp/B0B53QLB9H/ref=sr_1_209?qid=1672895806&amp;s=electronics&amp;sr=1-209" TargetMode="External"/><Relationship Id="rId1221" Type="http://schemas.openxmlformats.org/officeDocument/2006/relationships/hyperlink" Target="https://m.media-amazon.com/images/W/WEBP_402378-T1/images/I/4178Hx01kZL._SY300_SX300_QL70_FMwebp_.jpg" TargetMode="External"/><Relationship Id="rId1666" Type="http://schemas.openxmlformats.org/officeDocument/2006/relationships/hyperlink" Target="https://www.amazon.in/Technotech-Ethernet-Network-Patch-Cable/dp/B01DGVKBC6/ref=sr_1_270?qid=1672903008&amp;s=computers&amp;sr=1-270" TargetMode="External"/><Relationship Id="rId1873" Type="http://schemas.openxmlformats.org/officeDocument/2006/relationships/hyperlink" Target="https://m.media-amazon.com/images/I/41cUmIYRfVL._SX300_SY300_QL70_FMwebp_.jpg" TargetMode="External"/><Relationship Id="rId2717" Type="http://schemas.openxmlformats.org/officeDocument/2006/relationships/hyperlink" Target="https://m.media-amazon.com/images/W/WEBP_402378-T1/images/I/315uFBgWK3L._SX300_SY300_QL70_FMwebp_.jpg" TargetMode="External"/><Relationship Id="rId2924" Type="http://schemas.openxmlformats.org/officeDocument/2006/relationships/hyperlink" Target="https://www.amazon.in/Prestige-Delight-PRWO-1-Litre-Electric/dp/B01M6453MB/ref=sr_1_503?qid=1672923617&amp;s=kitchen&amp;sr=1-503" TargetMode="External"/><Relationship Id="rId1319" Type="http://schemas.openxmlformats.org/officeDocument/2006/relationships/hyperlink" Target="https://m.media-amazon.com/images/I/41LcHKyVl9L._SX300_SY300_QL70_FMwebp_.jpg" TargetMode="External"/><Relationship Id="rId1526" Type="http://schemas.openxmlformats.org/officeDocument/2006/relationships/hyperlink" Target="https://www.amazon.in/Duracell-Chhota-Power-Battery-Set/dp/B08QDPB1SL/ref=sr_1_194?qid=1672903005&amp;s=computers&amp;sr=1-194" TargetMode="External"/><Relationship Id="rId1733" Type="http://schemas.openxmlformats.org/officeDocument/2006/relationships/hyperlink" Target="https://m.media-amazon.com/images/I/31fORCrbSJ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25" Type="http://schemas.openxmlformats.org/officeDocument/2006/relationships/hyperlink" Target="https://m.media-amazon.com/images/I/41nPYaWA+ML._SY300_SX300_.jpg" TargetMode="External"/><Relationship Id="rId1800" Type="http://schemas.openxmlformats.org/officeDocument/2006/relationships/hyperlink" Target="https://www.amazon.in/Zebronics-Zeb-Vita-Portable-Speaker-Bluetooth/dp/B0814ZY6FP/ref=sr_1_352?qid=1672903012&amp;s=computers&amp;sr=1-352" TargetMode="External"/><Relationship Id="rId174" Type="http://schemas.openxmlformats.org/officeDocument/2006/relationships/hyperlink" Target="https://www.amazon.in/Acer-inches-Ultra-Android-AR50AR2851UDFL/dp/B0B1YZX72F/ref=sr_1_95?qid=1672909128&amp;s=electronics&amp;sr=1-95" TargetMode="External"/><Relationship Id="rId381" Type="http://schemas.openxmlformats.org/officeDocument/2006/relationships/hyperlink" Target="https://m.media-amazon.com/images/W/WEBP_402378-T2/images/I/41UPNmnPgeL._SY300_SX300_QL70_FMwebp_.jpg" TargetMode="External"/><Relationship Id="rId2062" Type="http://schemas.openxmlformats.org/officeDocument/2006/relationships/hyperlink" Target="https://www.amazon.in/Bajaj-RHX-2-800-Watt-Room-Heater/dp/B00LUGTJGO/ref=sr_1_17?qid=1672923591&amp;s=kitchen&amp;sr=1-17" TargetMode="External"/><Relationship Id="rId241" Type="http://schemas.openxmlformats.org/officeDocument/2006/relationships/hyperlink" Target="https://m.media-amazon.com/images/W/WEBP_402378-T2/images/I/31fQdrBOMvL._SY445_SX342_QL70_FMwebp_.jpg" TargetMode="External"/><Relationship Id="rId479" Type="http://schemas.openxmlformats.org/officeDocument/2006/relationships/hyperlink" Target="https://m.media-amazon.com/images/W/WEBP_402378-T2/images/I/41vJcrdr5mL._SY300_SX300_QL70_FMwebp_.jpg" TargetMode="External"/><Relationship Id="rId686" Type="http://schemas.openxmlformats.org/officeDocument/2006/relationships/hyperlink" Target="https://www.amazon.in/Redmi-Segment-5000mAh-Battery-Leather/dp/B0BBN3WF7V/ref=sr_1_11?qid=1672895748&amp;s=electronics&amp;sr=1-11" TargetMode="External"/><Relationship Id="rId893" Type="http://schemas.openxmlformats.org/officeDocument/2006/relationships/hyperlink" Target="https://m.media-amazon.com/images/I/41iHN9Y07cS._SX300_SY300_QL70_ML2_.jpg" TargetMode="External"/><Relationship Id="rId2367" Type="http://schemas.openxmlformats.org/officeDocument/2006/relationships/hyperlink" Target="https://m.media-amazon.com/images/W/WEBP_402378-T1/images/I/31A-v4dVHmL._SX300_SY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2781" Type="http://schemas.openxmlformats.org/officeDocument/2006/relationships/hyperlink" Target="https://m.media-amazon.com/images/I/41R4IgGsMaL._SX300_SY300_QL70_FMwebp_.jpg" TargetMode="External"/><Relationship Id="rId339" Type="http://schemas.openxmlformats.org/officeDocument/2006/relationships/hyperlink" Target="https://m.media-amazon.com/images/I/31Kt+OO7C6L._SY300_SX300_.jpg" TargetMode="External"/><Relationship Id="rId546" Type="http://schemas.openxmlformats.org/officeDocument/2006/relationships/hyperlink" Target="https://www.amazon.in/Wayona-Lightning-Certified-charging-Braided/dp/B09HV71RL1/ref=sr_1_400?qid=1672909144&amp;s=electronics&amp;sr=1-400" TargetMode="External"/><Relationship Id="rId753" Type="http://schemas.openxmlformats.org/officeDocument/2006/relationships/hyperlink" Target="https://m.media-amazon.com/images/I/413x7j3Z30L._SX300_SY300_QL70_ML2_.jpg" TargetMode="External"/><Relationship Id="rId1176" Type="http://schemas.openxmlformats.org/officeDocument/2006/relationships/hyperlink" Target="https://www.amazon.in/boAt-Wave-Call-Dedicated-Multi-Sport/dp/B0B5B6PQCT/ref=sr_1_4?qid=1672902995&amp;s=computers&amp;sr=1-4" TargetMode="External"/><Relationship Id="rId1383" Type="http://schemas.openxmlformats.org/officeDocument/2006/relationships/hyperlink" Target="https://m.media-amazon.com/images/W/WEBP_402378-T1/images/I/31TZq2dY-hL._SX300_SY300_QL70_FMwebp_.jpg" TargetMode="External"/><Relationship Id="rId2227" Type="http://schemas.openxmlformats.org/officeDocument/2006/relationships/hyperlink" Target="https://m.media-amazon.com/images/I/41A8H7PSidL._SY300_SX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2879" Type="http://schemas.openxmlformats.org/officeDocument/2006/relationships/hyperlink" Target="https://m.media-amazon.com/images/I/418vOzm6DZL._SX300_SY300_QL70_FMwebp_.jpg" TargetMode="External"/><Relationship Id="rId101" Type="http://schemas.openxmlformats.org/officeDocument/2006/relationships/hyperlink" Target="https://m.media-amazon.com/images/I/216Q4FqmZV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960" Type="http://schemas.openxmlformats.org/officeDocument/2006/relationships/hyperlink" Target="https://www.amazon.in/JBL-C100SI-Ear-Headphones-Mic/dp/B01DF26V7A/ref=sr_1_159?qid=1672895791&amp;s=electronics&amp;sr=1-159" TargetMode="External"/><Relationship Id="rId1036" Type="http://schemas.openxmlformats.org/officeDocument/2006/relationships/hyperlink" Target="https://www.amazon.in/Fire-Boltt-Smartwatch-Sports-Tracking-Silver/dp/B09YV463SW/ref=sr_1_242?qid=1672895821&amp;s=electronics&amp;sr=1-242" TargetMode="External"/><Relationship Id="rId1243" Type="http://schemas.openxmlformats.org/officeDocument/2006/relationships/hyperlink" Target="https://m.media-amazon.com/images/W/WEBP_402378-T1/images/I/415yl0HeDQL._SY300_SX300_QL70_FMwebp_.jpg" TargetMode="External"/><Relationship Id="rId1590" Type="http://schemas.openxmlformats.org/officeDocument/2006/relationships/hyperlink" Target="https://www.amazon.in/Logitech-C270-HD-Webcam-Black/dp/B008QS9J6Y/ref=sr_1_230?qid=1672903006&amp;s=computers&amp;sr=1-230" TargetMode="External"/><Relationship Id="rId1688" Type="http://schemas.openxmlformats.org/officeDocument/2006/relationships/hyperlink" Target="https://www.amazon.in/Verilux%C2%AE-Multiport-Adapter-Portable-Compatible/dp/B09163Q5CD/ref=sr_1_284?qid=1672903008&amp;s=computers&amp;sr=1-284" TargetMode="External"/><Relationship Id="rId1895" Type="http://schemas.openxmlformats.org/officeDocument/2006/relationships/hyperlink" Target="https://m.media-amazon.com/images/I/51JATaEt6XL._SY300_SX300_QL70_FMwebp_.jpg" TargetMode="External"/><Relationship Id="rId2641" Type="http://schemas.openxmlformats.org/officeDocument/2006/relationships/hyperlink" Target="https://m.media-amazon.com/images/W/WEBP_402378-T1/images/I/31RZz5dsEVL._SX300_SY300_QL70_FMwebp_.jpg" TargetMode="External"/><Relationship Id="rId2739" Type="http://schemas.openxmlformats.org/officeDocument/2006/relationships/hyperlink" Target="https://m.media-amazon.com/images/I/414gUKUBHML._SX300_SY300_QL70_FMwebp_.jpg" TargetMode="External"/><Relationship Id="rId613" Type="http://schemas.openxmlformats.org/officeDocument/2006/relationships/hyperlink" Target="https://m.media-amazon.com/images/I/41s2f-e1d3L._SY300_SX300_QL70_FMwebp_.jpg" TargetMode="External"/><Relationship Id="rId820" Type="http://schemas.openxmlformats.org/officeDocument/2006/relationships/hyperlink" Target="https://www.amazon.in/Samsung-Galaxy-Storage-6000mAh-Battery/dp/B0B4F2TTTS/ref=sr_1_78?qid=1672895770&amp;s=electronics&amp;sr=1-78" TargetMode="External"/><Relationship Id="rId918" Type="http://schemas.openxmlformats.org/officeDocument/2006/relationships/hyperlink" Target="https://www.amazon.in/boAt-Wave-Call-Dedicated-Multi-Sport/dp/B0B5CGTBKV/ref=sr_1_128?qid=1672895784&amp;s=electronics&amp;sr=1-128" TargetMode="External"/><Relationship Id="rId1450" Type="http://schemas.openxmlformats.org/officeDocument/2006/relationships/hyperlink" Target="https://www.amazon.in/Logitech-B100-Optical-Mouse-Black/dp/B003L62T7W/ref=sr_1_151?qid=1672903002&amp;s=computers&amp;sr=1-151" TargetMode="External"/><Relationship Id="rId1548" Type="http://schemas.openxmlformats.org/officeDocument/2006/relationships/hyperlink" Target="https://www.amazon.in/Boult-Audio-Equalizer-Cancellation-Bluetooth/dp/B0B31FR4Y2/ref=sr_1_206?qid=1672903005&amp;s=computers&amp;sr=1-206" TargetMode="External"/><Relationship Id="rId1755" Type="http://schemas.openxmlformats.org/officeDocument/2006/relationships/hyperlink" Target="https://m.media-amazon.com/images/W/WEBP_402378-T1/images/I/31psvbJkfOL._SY300_SX300_QL70_FMwebp_.jpg" TargetMode="External"/><Relationship Id="rId2501" Type="http://schemas.openxmlformats.org/officeDocument/2006/relationships/hyperlink" Target="https://m.media-amazon.com/images/W/WEBP_402378-T2/images/I/41QEK7WRJbL._SX300_SY300_QL70_FMwebp_.jpg" TargetMode="External"/><Relationship Id="rId1103" Type="http://schemas.openxmlformats.org/officeDocument/2006/relationships/hyperlink" Target="https://m.media-amazon.com/images/I/31S1zpNb8bL._SX300_SY300_QL70_ML2_.jpg" TargetMode="External"/><Relationship Id="rId1310" Type="http://schemas.openxmlformats.org/officeDocument/2006/relationships/hyperlink" Target="https://www.amazon.in/GIZGA-inch-Hard-Drive-Black/dp/B0765B3TH7/ref=sr_1_74?qid=1672902998&amp;s=computers&amp;sr=1-74" TargetMode="External"/><Relationship Id="rId1408" Type="http://schemas.openxmlformats.org/officeDocument/2006/relationships/hyperlink" Target="https://www.amazon.in/Fujifilm-Instax-Instant-Fuji-Cameras/dp/B00R1P3B4O/ref=sr_1_129?qid=1672903001&amp;s=computers&amp;sr=1-129" TargetMode="External"/><Relationship Id="rId1962" Type="http://schemas.openxmlformats.org/officeDocument/2006/relationships/hyperlink" Target="https://www.amazon.in/HP-Charger-Adapter-Pavilion-Black/dp/B01NBX5RSB/ref=sr_1_441?qid=1672903017&amp;s=computers&amp;sr=1-441" TargetMode="External"/><Relationship Id="rId2806" Type="http://schemas.openxmlformats.org/officeDocument/2006/relationships/hyperlink" Target="https://www.amazon.in/Prestige-PSMFB-Sandwich-Toaster-Plates/dp/B00935MGHS/ref=sr_1_436?qid=1672923614&amp;s=kitchen&amp;sr=1-436" TargetMode="External"/><Relationship Id="rId47" Type="http://schemas.openxmlformats.org/officeDocument/2006/relationships/hyperlink" Target="https://m.media-amazon.com/images/I/31qGpf8uzuL._SY445_SX342_QL70_FMwebp_.jpg" TargetMode="External"/><Relationship Id="rId1615" Type="http://schemas.openxmlformats.org/officeDocument/2006/relationships/hyperlink" Target="https://m.media-amazon.com/images/I/31NR4qCjJyL._SX300_SY300_QL70_FMwebp_.jpg" TargetMode="External"/><Relationship Id="rId1822" Type="http://schemas.openxmlformats.org/officeDocument/2006/relationships/hyperlink" Target="https://www.amazon.in/Noise-ColorFit-Bezel-Less-TruView-Display/dp/B094JB13XL/ref=sr_1_365?qid=1672903013&amp;s=computers&amp;sr=1-365" TargetMode="External"/><Relationship Id="rId196" Type="http://schemas.openxmlformats.org/officeDocument/2006/relationships/hyperlink" Target="https://www.amazon.in/Gilary-Charging-Braided-Magnetic-Charger/dp/B08LKS3LSP/ref=sr_1_109?qid=1672909129&amp;s=electronics&amp;sr=1-109" TargetMode="External"/><Relationship Id="rId2084" Type="http://schemas.openxmlformats.org/officeDocument/2006/relationships/hyperlink" Target="https://www.amazon.in/HAVELLS-Kettle-Coffee-Boiler-Stainless/dp/B083GKDRKR/ref=sr_1_30?qid=1672923591&amp;s=kitchen&amp;sr=1-30" TargetMode="External"/><Relationship Id="rId2291" Type="http://schemas.openxmlformats.org/officeDocument/2006/relationships/hyperlink" Target="https://m.media-amazon.com/images/I/41+t2HWvwFL._SY300_SX300_.jpg" TargetMode="External"/><Relationship Id="rId263" Type="http://schemas.openxmlformats.org/officeDocument/2006/relationships/hyperlink" Target="https://m.media-amazon.com/images/I/41Rd-jDNOmL._SY445_SX342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1" Type="http://schemas.openxmlformats.org/officeDocument/2006/relationships/hyperlink" Target="https://m.media-amazon.com/images/I/41SkG6Puq5L._SX300_SY300_QL70_FMwebp_.jpg" TargetMode="External"/><Relationship Id="rId2389" Type="http://schemas.openxmlformats.org/officeDocument/2006/relationships/hyperlink" Target="https://m.media-amazon.com/images/I/41sJ4KQa5xL._SX300_SY300_QL70_FMwebp_.jpg"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123" Type="http://schemas.openxmlformats.org/officeDocument/2006/relationships/hyperlink" Target="https://m.media-amazon.com/images/I/41Tz1YnJkoL._SY300_SX300_QL70_FMwebp_.jpg" TargetMode="External"/><Relationship Id="rId330" Type="http://schemas.openxmlformats.org/officeDocument/2006/relationships/hyperlink" Target="https://www.amazon.in/Belkin-USB-C-Charging-USB-IF-Certified/dp/B084N18QZY/ref=sr_1_184?qid=1672909133&amp;s=electronics&amp;sr=1-184" TargetMode="External"/><Relationship Id="rId568" Type="http://schemas.openxmlformats.org/officeDocument/2006/relationships/hyperlink" Target="https://www.amazon.in/LG-inches-Ultra-55UQ7500PSF-Ceramic/dp/B0B3XXSB1K/ref=sr_1_445?qid=1672909146&amp;s=electronics&amp;sr=1-445" TargetMode="External"/><Relationship Id="rId775" Type="http://schemas.openxmlformats.org/officeDocument/2006/relationships/hyperlink" Target="https://m.media-amazon.com/images/I/41iEZV6nKbL._SX300_SY300_QL70_ML2_.jpg" TargetMode="External"/><Relationship Id="rId982" Type="http://schemas.openxmlformats.org/officeDocument/2006/relationships/hyperlink" Target="https://www.amazon.in/Redmi-Meadow-Design-Dimensity-5000mAh/dp/B0BBFJ9M3X/ref=sr_1_179?qid=1672895799&amp;s=electronics&amp;sr=1-179" TargetMode="External"/><Relationship Id="rId1198" Type="http://schemas.openxmlformats.org/officeDocument/2006/relationships/hyperlink" Target="https://www.amazon.in/JBL-C100SI-Ear-Headphones-Black/dp/B01DEWVZ2C/ref=sr_1_15?qid=1672902995&amp;s=computers&amp;sr=1-15" TargetMode="External"/><Relationship Id="rId2011" Type="http://schemas.openxmlformats.org/officeDocument/2006/relationships/hyperlink" Target="https://m.media-amazon.com/images/W/WEBP_402378-T2/images/I/21C8ziy-IJL._SX300_SY300_QL70_FMwebp_.jpg" TargetMode="External"/><Relationship Id="rId2249" Type="http://schemas.openxmlformats.org/officeDocument/2006/relationships/hyperlink" Target="https://m.media-amazon.com/images/W/WEBP_402378-T2/images/I/21c-ZYPFJ5L._SX300_SY300_QL70_FMwebp_.jpg" TargetMode="External"/><Relationship Id="rId2456" Type="http://schemas.openxmlformats.org/officeDocument/2006/relationships/hyperlink" Target="https://www.amazon.in/Usha-IH2415-1500-Watt-Immersion-Heater/dp/B00P0R95EA/ref=sr_1_244?qid=1672923603&amp;s=kitchen&amp;sr=1-244" TargetMode="External"/><Relationship Id="rId2663" Type="http://schemas.openxmlformats.org/officeDocument/2006/relationships/hyperlink" Target="https://m.media-amazon.com/images/I/41SWYTwG5-L._SX300_SY300_QL70_FMwebp_.jpg" TargetMode="External"/><Relationship Id="rId2870" Type="http://schemas.openxmlformats.org/officeDocument/2006/relationships/hyperlink" Target="https://www.amazon.in/Lifelong-Waffled105-750-Watt-Waffle-Maker/dp/B015GX9Y0W/ref=sr_1_468?qid=1672923615&amp;s=kitchen&amp;sr=1-468" TargetMode="External"/><Relationship Id="rId428" Type="http://schemas.openxmlformats.org/officeDocument/2006/relationships/hyperlink" Target="https://www.amazon.in/Amazon-Basics-Lightning-Certified-Charging/dp/B0B8SSZ76F/ref=sr_1_234?qid=1672909135&amp;s=electronics&amp;sr=1-234" TargetMode="External"/><Relationship Id="rId635" Type="http://schemas.openxmlformats.org/officeDocument/2006/relationships/hyperlink" Target="https://m.media-amazon.com/images/W/WEBP_402378-T1/images/I/41sA8PA31pL._SY300_SX300_QL70_FMwebp_.jpg" TargetMode="External"/><Relationship Id="rId842" Type="http://schemas.openxmlformats.org/officeDocument/2006/relationships/hyperlink" Target="https://www.amazon.in/boAt-Smartwatch-Multiple-Monitoring-Resistance/dp/B096VF5YYF/ref=sr_1_89?qid=1672895770&amp;s=electronics&amp;sr=1-89"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1265" Type="http://schemas.openxmlformats.org/officeDocument/2006/relationships/hyperlink" Target="https://m.media-amazon.com/images/I/31VzNhhqif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2109" Type="http://schemas.openxmlformats.org/officeDocument/2006/relationships/hyperlink" Target="https://m.media-amazon.com/images/I/31Jad8ITgaL._SX300_SY300_QL70_FMwebp_.jpg" TargetMode="External"/><Relationship Id="rId2316" Type="http://schemas.openxmlformats.org/officeDocument/2006/relationships/hyperlink" Target="https://www.amazon.in/Reffair-AX30-MAX-Internationally-Aromabuds/dp/B0912WJ87V/ref=sr_1_164?qid=1672923598&amp;s=kitchen&amp;sr=1-164" TargetMode="External"/><Relationship Id="rId2523" Type="http://schemas.openxmlformats.org/officeDocument/2006/relationships/hyperlink" Target="https://m.media-amazon.com/images/W/WEBP_402378-T1/images/I/41q7gsgB+gL._SY300_SX300_.jpg" TargetMode="External"/><Relationship Id="rId2730" Type="http://schemas.openxmlformats.org/officeDocument/2006/relationships/hyperlink" Target="https://www.amazon.in/Ionix-Digital-Kitchen-Jewellery-Weighing/dp/B07Q4NJQC5/ref=sr_1_389?qid=1672923612&amp;s=kitchen&amp;sr=1-389" TargetMode="External"/><Relationship Id="rId702" Type="http://schemas.openxmlformats.org/officeDocument/2006/relationships/hyperlink" Target="https://www.amazon.in/Redmi-Charcoal-Storage-Battery-Booster/dp/B09XB8GFBQ/ref=sr_1_19?qid=1672895748&amp;s=electronics&amp;sr=1-19" TargetMode="External"/><Relationship Id="rId1125" Type="http://schemas.openxmlformats.org/officeDocument/2006/relationships/hyperlink" Target="https://m.media-amazon.com/images/I/31-BRsjrvDL._SY300_SX300_QL70_ML2_.jpg" TargetMode="External"/><Relationship Id="rId1332" Type="http://schemas.openxmlformats.org/officeDocument/2006/relationships/hyperlink" Target="https://www.amazon.in/Mi-Earphones-Basic-Mic-Black/dp/B07CD2BN46/ref=sr_1_87?qid=1672902998&amp;s=computers&amp;sr=1-87" TargetMode="External"/><Relationship Id="rId1777" Type="http://schemas.openxmlformats.org/officeDocument/2006/relationships/hyperlink" Target="https://m.media-amazon.com/images/W/WEBP_402378-T1/images/I/41PeQz-jDSL._SX300_SY300_QL70_FMwebp_.jpg" TargetMode="External"/><Relationship Id="rId1984" Type="http://schemas.openxmlformats.org/officeDocument/2006/relationships/hyperlink" Target="https://www.amazon.in/Lenovo-Optical-Compact-Mouse-Black/dp/B099SD8PRP/ref=sr_1_455?qid=1672903017&amp;s=computers&amp;sr=1-455" TargetMode="External"/><Relationship Id="rId2828" Type="http://schemas.openxmlformats.org/officeDocument/2006/relationships/hyperlink" Target="https://www.amazon.in/Bajaj-Jars-Mixer-Grinder-White/dp/B09MFR93KS/ref=sr_1_447?qid=1672923614&amp;s=kitchen&amp;sr=1-447" TargetMode="External"/><Relationship Id="rId69" Type="http://schemas.openxmlformats.org/officeDocument/2006/relationships/hyperlink" Target="https://m.media-amazon.com/images/I/41wN7jooz0L._SX300_SY300_QL70_FMwebp_.jpg" TargetMode="External"/><Relationship Id="rId1637" Type="http://schemas.openxmlformats.org/officeDocument/2006/relationships/hyperlink" Target="https://m.media-amazon.com/images/W/WEBP_402378-T1/images/I/41cCZ5EPnvL._SX300_SY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704" Type="http://schemas.openxmlformats.org/officeDocument/2006/relationships/hyperlink" Target="https://www.amazon.in/DURACELL-Type-C-braided-Charge-Cable/dp/B09C6HWG18/ref=sr_1_292?qid=1672903010&amp;s=computers&amp;sr=1-292" TargetMode="External"/><Relationship Id="rId285" Type="http://schemas.openxmlformats.org/officeDocument/2006/relationships/hyperlink" Target="https://m.media-amazon.com/images/I/21yP58lKDoL._SX300_SY300_QL70_FMwebp_.jpg" TargetMode="External"/><Relationship Id="rId1911" Type="http://schemas.openxmlformats.org/officeDocument/2006/relationships/hyperlink" Target="https://m.media-amazon.com/images/W/WEBP_402378-T1/images/I/41Uk8sX-WkL._SX300_SY300_QL70_FMwebp_.jpg" TargetMode="External"/><Relationship Id="rId492" Type="http://schemas.openxmlformats.org/officeDocument/2006/relationships/hyperlink" Target="https://www.amazon.in/Boat-Type-Cable-1-5m-Black/dp/B08NCKT9FG/ref=sr_1_284?qid=1672909138&amp;s=electronics&amp;sr=1-284" TargetMode="External"/><Relationship Id="rId797" Type="http://schemas.openxmlformats.org/officeDocument/2006/relationships/hyperlink" Target="https://m.media-amazon.com/images/I/31wqydqbA9L._SX300_SY300_QL70_ML2_.jpg" TargetMode="External"/><Relationship Id="rId2173" Type="http://schemas.openxmlformats.org/officeDocument/2006/relationships/hyperlink" Target="https://m.media-amazon.com/images/W/WEBP_402378-T2/images/I/31lKVhGarbL._SX300_SY300_QL70_FMwebp_.jpg" TargetMode="External"/><Relationship Id="rId2380" Type="http://schemas.openxmlformats.org/officeDocument/2006/relationships/hyperlink" Target="https://www.amazon.in/Tosaa-Nonstick-Sandwich-Toaster-Regular/dp/B07RX42D3D/ref=sr_1_200?qid=1672923601&amp;s=kitchen&amp;sr=1-200" TargetMode="External"/><Relationship Id="rId2478" Type="http://schemas.openxmlformats.org/officeDocument/2006/relationships/hyperlink" Target="https://www.amazon.in/Philips-Garment-Steamer-GC523-60/dp/B07DZ986Q2/ref=sr_1_253?qid=1672923605&amp;s=kitchen&amp;sr=1-253" TargetMode="External"/><Relationship Id="rId145" Type="http://schemas.openxmlformats.org/officeDocument/2006/relationships/hyperlink" Target="https://m.media-amazon.com/images/W/WEBP_402378-T2/images/I/41w1didcczL._SY300_SX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1287" Type="http://schemas.openxmlformats.org/officeDocument/2006/relationships/hyperlink" Target="https://m.media-amazon.com/images/W/WEBP_402378-T1/images/I/41ZraPJKHYL._SY300_SX300_QL70_FMwebp_.jpg" TargetMode="External"/><Relationship Id="rId2033" Type="http://schemas.openxmlformats.org/officeDocument/2006/relationships/hyperlink" Target="https://m.media-amazon.com/images/I/41uoxHxPDaL._SX300_SY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2685" Type="http://schemas.openxmlformats.org/officeDocument/2006/relationships/hyperlink" Target="https://m.media-amazon.com/images/I/41ady4ISpWL._SX300_SY300_QL70_FMwebp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212" Type="http://schemas.openxmlformats.org/officeDocument/2006/relationships/hyperlink" Target="https://www.amazon.in/Wayona-Charging-Charger-Compatible-Samsung/dp/B09QGZFBPM/ref=sr_1_118?qid=1672909129&amp;s=electronics&amp;sr=1-118" TargetMode="External"/><Relationship Id="rId657" Type="http://schemas.openxmlformats.org/officeDocument/2006/relationships/hyperlink" Target="https://m.media-amazon.com/images/I/31FmMK7a9PL._SY445_SX342_QL70_FMwebp_.jpg" TargetMode="External"/><Relationship Id="rId864" Type="http://schemas.openxmlformats.org/officeDocument/2006/relationships/hyperlink" Target="https://www.amazon.in/Goldmedal-202042-Plastic-Universal-Adaptor/dp/B0116MIKKC/ref=sr_1_103?qid=1672895777&amp;s=electronics&amp;sr=1-103" TargetMode="External"/><Relationship Id="rId1494" Type="http://schemas.openxmlformats.org/officeDocument/2006/relationships/hyperlink" Target="https://www.amazon.in/Zeb-Buds-C2-Controller-Blue/dp/B08VRMK55F/ref=sr_1_176?qid=1672903004&amp;s=computers&amp;sr=1-176" TargetMode="External"/><Relationship Id="rId1799" Type="http://schemas.openxmlformats.org/officeDocument/2006/relationships/hyperlink" Target="https://m.media-amazon.com/images/I/31c2Mxy32-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338" Type="http://schemas.openxmlformats.org/officeDocument/2006/relationships/hyperlink" Target="https://www.amazon.in/AGARO-1000-Watt-10-Litre-Cleaner-Function/dp/B083M7WPZD/ref=sr_1_174?qid=1672923600&amp;s=kitchen&amp;sr=1-174" TargetMode="External"/><Relationship Id="rId2545" Type="http://schemas.openxmlformats.org/officeDocument/2006/relationships/hyperlink" Target="https://m.media-amazon.com/images/W/WEBP_402378-T2/images/I/31U-ACCgQ1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517" Type="http://schemas.openxmlformats.org/officeDocument/2006/relationships/hyperlink" Target="https://m.media-amazon.com/images/W/WEBP_402378-T1/images/I/31mfWNStU9L._SX300_SY300_QL70_FMwebp_.jpg" TargetMode="External"/><Relationship Id="rId724" Type="http://schemas.openxmlformats.org/officeDocument/2006/relationships/hyperlink" Target="https://www.amazon.in/Samsung-Mystique-Storage-Purchased-Separately/dp/B09TWHTBKQ/ref=sr_1_30?qid=1672895755&amp;s=electronics&amp;sr=1-30" TargetMode="External"/><Relationship Id="rId931" Type="http://schemas.openxmlformats.org/officeDocument/2006/relationships/hyperlink" Target="https://m.media-amazon.com/images/I/41S7tnENirL._SX300_SY300_QL70_ML2_.jpg" TargetMode="External"/><Relationship Id="rId1147" Type="http://schemas.openxmlformats.org/officeDocument/2006/relationships/hyperlink" Target="https://m.media-amazon.com/images/I/412dSHwBHG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1561" Type="http://schemas.openxmlformats.org/officeDocument/2006/relationships/hyperlink" Target="https://m.media-amazon.com/images/W/WEBP_402378-T1/images/I/31bUanm+oRL._SY300_SX300_.jpg" TargetMode="External"/><Relationship Id="rId2405" Type="http://schemas.openxmlformats.org/officeDocument/2006/relationships/hyperlink" Target="https://m.media-amazon.com/images/W/WEBP_402378-T2/images/I/21SHZOWOyn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60" Type="http://schemas.openxmlformats.org/officeDocument/2006/relationships/hyperlink" Target="https://www.amazon.in/A400-Type-C-Cable-Meter-Black/dp/B077Z65HSD/ref=sr_1_33?qid=1672909125&amp;s=electronics&amp;sr=1-33" TargetMode="External"/><Relationship Id="rId1007" Type="http://schemas.openxmlformats.org/officeDocument/2006/relationships/hyperlink" Target="https://m.media-amazon.com/images/I/41jk4zYjTsL._SX300_SY300_QL70_ML2_.jpg" TargetMode="External"/><Relationship Id="rId1214" Type="http://schemas.openxmlformats.org/officeDocument/2006/relationships/hyperlink" Target="https://www.amazon.in/Portronics-Wireless-Optical-Orientation-Adjustable/dp/B0B296NTFV/ref=sr_1_23?qid=1672902995&amp;s=computers&amp;sr=1-23" TargetMode="External"/><Relationship Id="rId1421" Type="http://schemas.openxmlformats.org/officeDocument/2006/relationships/hyperlink" Target="https://m.media-amazon.com/images/I/413phG1P5UL._SX300_SY300_QL70_FMwebp_.jpg" TargetMode="External"/><Relationship Id="rId1659" Type="http://schemas.openxmlformats.org/officeDocument/2006/relationships/hyperlink" Target="https://m.media-amazon.com/images/I/41nub-26HfL._SX300_SY300_QL70_FMwebp_.jpg" TargetMode="External"/><Relationship Id="rId1866" Type="http://schemas.openxmlformats.org/officeDocument/2006/relationships/hyperlink" Target="https://www.amazon.in/Wings-Phantom-Indicator-Bluetooth-Playtime/dp/B09MDCZJXS/ref=sr_1_389?qid=1672903014&amp;s=computers&amp;sr=1-389" TargetMode="External"/><Relationship Id="rId2917" Type="http://schemas.openxmlformats.org/officeDocument/2006/relationships/hyperlink" Target="https://m.media-amazon.com/images/I/51GEjZAmNRL._SX300_SY300_QL70_FMwebp_.jpg" TargetMode="External"/><Relationship Id="rId1519" Type="http://schemas.openxmlformats.org/officeDocument/2006/relationships/hyperlink" Target="https://m.media-amazon.com/images/W/WEBP_402378-T2/images/I/31SAqKSRWy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933" Type="http://schemas.openxmlformats.org/officeDocument/2006/relationships/hyperlink" Target="https://m.media-amazon.com/images/I/41EIVJvXxsL._SX300_SY300_QL70_FMwebp_.jpg" TargetMode="External"/><Relationship Id="rId18" Type="http://schemas.openxmlformats.org/officeDocument/2006/relationships/hyperlink" Target="https://www.amazon.in/TP-Link-TL-WN725N-150Mbps-Wireless-Adapter/dp/B008IFXQFU/ref=sr_1_10?qid=1672909124&amp;s=electronics&amp;sr=1-10" TargetMode="External"/><Relationship Id="rId2195" Type="http://schemas.openxmlformats.org/officeDocument/2006/relationships/hyperlink" Target="https://m.media-amazon.com/images/W/WEBP_402378-T1/images/I/31Di52QEVdL._SX300_SY300_QL70_FMwebp_.jpg" TargetMode="External"/><Relationship Id="rId167" Type="http://schemas.openxmlformats.org/officeDocument/2006/relationships/hyperlink" Target="https://m.media-amazon.com/images/I/412XfBAEikL._SX300_SY300_QL70_FMwebp_.jpg" TargetMode="External"/><Relationship Id="rId374" Type="http://schemas.openxmlformats.org/officeDocument/2006/relationships/hyperlink" Target="https://www.amazon.in/AmazonBasics-Lightning-Aluminum-Certified-Charging/dp/B0B8SSC5D9/ref=sr_1_206?qid=1672909134&amp;s=electronics&amp;sr=1-206" TargetMode="External"/><Relationship Id="rId581" Type="http://schemas.openxmlformats.org/officeDocument/2006/relationships/hyperlink" Target="https://m.media-amazon.com/images/I/31jcyZIAWWL._SX300_SY300_QL70_FMwebp_.jpg" TargetMode="External"/><Relationship Id="rId2055" Type="http://schemas.openxmlformats.org/officeDocument/2006/relationships/hyperlink" Target="https://m.media-amazon.com/images/W/WEBP_402378-T1/images/I/31p014p14mL._SX342_SY445_QL70_FMwebp_.jpg" TargetMode="External"/><Relationship Id="rId2262" Type="http://schemas.openxmlformats.org/officeDocument/2006/relationships/hyperlink" Target="https://www.amazon.in/Prestige-Iris-Grinder-Stainless-Juicer/dp/B0756K5DYZ/ref=sr_1_132?qid=1672923597&amp;s=kitchen&amp;sr=1-132" TargetMode="External"/><Relationship Id="rId234" Type="http://schemas.openxmlformats.org/officeDocument/2006/relationships/hyperlink" Target="https://www.amazon.in/Electvision-Remote-Control-Compatible-Pairing/dp/B09DDCQFMT/ref=sr_1_130?qid=1672909130&amp;s=electronics&amp;sr=1-130" TargetMode="External"/><Relationship Id="rId679" Type="http://schemas.openxmlformats.org/officeDocument/2006/relationships/hyperlink" Target="https://m.media-amazon.com/images/I/41iEc0hf6TL._SX300_SY300_QL70_ML2_.jpg" TargetMode="External"/><Relationship Id="rId886" Type="http://schemas.openxmlformats.org/officeDocument/2006/relationships/hyperlink" Target="https://www.amazon.in/iQOO-Raven-Black-128GB-Storage/dp/B07WGPKTS4/ref=sr_1_118?qid=1672895777&amp;s=electronics&amp;sr=1-118" TargetMode="External"/><Relationship Id="rId2567" Type="http://schemas.openxmlformats.org/officeDocument/2006/relationships/hyperlink" Target="https://m.media-amazon.com/images/I/21TQo2rZRb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2" Type="http://schemas.openxmlformats.org/officeDocument/2006/relationships/hyperlink" Target="https://www.amazon.in/Wayona-Braided-WN3LG1-Syncing-Charging/dp/B07JW9H4J1/ref=sr_1_1?qid=1672909124&amp;s=electronics&amp;sr=1-1" TargetMode="External"/><Relationship Id="rId441" Type="http://schemas.openxmlformats.org/officeDocument/2006/relationships/hyperlink" Target="https://m.media-amazon.com/images/I/41eHLj-wfGL._SX300_SY300_QL70_FMwebp_.jpg" TargetMode="External"/><Relationship Id="rId539" Type="http://schemas.openxmlformats.org/officeDocument/2006/relationships/hyperlink" Target="https://m.media-amazon.com/images/W/WEBP_402378-T1/images/I/41zEHNLyhKL._SX300_SY300_QL70_FMwebp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1071" Type="http://schemas.openxmlformats.org/officeDocument/2006/relationships/hyperlink" Target="https://m.media-amazon.com/images/I/41AGCk95dpL._SX300_SY300_QL70_ML2_.jpg" TargetMode="External"/><Relationship Id="rId1169" Type="http://schemas.openxmlformats.org/officeDocument/2006/relationships/hyperlink" Target="https://m.media-amazon.com/images/I/31IdiM9ZM8L._SX300_SY300_QL70_FMwebp_.jpg" TargetMode="External"/><Relationship Id="rId1376" Type="http://schemas.openxmlformats.org/officeDocument/2006/relationships/hyperlink" Target="https://www.amazon.in/HP-150-Ambidextrous-Wireless-Mouse/dp/B09GB5B4BK/ref=sr_1_113?qid=1672903000&amp;s=computers&amp;sr=1-113" TargetMode="External"/><Relationship Id="rId1583" Type="http://schemas.openxmlformats.org/officeDocument/2006/relationships/hyperlink" Target="https://m.media-amazon.com/images/W/WEBP_402378-T1/images/I/41NF7VStoS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2427" Type="http://schemas.openxmlformats.org/officeDocument/2006/relationships/hyperlink" Target="https://m.media-amazon.com/images/W/WEBP_402378-T2/images/I/418ML1Yn1cL._SX300_SY300_QL70_FMwebp_.jpg" TargetMode="External"/><Relationship Id="rId301" Type="http://schemas.openxmlformats.org/officeDocument/2006/relationships/hyperlink" Target="https://m.media-amazon.com/images/I/41HhmJpfjNL._SX300_SY300_QL70_FMwebp_.jpg" TargetMode="External"/><Relationship Id="rId953" Type="http://schemas.openxmlformats.org/officeDocument/2006/relationships/hyperlink" Target="https://m.media-amazon.com/images/I/31hDWwY8iWL._SX300_SY300_QL70_ML2_.jpg" TargetMode="External"/><Relationship Id="rId1029" Type="http://schemas.openxmlformats.org/officeDocument/2006/relationships/hyperlink" Target="https://m.media-amazon.com/images/I/31ew3okQR2L._SX300_SY300_QL70_ML2_.jpg" TargetMode="External"/><Relationship Id="rId1236" Type="http://schemas.openxmlformats.org/officeDocument/2006/relationships/hyperlink" Target="https://www.amazon.in/Scotch-Double-Foam-Tape-24/dp/B00N1U9AJS/ref=sr_1_36?qid=1672902996&amp;s=computers&amp;sr=1-36" TargetMode="External"/><Relationship Id="rId1790" Type="http://schemas.openxmlformats.org/officeDocument/2006/relationships/hyperlink" Target="https://www.amazon.in/TP-Link-Wireless-Adapter-Archer-T2U/dp/B07P681N66/ref=sr_1_341?qid=1672903012&amp;s=computers&amp;sr=1-341" TargetMode="External"/><Relationship Id="rId1888" Type="http://schemas.openxmlformats.org/officeDocument/2006/relationships/hyperlink" Target="https://www.amazon.in/AmazonBasics-USB-Type-C-2-0-Cable/dp/B01GGKZ0V6/ref=sr_1_401?qid=1672903014&amp;s=computers&amp;sr=1-401" TargetMode="External"/><Relationship Id="rId2634" Type="http://schemas.openxmlformats.org/officeDocument/2006/relationships/hyperlink" Target="https://www.amazon.in/Cello-Non-Stick-Aluminium-Sandwich-Toaster/dp/B07YQ5SN4H/ref=sr_1_339?qid=1672923609&amp;s=kitchen&amp;sr=1-339" TargetMode="External"/><Relationship Id="rId2841" Type="http://schemas.openxmlformats.org/officeDocument/2006/relationships/hyperlink" Target="https://m.media-amazon.com/images/W/WEBP_402378-T2/images/I/41BMEYjkguL._SY300_SX300_QL70_FMwebp_.jpg" TargetMode="External"/><Relationship Id="rId82" Type="http://schemas.openxmlformats.org/officeDocument/2006/relationships/hyperlink" Target="https://www.amazon.in/AmazonBasics-USB-2-0-Cable-Male/dp/B00NH11KIK/ref=sr_1_44?qid=1672909125&amp;s=electronics&amp;sr=1-44" TargetMode="External"/><Relationship Id="rId606" Type="http://schemas.openxmlformats.org/officeDocument/2006/relationships/hyperlink" Target="https://www.amazon.in/Technotech-High-Speed-Cable-Meter/dp/B016MDK4F4/ref=sr_1_469?qid=1672909147&amp;s=electronics&amp;sr=1-469" TargetMode="External"/><Relationship Id="rId813" Type="http://schemas.openxmlformats.org/officeDocument/2006/relationships/hyperlink" Target="https://m.media-amazon.com/images/I/41iEc0hf6TL._SX300_SY300_QL70_ML2_.jpg" TargetMode="External"/><Relationship Id="rId1443" Type="http://schemas.openxmlformats.org/officeDocument/2006/relationships/hyperlink" Target="https://m.media-amazon.com/images/I/418YrbHVLCL._SX300_SY300_QL70_FMwebp_.jpg" TargetMode="External"/><Relationship Id="rId1650" Type="http://schemas.openxmlformats.org/officeDocument/2006/relationships/hyperlink" Target="https://www.amazon.in/Resonate-RouterUPS-CRU12V2-Backup-Router/dp/B017NC2IPM/ref=sr_1_261?qid=1672903007&amp;s=computers&amp;sr=1-261" TargetMode="External"/><Relationship Id="rId1748" Type="http://schemas.openxmlformats.org/officeDocument/2006/relationships/hyperlink" Target="https://www.amazon.in/HP-DeskJet-Inkjet-Colour-Printer/dp/B08D9NDZ1Y/ref=sr_1_317?qid=1672903011&amp;s=computers&amp;sr=1-317" TargetMode="External"/><Relationship Id="rId2701" Type="http://schemas.openxmlformats.org/officeDocument/2006/relationships/hyperlink" Target="https://m.media-amazon.com/images/W/WEBP_402378-T1/images/I/21vWJo4CXKL._SX300_SY300_QL70_FMwebp_.jpg" TargetMode="External"/><Relationship Id="rId1303" Type="http://schemas.openxmlformats.org/officeDocument/2006/relationships/hyperlink" Target="https://m.media-amazon.com/images/W/WEBP_402378-T1/images/I/41I-azRJBLL._SX300_SY300_QL70_FMwebp_.jpg" TargetMode="External"/><Relationship Id="rId1510" Type="http://schemas.openxmlformats.org/officeDocument/2006/relationships/hyperlink" Target="https://www.amazon.in/AirCase-13-Inch-13-3-Inch-MacBook-Neoprene/dp/B07Z1X6VFC/ref=sr_1_185?qid=1672903004&amp;s=computers&amp;sr=1-185" TargetMode="External"/><Relationship Id="rId1955" Type="http://schemas.openxmlformats.org/officeDocument/2006/relationships/hyperlink" Target="https://m.media-amazon.com/images/W/WEBP_402378-T2/images/I/31VnhITYb+L._SY300_SX300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815" Type="http://schemas.openxmlformats.org/officeDocument/2006/relationships/hyperlink" Target="https://m.media-amazon.com/images/I/41nRBNNDnNL._SX300_SY300_QL70_FMwebp_.jpg" TargetMode="External"/><Relationship Id="rId189" Type="http://schemas.openxmlformats.org/officeDocument/2006/relationships/hyperlink" Target="https://m.media-amazon.com/images/W/WEBP_402378-T1/images/I/41mMrtrwgyL._SY300_SX300_QL70_FMwebp_.jpg" TargetMode="External"/><Relationship Id="rId396" Type="http://schemas.openxmlformats.org/officeDocument/2006/relationships/hyperlink" Target="https://www.amazon.in/MI-inches-Smart-Android-L43M7-EAIN/dp/B0B6F8HHR6/ref=sr_1_217?qid=1672909135&amp;s=electronics&amp;sr=1-217" TargetMode="External"/><Relationship Id="rId2077" Type="http://schemas.openxmlformats.org/officeDocument/2006/relationships/hyperlink" Target="https://m.media-amazon.com/images/I/41i1uzCEyWL._SX300_SY300_QL70_FMwebp_.jpg" TargetMode="External"/><Relationship Id="rId2284" Type="http://schemas.openxmlformats.org/officeDocument/2006/relationships/hyperlink" Target="https://www.amazon.in/Philips-PowerPro-FC9352-01-Compact/dp/B072J83V9W/ref=sr_1_146?qid=1672923597&amp;s=kitchen&amp;sr=1-146" TargetMode="External"/><Relationship Id="rId2491" Type="http://schemas.openxmlformats.org/officeDocument/2006/relationships/hyperlink" Target="https://m.media-amazon.com/images/I/31Anei7Di0L._SX300_SY300_QL70_FMwebp_.jpg" TargetMode="External"/><Relationship Id="rId256" Type="http://schemas.openxmlformats.org/officeDocument/2006/relationships/hyperlink" Target="https://www.amazon.in/iFFALCON-inches-Ready-Smart-TV-32F53/dp/B09X1M3DHX/ref=sr_1_142?qid=1672909130&amp;s=electronics&amp;sr=1-142" TargetMode="External"/><Relationship Id="rId463" Type="http://schemas.openxmlformats.org/officeDocument/2006/relationships/hyperlink" Target="https://images-na.ssl-images-amazon.com/images/W/WEBP_402378-T2/images/I/51Y4ApH7emL._SX300_SY300_QL70_FMwebp_.jpg" TargetMode="External"/><Relationship Id="rId670" Type="http://schemas.openxmlformats.org/officeDocument/2006/relationships/hyperlink" Target="https://www.amazon.in/Fire-Boltt-Bluetooth-Calling-Assistance-Resolution/dp/B0BF57RN3K/ref=sr_1_1?qid=1672895748&amp;s=electronics&amp;sr=1-1" TargetMode="External"/><Relationship Id="rId1093" Type="http://schemas.openxmlformats.org/officeDocument/2006/relationships/hyperlink" Target="https://m.media-amazon.com/images/I/41UhF7l9I4L._SX300_SY300_QL70_ML2_.jpg" TargetMode="External"/><Relationship Id="rId2144" Type="http://schemas.openxmlformats.org/officeDocument/2006/relationships/hyperlink" Target="https://www.amazon.in/Amazon-Basics-Electric-Kettle-Stainless/dp/B0B2DZ5S6R/ref=sr_1_63?qid=1672923593&amp;s=kitchen&amp;sr=1-63" TargetMode="External"/><Relationship Id="rId2351" Type="http://schemas.openxmlformats.org/officeDocument/2006/relationships/hyperlink" Target="https://m.media-amazon.com/images/W/WEBP_402378-T2/images/I/31CM9HiuvRL._SX300_SY300_QL70_FMwebp_.jpg" TargetMode="External"/><Relationship Id="rId2589" Type="http://schemas.openxmlformats.org/officeDocument/2006/relationships/hyperlink" Target="https://m.media-amazon.com/images/I/51CyJ9dUiWL._SX300_SY300_QL70_FMwebp_.jpg" TargetMode="External"/><Relationship Id="rId2796" Type="http://schemas.openxmlformats.org/officeDocument/2006/relationships/hyperlink" Target="https://www.amazon.in/Powermatic-Plus-CH-900-Watt-Grinder/dp/B07D8VBYB4/ref=sr_1_432?qid=1672923613&amp;s=kitchen&amp;sr=1-432" TargetMode="External"/><Relationship Id="rId116" Type="http://schemas.openxmlformats.org/officeDocument/2006/relationships/hyperlink" Target="https://www.amazon.in/OnePlus-inches-Ready-Smart-Android/dp/B09Q5SWVBJ/ref=sr_1_63?qid=1672909126&amp;s=electronics&amp;sr=1-63" TargetMode="External"/><Relationship Id="rId323" Type="http://schemas.openxmlformats.org/officeDocument/2006/relationships/hyperlink" Target="https://m.media-amazon.com/images/I/41-NYo+m0JL._SY300_SX300_.jpg" TargetMode="External"/><Relationship Id="rId530" Type="http://schemas.openxmlformats.org/officeDocument/2006/relationships/hyperlink" Target="https://www.amazon.in/Realme-Smart-TV-Stick-4K/dp/B09LQQYNZQ/ref=sr_1_352?qid=1672909141&amp;s=electronics&amp;sr=1-352" TargetMode="External"/><Relationship Id="rId768" Type="http://schemas.openxmlformats.org/officeDocument/2006/relationships/hyperlink" Target="https://www.amazon.in/realme-Storage-Processor-Triple-Display/dp/B09RMQYHLH/ref=sr_1_52?qid=1672895762&amp;s=electronics&amp;sr=1-52" TargetMode="External"/><Relationship Id="rId975" Type="http://schemas.openxmlformats.org/officeDocument/2006/relationships/hyperlink" Target="https://m.media-amazon.com/images/I/4123OnLZCFL._SX300_SY300_QL70_ML2_.jpg" TargetMode="External"/><Relationship Id="rId1160" Type="http://schemas.openxmlformats.org/officeDocument/2006/relationships/hyperlink" Target="https://www.amazon.in/Fire-Boltt-Bluetooth-Calling-Interactions-Speaker/dp/B0BNXFDTZ2/ref=sr_1_486?qid=1672895894&amp;s=electronics&amp;sr=1-486" TargetMode="External"/><Relationship Id="rId1398" Type="http://schemas.openxmlformats.org/officeDocument/2006/relationships/hyperlink" Target="https://www.amazon.in/Digitek-DTR-550-LW-Tripod/dp/B074CWD7MS/ref=sr_1_124?qid=1672903001&amp;s=computers&amp;sr=1-124" TargetMode="External"/><Relationship Id="rId2004" Type="http://schemas.openxmlformats.org/officeDocument/2006/relationships/hyperlink" Target="https://www.amazon.in/Offbeat-Wireless-Bluetooth-Rechargeable-Adjustable/dp/B08Y7MXFMK/ref=sr_1_466?qid=1672903018&amp;s=computers&amp;sr=1-466" TargetMode="External"/><Relationship Id="rId2211" Type="http://schemas.openxmlformats.org/officeDocument/2006/relationships/hyperlink" Target="https://m.media-amazon.com/images/W/WEBP_402378-T2/images/I/41WyoT08raL._SX300_SY300_QL70_FMwebp_.jpg" TargetMode="External"/><Relationship Id="rId2449" Type="http://schemas.openxmlformats.org/officeDocument/2006/relationships/hyperlink" Target="https://m.media-amazon.com/images/W/WEBP_402378-T2/images/I/41+pYgFJpBL._SY300_SX300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2863" Type="http://schemas.openxmlformats.org/officeDocument/2006/relationships/hyperlink" Target="https://m.media-amazon.com/images/I/41+zSXivpM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835" Type="http://schemas.openxmlformats.org/officeDocument/2006/relationships/hyperlink" Target="https://m.media-amazon.com/images/I/31RktQKvhoL._SX300_SY300_QL70_ML2_.jpg" TargetMode="External"/><Relationship Id="rId1258" Type="http://schemas.openxmlformats.org/officeDocument/2006/relationships/hyperlink" Target="https://www.amazon.in/Deuce-300-Resistant-Tangle-Free-Transmission/dp/B08HDJ86NZ/ref=sr_1_47?qid=1672902996&amp;s=computers&amp;sr=1-47" TargetMode="External"/><Relationship Id="rId1465" Type="http://schemas.openxmlformats.org/officeDocument/2006/relationships/hyperlink" Target="https://m.media-amazon.com/images/I/41cOH84GhG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2309" Type="http://schemas.openxmlformats.org/officeDocument/2006/relationships/hyperlink" Target="https://m.media-amazon.com/images/W/WEBP_402378-T1/images/I/31NRaw6L7KL._SX300_SY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723" Type="http://schemas.openxmlformats.org/officeDocument/2006/relationships/hyperlink" Target="https://m.media-amazon.com/images/W/WEBP_402378-T1/images/I/41A6EmdtN8L._SY300_SX300_QL70_FMwebp_.jpg" TargetMode="External"/><Relationship Id="rId1020" Type="http://schemas.openxmlformats.org/officeDocument/2006/relationships/hyperlink" Target="https://www.amazon.in/Redmi-Storage-Qualcomm%C2%AE-SnapdragonTM-Included/dp/B09QS9X16F/ref=sr_1_218?qid=1672895814&amp;s=electronics&amp;sr=1-218" TargetMode="External"/><Relationship Id="rId1118" Type="http://schemas.openxmlformats.org/officeDocument/2006/relationships/hyperlink" Target="https://www.amazon.in/REDMI-Sport-Carbon-Black-RAM/dp/B09HSKYMB3/ref=sr_1_405?qid=1672895864&amp;s=electronics&amp;sr=1-405" TargetMode="External"/><Relationship Id="rId1325" Type="http://schemas.openxmlformats.org/officeDocument/2006/relationships/hyperlink" Target="https://m.media-amazon.com/images/W/WEBP_402378-T2/images/I/31PfpEPlg-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1977" Type="http://schemas.openxmlformats.org/officeDocument/2006/relationships/hyperlink" Target="https://m.media-amazon.com/images/I/51m3+9D6ZwL._SY300_SX300_.jpg" TargetMode="External"/><Relationship Id="rId2930" Type="http://schemas.openxmlformats.org/officeDocument/2006/relationships/hyperlink" Target="https://www.amazon.in/Borosil-Jumbo-1000-Watt-Grill-Sandwich/dp/B01486F4G6/ref=sr_1_506?qid=1672923617&amp;s=kitchen&amp;sr=1-506" TargetMode="External"/><Relationship Id="rId902" Type="http://schemas.openxmlformats.org/officeDocument/2006/relationships/hyperlink" Target="https://www.amazon.in/iQOO-Storage-Snapdragon-FlashCharge-Brightness/dp/B07WDK3ZS2/ref=sr_1_126?qid=1672895777&amp;s=electronics&amp;sr=1-126" TargetMode="External"/><Relationship Id="rId1837" Type="http://schemas.openxmlformats.org/officeDocument/2006/relationships/hyperlink" Target="https://m.media-amazon.com/images/W/WEBP_402378-T2/images/I/41zejggGzLL._SX300_SY300_QL70_FMwebp_.jpg" TargetMode="External"/><Relationship Id="rId31" Type="http://schemas.openxmlformats.org/officeDocument/2006/relationships/hyperlink" Target="https://m.media-amazon.com/images/W/WEBP_402378-T1/images/I/31gaP7qpBNL._SX300_SY300_QL70_FMwebp_.jpg" TargetMode="External"/><Relationship Id="rId2099" Type="http://schemas.openxmlformats.org/officeDocument/2006/relationships/hyperlink" Target="https://m.media-amazon.com/images/I/51DxyRgcEd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278" Type="http://schemas.openxmlformats.org/officeDocument/2006/relationships/hyperlink" Target="https://www.amazon.in/LRIPL-Compatible-Bravia-Remote-Almost/dp/B071VMP1Z4/ref=sr_1_157?qid=1672909131&amp;s=electronics&amp;sr=1-157" TargetMode="External"/><Relationship Id="rId1904" Type="http://schemas.openxmlformats.org/officeDocument/2006/relationships/hyperlink" Target="https://www.amazon.in/Scarters-Office-Keyboard-Splash-Proof-Leather/dp/B08461VC1Z/ref=sr_1_410?qid=1672903016&amp;s=computers&amp;sr=1-410" TargetMode="External"/><Relationship Id="rId485" Type="http://schemas.openxmlformats.org/officeDocument/2006/relationships/hyperlink" Target="https://m.media-amazon.com/images/I/41js3ITzVHL._SY300_SX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2166" Type="http://schemas.openxmlformats.org/officeDocument/2006/relationships/hyperlink" Target="https://www.amazon.in/Armour-AR1100WB-1100-Watt-Soleplate-Purple/dp/B0883KDSXC/ref=sr_1_77?qid=1672923595&amp;s=kitchen&amp;sr=1-77" TargetMode="External"/><Relationship Id="rId2373" Type="http://schemas.openxmlformats.org/officeDocument/2006/relationships/hyperlink" Target="https://m.media-amazon.com/images/I/41VQTjrYaC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38" Type="http://schemas.openxmlformats.org/officeDocument/2006/relationships/hyperlink" Target="https://www.amazon.in/Model-P4-Swivel-32-55-inch-Motion-Cantilever/dp/B07966M8XH/ref=sr_1_76?qid=1672909128&amp;s=electronics&amp;sr=1-76" TargetMode="External"/><Relationship Id="rId345" Type="http://schemas.openxmlformats.org/officeDocument/2006/relationships/hyperlink" Target="https://m.media-amazon.com/images/W/WEBP_402378-T2/images/I/414P4JCZY-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997" Type="http://schemas.openxmlformats.org/officeDocument/2006/relationships/hyperlink" Target="https://m.media-amazon.com/images/I/41jna+YGP+L._SY300_SX300_.jpg" TargetMode="External"/><Relationship Id="rId1182" Type="http://schemas.openxmlformats.org/officeDocument/2006/relationships/hyperlink" Target="https://www.amazon.in/Storio-Writing-Tablet-8-5Inch-Birthday/dp/B09CTRPSJR/ref=sr_1_7?qid=1672902995&amp;s=computers&amp;sr=1-7" TargetMode="External"/><Relationship Id="rId2026" Type="http://schemas.openxmlformats.org/officeDocument/2006/relationships/hyperlink" Target="https://www.amazon.in/Duracell-Alkaline-Battery-Duralock-Technology/dp/B014SZPBM4/ref=sr_1_490?qid=1672903019&amp;s=computers&amp;sr=1-490" TargetMode="External"/><Relationship Id="rId2233" Type="http://schemas.openxmlformats.org/officeDocument/2006/relationships/hyperlink" Target="https://m.media-amazon.com/images/W/WEBP_402378-T1/images/I/31D9nttNSP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2678" Type="http://schemas.openxmlformats.org/officeDocument/2006/relationships/hyperlink" Target="https://www.amazon.in/AmazonBasics-VCS35B15K-C-1-5-Litre-Bagless-Cylinder/dp/B07H3N8RJH/ref=sr_1_365?qid=1672923610&amp;s=kitchen&amp;sr=1-365" TargetMode="External"/><Relationship Id="rId2885" Type="http://schemas.openxmlformats.org/officeDocument/2006/relationships/hyperlink" Target="https://m.media-amazon.com/images/W/WEBP_402378-T2/images/I/31RpzeqSq3L._SX300_SY300_QL70_FMwebp_.jpg" TargetMode="External"/><Relationship Id="rId205" Type="http://schemas.openxmlformats.org/officeDocument/2006/relationships/hyperlink" Target="https://m.media-amazon.com/images/W/WEBP_402378-T2/images/I/41UJEnTJpVL._SX300_SY300_QL70_FMwebp_.jpg" TargetMode="External"/><Relationship Id="rId412" Type="http://schemas.openxmlformats.org/officeDocument/2006/relationships/hyperlink" Target="https://www.amazon.in/Amkette-Charging-Cable-iPhone-Touch/dp/B00RGLI0ZS/ref=sr_1_226?qid=1672909135&amp;s=electronics&amp;sr=1-226" TargetMode="External"/><Relationship Id="rId857" Type="http://schemas.openxmlformats.org/officeDocument/2006/relationships/hyperlink" Target="https://m.media-amazon.com/images/I/31dJ+lXJq3L._SY300_SX300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1487" Type="http://schemas.openxmlformats.org/officeDocument/2006/relationships/hyperlink" Target="https://m.media-amazon.com/images/W/WEBP_402378-T1/images/I/31GrCGz9drL._SX300_SY300_QL70_FMwebp_.jpg"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300" Type="http://schemas.openxmlformats.org/officeDocument/2006/relationships/hyperlink" Target="https://www.amazon.in/Atom-Selves-A100-Digital-Pocket-Silver/dp/B06XMZV7RH/ref=sr_1_152?qid=1672923598&amp;s=kitchen&amp;sr=1-152" TargetMode="External"/><Relationship Id="rId2538" Type="http://schemas.openxmlformats.org/officeDocument/2006/relationships/hyperlink" Target="https://www.amazon.in/HUL-Pureit-Germkill-Advanced-Purifier/dp/B00B3VFJY2/ref=sr_1_287?qid=1672923606&amp;s=kitchen&amp;sr=1-287" TargetMode="External"/><Relationship Id="rId2745" Type="http://schemas.openxmlformats.org/officeDocument/2006/relationships/hyperlink" Target="https://m.media-amazon.com/images/I/41UGgTLOD4L._SX300_SY300_QL70_FMwebp_.jpg" TargetMode="External"/><Relationship Id="rId717" Type="http://schemas.openxmlformats.org/officeDocument/2006/relationships/hyperlink" Target="https://m.media-amazon.com/images/I/21uXmiH98w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1347" Type="http://schemas.openxmlformats.org/officeDocument/2006/relationships/hyperlink" Target="https://m.media-amazon.com/images/W/WEBP_402378-T2/images/I/31dJ+lXJq3L._SY300_SX300_.jpg" TargetMode="External"/><Relationship Id="rId1554" Type="http://schemas.openxmlformats.org/officeDocument/2006/relationships/hyperlink" Target="https://www.amazon.in/Crucial-PC4-25600-SODIMM-260-Pin-Memory/dp/B08C4Z69LN/ref=sr_1_210?qid=1672903005&amp;s=computers&amp;sr=1-210" TargetMode="External"/><Relationship Id="rId1761" Type="http://schemas.openxmlformats.org/officeDocument/2006/relationships/hyperlink" Target="https://m.media-amazon.com/images/I/31yI+SWuRzL._SY300_SX300_.jpg" TargetMode="External"/><Relationship Id="rId1999" Type="http://schemas.openxmlformats.org/officeDocument/2006/relationships/hyperlink" Target="https://m.media-amazon.com/images/I/51J45DcgktL._SX300_SY300_QL70_FMwebp_.jpg" TargetMode="External"/><Relationship Id="rId2605" Type="http://schemas.openxmlformats.org/officeDocument/2006/relationships/hyperlink" Target="https://images-na.ssl-images-amazon.com/images/W/WEBP_402378-T1/images/I/41EK0QNFSUL._SX300_SY300_QL70_FMwebp_.jpg" TargetMode="External"/><Relationship Id="rId2812" Type="http://schemas.openxmlformats.org/officeDocument/2006/relationships/hyperlink" Target="https://www.amazon.in/Shakti-Technology-S3-Pressure-Cleaning/dp/B0BBWJFK5C/ref=sr_1_439?qid=1672923614&amp;s=kitchen&amp;sr=1-439" TargetMode="External"/><Relationship Id="rId53" Type="http://schemas.openxmlformats.org/officeDocument/2006/relationships/hyperlink" Target="https://m.media-amazon.com/images/W/WEBP_402378-T2/images/I/41WE9ZGEC4L._SX300_SY300_QL70_FMwebp_.jpg" TargetMode="External"/><Relationship Id="rId1207" Type="http://schemas.openxmlformats.org/officeDocument/2006/relationships/hyperlink" Target="https://m.media-amazon.com/images/W/WEBP_402378-T2/images/I/41LZP1CmYRL._SX300_SY300_QL70_FMwebp_.jpg" TargetMode="External"/><Relationship Id="rId1414" Type="http://schemas.openxmlformats.org/officeDocument/2006/relationships/hyperlink" Target="https://www.amazon.in/Noise-Bluetooth-Wireless-30-Hours-Instacharge/dp/B09Y5MP7C4/ref=sr_1_132?qid=1672903001&amp;s=computers&amp;sr=1-132" TargetMode="External"/><Relationship Id="rId1621" Type="http://schemas.openxmlformats.org/officeDocument/2006/relationships/hyperlink" Target="https://m.media-amazon.com/images/I/31foPNxmwsL._SX300_SY300_QL70_FMwebp_.jpg" TargetMode="External"/><Relationship Id="rId1859" Type="http://schemas.openxmlformats.org/officeDocument/2006/relationships/hyperlink" Target="https://m.media-amazon.com/images/W/WEBP_402378-T2/images/I/41mRWV0YG8L._SX300_SY300_QL70_FMwebp_.jpg" TargetMode="External"/><Relationship Id="rId1719" Type="http://schemas.openxmlformats.org/officeDocument/2006/relationships/hyperlink" Target="https://m.media-amazon.com/images/W/WEBP_402378-T1/images/I/41akwKtryW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2090" Type="http://schemas.openxmlformats.org/officeDocument/2006/relationships/hyperlink" Target="https://www.amazon.in/Bajaj-Shakti-Heater-Multiple-Safety/dp/B097R45BH8/ref=sr_1_30?qid=1672923592&amp;s=kitchen&amp;sr=1-30" TargetMode="External"/><Relationship Id="rId2188" Type="http://schemas.openxmlformats.org/officeDocument/2006/relationships/hyperlink" Target="https://www.amazon.in/Bulfyss-Stainless-Weighing-Nutrition-Warranty/dp/B0949FPSFY/ref=sr_1_93?qid=1672923595&amp;s=kitchen&amp;sr=1-93" TargetMode="External"/><Relationship Id="rId2395" Type="http://schemas.openxmlformats.org/officeDocument/2006/relationships/hyperlink" Target="https://m.media-amazon.com/images/W/WEBP_402378-T2/images/I/41cAIdLrGPL._SX300_SY300_QL70_FMwebp_.jpg" TargetMode="External"/><Relationship Id="rId367" Type="http://schemas.openxmlformats.org/officeDocument/2006/relationships/hyperlink" Target="https://m.media-amazon.com/images/I/41JooboBmu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2048" Type="http://schemas.openxmlformats.org/officeDocument/2006/relationships/hyperlink" Target="https://www.amazon.in/Usha-Quartz-800-Watt-Overheating-Protection/dp/B00H47GVGY/ref=sr_1_6?qid=1672923591&amp;s=kitchen&amp;sr=1-6" TargetMode="External"/><Relationship Id="rId2255" Type="http://schemas.openxmlformats.org/officeDocument/2006/relationships/hyperlink" Target="https://m.media-amazon.com/images/I/41k+HQz9JbL._SX300_SY300_.jpg" TargetMode="External"/><Relationship Id="rId227" Type="http://schemas.openxmlformats.org/officeDocument/2006/relationships/hyperlink" Target="https://m.media-amazon.com/images/W/WEBP_402378-T1/images/I/41+3EsgcpzL._SY300_SX300_.jpg" TargetMode="External"/><Relationship Id="rId781" Type="http://schemas.openxmlformats.org/officeDocument/2006/relationships/hyperlink" Target="https://m.media-amazon.com/images/I/41Coma77U+L._SY300_SX300_.jpg" TargetMode="External"/><Relationship Id="rId879" Type="http://schemas.openxmlformats.org/officeDocument/2006/relationships/hyperlink" Target="https://m.media-amazon.com/images/I/4147W6koDN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2767" Type="http://schemas.openxmlformats.org/officeDocument/2006/relationships/hyperlink" Target="https://m.media-amazon.com/images/I/41+oy999w7L._SY300_SX300_.jpg" TargetMode="External"/><Relationship Id="rId434" Type="http://schemas.openxmlformats.org/officeDocument/2006/relationships/hyperlink" Target="https://www.amazon.in/OnePlus-138-7-inches-Android-55U1S/dp/B095JQVC7N/ref=sr_1_237?qid=1672909135&amp;s=electronics&amp;sr=1-237" TargetMode="External"/><Relationship Id="rId641" Type="http://schemas.openxmlformats.org/officeDocument/2006/relationships/hyperlink" Target="https://m.media-amazon.com/images/I/41dwFttHxpL._SX300_SY300_QL70_FMwebp_.jpg" TargetMode="External"/><Relationship Id="rId739" Type="http://schemas.openxmlformats.org/officeDocument/2006/relationships/hyperlink" Target="https://m.media-amazon.com/images/I/51UsScvHQNL._SX300_SY300_QL70_ML2_.jpg" TargetMode="External"/><Relationship Id="rId1064" Type="http://schemas.openxmlformats.org/officeDocument/2006/relationships/hyperlink" Target="https://www.amazon.in/URBN-20000-22-5W-Charging-Output/dp/B08JW1GVS7/ref=sr_1_295?qid=1672895835&amp;s=electronics&amp;sr=1-295" TargetMode="External"/><Relationship Id="rId1271" Type="http://schemas.openxmlformats.org/officeDocument/2006/relationships/hyperlink" Target="https://m.media-amazon.com/images/I/41MmsYTi06L._SX300_SY300_QL70_FMwebp_.jpg" TargetMode="External"/><Relationship Id="rId1369" Type="http://schemas.openxmlformats.org/officeDocument/2006/relationships/hyperlink" Target="https://m.media-amazon.com/images/I/41nPYaWA+ML._SY300_SX300_.jpg" TargetMode="External"/><Relationship Id="rId1576" Type="http://schemas.openxmlformats.org/officeDocument/2006/relationships/hyperlink" Target="https://www.amazon.in/Essentials-G11-Earphone-Carrying-Earphones/dp/B07DKZCZ89/ref=sr_1_222?qid=1672903006&amp;s=computers&amp;sr=1-222" TargetMode="External"/><Relationship Id="rId2115" Type="http://schemas.openxmlformats.org/officeDocument/2006/relationships/hyperlink" Target="https://m.media-amazon.com/images/I/31flPimoF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501" Type="http://schemas.openxmlformats.org/officeDocument/2006/relationships/hyperlink" Target="https://m.media-amazon.com/images/I/31x9nSr-rqL._SY300_SX300_QL70_FMwebp_.jpg" TargetMode="External"/><Relationship Id="rId946" Type="http://schemas.openxmlformats.org/officeDocument/2006/relationships/hyperlink" Target="https://www.amazon.in/boAt-A325-Tangle-Free-Charging-Transmission/dp/B08WRBG3XW/ref=sr_1_143?qid=1672895784&amp;s=electronics&amp;sr=1-143" TargetMode="External"/><Relationship Id="rId1131" Type="http://schemas.openxmlformats.org/officeDocument/2006/relationships/hyperlink" Target="https://m.media-amazon.com/images/I/31Iuz7jlfqL._SX300_SY300_QL70_ML2_.jpg" TargetMode="External"/><Relationship Id="rId1229" Type="http://schemas.openxmlformats.org/officeDocument/2006/relationships/hyperlink" Target="https://m.media-amazon.com/images/W/WEBP_402378-T2/images/I/51UsScvHQNL._SX300_SY300_QL70_FMwebp_.jpg" TargetMode="External"/><Relationship Id="rId1783" Type="http://schemas.openxmlformats.org/officeDocument/2006/relationships/hyperlink" Target="https://m.media-amazon.com/images/W/WEBP_402378-T2/images/I/31i5nmWFmh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2627" Type="http://schemas.openxmlformats.org/officeDocument/2006/relationships/hyperlink" Target="https://m.media-amazon.com/images/I/31RLcOp57g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75" Type="http://schemas.openxmlformats.org/officeDocument/2006/relationships/hyperlink" Target="https://m.media-amazon.com/images/W/WEBP_402378-T1/images/I/41P2EdQI1ZL._SY445_SX342_QL70_FMwebp_.jpg" TargetMode="External"/><Relationship Id="rId806" Type="http://schemas.openxmlformats.org/officeDocument/2006/relationships/hyperlink" Target="https://www.amazon.in/Fire-Boltt-Gladiator-Bluetooth-Assistant-Interactions/dp/B0BP18W8TM/ref=sr_1_71?qid=1672895762&amp;s=electronics&amp;sr=1-71"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1643" Type="http://schemas.openxmlformats.org/officeDocument/2006/relationships/hyperlink" Target="https://m.media-amazon.com/images/W/WEBP_402378-T2/images/I/31C+JNS-7PL._SY300_SX300_.jpg" TargetMode="External"/><Relationship Id="rId1850" Type="http://schemas.openxmlformats.org/officeDocument/2006/relationships/hyperlink" Target="https://www.amazon.in/Faber-Castell-Connector-Pen-Set-Assorted/dp/B00DJ5N9VK/ref=sr_1_381?qid=1672903013&amp;s=computers&amp;sr=1-381" TargetMode="External"/><Relationship Id="rId2901" Type="http://schemas.openxmlformats.org/officeDocument/2006/relationships/hyperlink" Target="https://m.media-amazon.com/images/I/41wOaCtfCZL._SY300_SX300_QL70_FMwebp_.jpg" TargetMode="External"/><Relationship Id="rId1503" Type="http://schemas.openxmlformats.org/officeDocument/2006/relationships/hyperlink" Target="https://m.media-amazon.com/images/I/41O4rjSlneL._SY300_SX300_QL70_FMwebp_.jpg" TargetMode="External"/><Relationship Id="rId1710" Type="http://schemas.openxmlformats.org/officeDocument/2006/relationships/hyperlink" Target="https://www.amazon.in/Apsara-Platinum-Pencils-Value-Pack/dp/B00VA7YYUO/ref=sr_1_296?qid=1672903010&amp;s=computers&amp;sr=1-296" TargetMode="External"/><Relationship Id="rId1948" Type="http://schemas.openxmlformats.org/officeDocument/2006/relationships/hyperlink" Target="https://www.amazon.in/Imou-Security-Advanced-Surveillance-Detection/dp/B07YFWVRCM/ref=sr_1_433?qid=1672903017&amp;s=computers&amp;sr=1-433" TargetMode="External"/><Relationship Id="rId291" Type="http://schemas.openxmlformats.org/officeDocument/2006/relationships/hyperlink" Target="https://m.media-amazon.com/images/W/WEBP_402378-T2/images/I/41R3n7+taUL._SY300_SX300_.jpg" TargetMode="External"/><Relationship Id="rId1808" Type="http://schemas.openxmlformats.org/officeDocument/2006/relationships/hyperlink" Target="https://www.amazon.in/Duracell-Chhota-Power-Coins-2025-5/dp/B08Y5QJTVK/ref=sr_1_358?qid=1672903012&amp;s=computers&amp;sr=1-358" TargetMode="External"/><Relationship Id="rId151" Type="http://schemas.openxmlformats.org/officeDocument/2006/relationships/hyperlink" Target="https://m.media-amazon.com/images/I/31x3IUfMneL._SX300_SY300_QL70_FMwebp_.jpg" TargetMode="External"/><Relationship Id="rId389" Type="http://schemas.openxmlformats.org/officeDocument/2006/relationships/hyperlink" Target="https://m.media-amazon.com/images/I/41Fu3K9KAZL._SX300_SY300_QL70_FMwebp_.jpg" TargetMode="External"/><Relationship Id="rId596" Type="http://schemas.openxmlformats.org/officeDocument/2006/relationships/hyperlink" Target="https://www.amazon.in/7SEVENTM-Universal-Replacement-Original-Television/dp/B09MMD1FDN/ref=sr_1_464?qid=1672909147&amp;s=electronics&amp;sr=1-464" TargetMode="External"/><Relationship Id="rId2277" Type="http://schemas.openxmlformats.org/officeDocument/2006/relationships/hyperlink" Target="https://m.media-amazon.com/images/I/31O1Y16P8xL._SY300_SX300_QL70_FMwebp_.jpg" TargetMode="External"/><Relationship Id="rId2484" Type="http://schemas.openxmlformats.org/officeDocument/2006/relationships/hyperlink" Target="https://www.amazon.in/Usha-Janome-Dream-Stitch-Automatic/dp/B086X18Q71/ref=sr_1_259?qid=1672923605&amp;s=kitchen&amp;sr=1-259" TargetMode="External"/><Relationship Id="rId2691" Type="http://schemas.openxmlformats.org/officeDocument/2006/relationships/hyperlink" Target="https://m.media-amazon.com/images/I/41-iQHWCwHL._SX300_SY300_QL70_FMwebp_.jpg" TargetMode="External"/><Relationship Id="rId249" Type="http://schemas.openxmlformats.org/officeDocument/2006/relationships/hyperlink" Target="https://m.media-amazon.com/images/I/41Om+JyC4iL._SX300_SY300_.jpg" TargetMode="External"/><Relationship Id="rId456" Type="http://schemas.openxmlformats.org/officeDocument/2006/relationships/hyperlink" Target="https://www.amazon.in/RTSTM-Support-10-Meters-Devices/dp/B0718ZN31Q/ref=sr_1_249?qid=1672909136&amp;s=electronics&amp;sr=1-249" TargetMode="External"/><Relationship Id="rId663" Type="http://schemas.openxmlformats.org/officeDocument/2006/relationships/hyperlink" Target="https://m.media-amazon.com/images/I/41I2mS67DyL._SY300_SX300_QL70_FMwebp_.jpg" TargetMode="External"/><Relationship Id="rId870" Type="http://schemas.openxmlformats.org/officeDocument/2006/relationships/hyperlink" Target="https://www.amazon.in/iQOO-Lumina-Blue-128GB-Storage/dp/B07WHQWXL7/ref=sr_1_107?qid=1672895777&amp;s=electronics&amp;sr=1-107" TargetMode="External"/><Relationship Id="rId1086" Type="http://schemas.openxmlformats.org/officeDocument/2006/relationships/hyperlink" Target="https://www.amazon.in/Sounce-Protective-Case-Xtend-Unbreakable/dp/B09SJ1FTYV/ref=sr_1_329?qid=1672895842&amp;s=electronics&amp;sr=1-329" TargetMode="External"/><Relationship Id="rId1293" Type="http://schemas.openxmlformats.org/officeDocument/2006/relationships/hyperlink" Target="https://m.media-amazon.com/images/I/31YFd-LQ8rL._SY300_SX300_QL70_FMwebp_.jpg" TargetMode="External"/><Relationship Id="rId2137" Type="http://schemas.openxmlformats.org/officeDocument/2006/relationships/hyperlink" Target="https://m.media-amazon.com/images/I/41vK2c5b-l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2551" Type="http://schemas.openxmlformats.org/officeDocument/2006/relationships/hyperlink" Target="https://m.media-amazon.com/images/W/WEBP_402378-T1/images/I/51IE+nI0KGL._SY300_SX300_.jpg" TargetMode="External"/><Relationship Id="rId2789" Type="http://schemas.openxmlformats.org/officeDocument/2006/relationships/hyperlink" Target="https://m.media-amazon.com/images/W/WEBP_402378-T2/images/I/41F-EWC+v+L._SY300_SX300_.jpg" TargetMode="External"/><Relationship Id="rId109" Type="http://schemas.openxmlformats.org/officeDocument/2006/relationships/hyperlink" Target="https://m.media-amazon.com/images/W/WEBP_402378-T2/images/I/41rbKciLrcL._SX300_SY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523" Type="http://schemas.openxmlformats.org/officeDocument/2006/relationships/hyperlink" Target="https://m.media-amazon.com/images/W/WEBP_402378-T1/images/I/41DXzzwydTL._SX300_SY300_QL70_FMwebp_.jpg" TargetMode="External"/><Relationship Id="rId968" Type="http://schemas.openxmlformats.org/officeDocument/2006/relationships/hyperlink" Target="https://www.amazon.in/10W-Charger-Cable-Meter-Black/dp/B085CZ3SR1/ref=sr_1_164?qid=1672895791&amp;s=electronics&amp;sr=1-164" TargetMode="External"/><Relationship Id="rId1153" Type="http://schemas.openxmlformats.org/officeDocument/2006/relationships/hyperlink" Target="https://m.media-amazon.com/images/I/41vCOAeGvSL._SX300_SY300_QL70_ML2_.jpg" TargetMode="External"/><Relationship Id="rId1598" Type="http://schemas.openxmlformats.org/officeDocument/2006/relationships/hyperlink" Target="https://www.amazon.in/Gizga-Essentials-Compatible-Smartphone-Security/dp/B09RF2QXGX/ref=sr_1_234?qid=1672903006&amp;s=computers&amp;sr=1-234" TargetMode="External"/><Relationship Id="rId2204" Type="http://schemas.openxmlformats.org/officeDocument/2006/relationships/hyperlink" Target="https://www.amazon.in/Crompton-Gracee-Instant-Heater-Geyser/dp/B0B3X2BY3M/ref=sr_1_102?qid=1672923595&amp;s=kitchen&amp;sr=1-102" TargetMode="External"/><Relationship Id="rId2649" Type="http://schemas.openxmlformats.org/officeDocument/2006/relationships/hyperlink" Target="https://m.media-amazon.com/images/I/51SvK5l5JR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97" Type="http://schemas.openxmlformats.org/officeDocument/2006/relationships/hyperlink" Target="https://m.media-amazon.com/images/W/WEBP_402378-T1/images/I/21rBnbHkW9L._SX300_SY300_QL70_FMwebp_.jpg" TargetMode="External"/><Relationship Id="rId730" Type="http://schemas.openxmlformats.org/officeDocument/2006/relationships/hyperlink" Target="https://www.amazon.in/Fire-Boltt-Bluetooth-Calling-Assistance-Resolution/dp/B0BF54972T/ref=sr_1_33?qid=1672895755&amp;s=electronics&amp;sr=1-33" TargetMode="External"/><Relationship Id="rId828" Type="http://schemas.openxmlformats.org/officeDocument/2006/relationships/hyperlink" Target="https://www.amazon.in/Ambrane-Multi-Layer-Protection-Li-Polymer-Stylo-10k/dp/B0993BB11X/ref=sr_1_82?qid=1672895770&amp;s=electronics&amp;sr=1-82" TargetMode="External"/><Relationship Id="rId1013" Type="http://schemas.openxmlformats.org/officeDocument/2006/relationships/hyperlink" Target="https://m.media-amazon.com/images/I/41GXZy6dLIL._SX300_SY300_QL70_ML2_.jpg" TargetMode="External"/><Relationship Id="rId1360" Type="http://schemas.openxmlformats.org/officeDocument/2006/relationships/hyperlink" Target="https://www.amazon.in/Epson-003-Black-Ink-Bottle/dp/B07L5L4GTB/ref=sr_1_102?qid=1672903000&amp;s=computers&amp;sr=1-102" TargetMode="External"/><Relationship Id="rId1458" Type="http://schemas.openxmlformats.org/officeDocument/2006/relationships/hyperlink" Target="https://www.amazon.in/AirCase-External-Drive-2-5-Inch-Black/dp/B00NNQMYNE/ref=sr_1_155?qid=1672903002&amp;s=computers&amp;sr=1-155" TargetMode="External"/><Relationship Id="rId1665" Type="http://schemas.openxmlformats.org/officeDocument/2006/relationships/hyperlink" Target="https://m.media-amazon.com/images/I/51jNo4QNTNL._SY445_SX342_QL70_FMwebp_.jpg" TargetMode="External"/><Relationship Id="rId1872" Type="http://schemas.openxmlformats.org/officeDocument/2006/relationships/hyperlink" Target="https://www.amazon.in/SanDisk-Portable-Smartphone-Compatible-Warranty/dp/B08GTYFC37/ref=sr_1_392?qid=1672903014&amp;s=computers&amp;sr=1-392" TargetMode="External"/><Relationship Id="rId2411" Type="http://schemas.openxmlformats.org/officeDocument/2006/relationships/hyperlink" Target="https://m.media-amazon.com/images/I/414JLnTlLnL._SY300_SX300_QL70_FMwebp_.jpg" TargetMode="External"/><Relationship Id="rId2509" Type="http://schemas.openxmlformats.org/officeDocument/2006/relationships/hyperlink" Target="https://m.media-amazon.com/images/W/WEBP_402378-T1/images/I/41MJ2hsq4L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1220" Type="http://schemas.openxmlformats.org/officeDocument/2006/relationships/hyperlink" Target="https://www.amazon.in/Boult-Audio-X1-Earphones-Cancellation/dp/B07TCN5VR9/ref=sr_1_28?qid=1672902996&amp;s=computers&amp;sr=1-28" TargetMode="External"/><Relationship Id="rId1318" Type="http://schemas.openxmlformats.org/officeDocument/2006/relationships/hyperlink" Target="https://www.amazon.in/boAt-Micro-USB-Tangle-Free-Transmission/dp/B08WRWPM22/ref=sr_1_78?qid=1672902998&amp;s=computers&amp;sr=1-78" TargetMode="External"/><Relationship Id="rId1525" Type="http://schemas.openxmlformats.org/officeDocument/2006/relationships/hyperlink" Target="https://m.media-amazon.com/images/W/WEBP_402378-T2/images/I/41hmoJUQTuL._SX300_SY300_QL70_FMwebp_.jpg" TargetMode="External"/><Relationship Id="rId2923" Type="http://schemas.openxmlformats.org/officeDocument/2006/relationships/hyperlink" Target="https://m.media-amazon.com/images/I/41gzDxk4+kL._SY300_SX300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24" Type="http://schemas.openxmlformats.org/officeDocument/2006/relationships/hyperlink" Target="https://www.amazon.in/Rugged-Extra-Tough-Unbreakable-Braided/dp/B0789LZTCJ/ref=sr_1_13?qid=1672909124&amp;s=electronics&amp;sr=1-13" TargetMode="External"/><Relationship Id="rId2299" Type="http://schemas.openxmlformats.org/officeDocument/2006/relationships/hyperlink" Target="https://m.media-amazon.com/images/W/WEBP_402378-T2/images/I/41Oo66iQH7L._SY445_SX342_QL70_FMwebp_.jpg" TargetMode="External"/><Relationship Id="rId173" Type="http://schemas.openxmlformats.org/officeDocument/2006/relationships/hyperlink" Target="https://m.media-amazon.com/images/W/WEBP_402378-T1/images/I/41imW51Rw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2061" Type="http://schemas.openxmlformats.org/officeDocument/2006/relationships/hyperlink" Target="https://m.media-amazon.com/images/I/519JHuNt1RL._SX300_SY300_QL70_FMwebp_.jpg" TargetMode="External"/><Relationship Id="rId240" Type="http://schemas.openxmlformats.org/officeDocument/2006/relationships/hyperlink" Target="https://www.amazon.in/Portronics-Konnect-Functional-Resistant-Braided/dp/B0B21C4BMX/ref=sr_1_133?qid=1672909130&amp;s=electronics&amp;sr=1-133" TargetMode="External"/><Relationship Id="rId478" Type="http://schemas.openxmlformats.org/officeDocument/2006/relationships/hyperlink" Target="https://www.amazon.in/Charging-Certified-Lightning-Transfer-Iphone12/dp/B09G5TSGXV/ref=sr_1_260?qid=1672909136&amp;s=electronics&amp;sr=1-260" TargetMode="External"/><Relationship Id="rId685" Type="http://schemas.openxmlformats.org/officeDocument/2006/relationships/hyperlink" Target="https://m.media-amazon.com/images/I/41JM3Ra+tiL._SY300_SX300_.jpg" TargetMode="External"/><Relationship Id="rId892" Type="http://schemas.openxmlformats.org/officeDocument/2006/relationships/hyperlink" Target="https://www.amazon.in/Samsung-Stardust-Storage-6000mAh-Battery/dp/B0B4F2ZWL3/ref=sr_1_121?qid=1672895777&amp;s=electronics&amp;sr=1-121" TargetMode="External"/><Relationship Id="rId2159" Type="http://schemas.openxmlformats.org/officeDocument/2006/relationships/hyperlink" Target="https://m.media-amazon.com/images/W/WEBP_402378-T2/images/I/31LsgYDJNkL._SX300_SY300_QL70_FMwebp_.jpg" TargetMode="External"/><Relationship Id="rId2366" Type="http://schemas.openxmlformats.org/officeDocument/2006/relationships/hyperlink" Target="https://www.amazon.in/Coway-Professional-Purifier-Anti-Virus-AP-1019C/dp/B08GJ57MKL/ref=sr_1_195?qid=1672923600&amp;s=kitchen&amp;sr=1-195" TargetMode="External"/><Relationship Id="rId2573" Type="http://schemas.openxmlformats.org/officeDocument/2006/relationships/hyperlink" Target="https://m.media-amazon.com/images/I/51pFS9lDzML._SY300_SX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00" Type="http://schemas.openxmlformats.org/officeDocument/2006/relationships/hyperlink" Target="https://www.amazon.in/AmazonBasics-Micro-Charging-Android-Phones/dp/B07232M876/ref=sr_1_53?qid=1672909126&amp;s=electronics&amp;sr=1-53" TargetMode="External"/><Relationship Id="rId338" Type="http://schemas.openxmlformats.org/officeDocument/2006/relationships/hyperlink" Target="https://www.amazon.in/Acer-inches-Ready-Android-AR32AR2841HDSB/dp/B0B9959XF3/ref=sr_1_188?qid=1672909133&amp;s=electronics&amp;sr=1-188" TargetMode="External"/><Relationship Id="rId545" Type="http://schemas.openxmlformats.org/officeDocument/2006/relationships/hyperlink" Target="https://m.media-amazon.com/images/W/WEBP_402378-T1/images/I/41+tGYXUN8L._SX342_SY445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175" Type="http://schemas.openxmlformats.org/officeDocument/2006/relationships/hyperlink" Target="https://m.media-amazon.com/images/I/41d69zua5LL._SX300_SY300_QL70_FMwebp_.jpg" TargetMode="External"/><Relationship Id="rId1382" Type="http://schemas.openxmlformats.org/officeDocument/2006/relationships/hyperlink" Target="https://www.amazon.in/Airdopes-181-Playtime-Bluetooth-Wireless/dp/B09PL79D2X/ref=sr_1_116?qid=1672903000&amp;s=computers&amp;sr=1-116" TargetMode="External"/><Relationship Id="rId2019" Type="http://schemas.openxmlformats.org/officeDocument/2006/relationships/hyperlink" Target="https://m.media-amazon.com/images/W/WEBP_402378-T2/images/I/318lV0rfJoL._SY300_SX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433" Type="http://schemas.openxmlformats.org/officeDocument/2006/relationships/hyperlink" Target="https://m.media-amazon.com/images/W/WEBP_402378-T2/images/I/51qZekzGLx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2878" Type="http://schemas.openxmlformats.org/officeDocument/2006/relationships/hyperlink" Target="https://www.amazon.in/Inalsa-Digital-Fryer-Nutri-Fry/dp/B08N6P8G5K/ref=sr_1_475?qid=1672923615&amp;s=kitchen&amp;sr=1-475" TargetMode="External"/><Relationship Id="rId405" Type="http://schemas.openxmlformats.org/officeDocument/2006/relationships/hyperlink" Target="https://m.media-amazon.com/images/W/WEBP_402378-T2/images/I/41qMoS4lfRL._SX300_SY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1035" Type="http://schemas.openxmlformats.org/officeDocument/2006/relationships/hyperlink" Target="https://m.media-amazon.com/images/I/41-IPkI1Y5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1687" Type="http://schemas.openxmlformats.org/officeDocument/2006/relationships/hyperlink" Target="https://m.media-amazon.com/images/W/WEBP_402378-T2/images/I/41qTZXl3KaL._SX300_SY300_QL70_FMwebp_.jpg" TargetMode="External"/><Relationship Id="rId1894" Type="http://schemas.openxmlformats.org/officeDocument/2006/relationships/hyperlink" Target="https://www.amazon.in/Tabelito-Sleeve-15-6-Inch-MacBook-Protective/dp/B08TR61BVK/ref=sr_1_404?qid=1672903014&amp;s=computers&amp;sr=1-404" TargetMode="External"/><Relationship Id="rId2500" Type="http://schemas.openxmlformats.org/officeDocument/2006/relationships/hyperlink" Target="https://www.amazon.in/Ace-1600-Watt-21-Litre-Stainless-Function/dp/B07RCGTZ4M/ref=sr_1_268?qid=1672923605&amp;s=kitchen&amp;sr=1-268" TargetMode="External"/><Relationship Id="rId2738" Type="http://schemas.openxmlformats.org/officeDocument/2006/relationships/hyperlink" Target="https://www.amazon.in/n1-Retail-Stainless-Indian-Coffee/dp/B08KS2KQTK/ref=sr_1_393?qid=1672923612&amp;s=kitchen&amp;sr=1-393" TargetMode="External"/><Relationship Id="rId917" Type="http://schemas.openxmlformats.org/officeDocument/2006/relationships/hyperlink" Target="https://m.media-amazon.com/images/I/4141l8ZBWXL._SX300_SY300_QL70_ML2_.jpg" TargetMode="External"/><Relationship Id="rId1102" Type="http://schemas.openxmlformats.org/officeDocument/2006/relationships/hyperlink" Target="https://www.amazon.in/Tokdis-MX-1-Bluetooth-Calling-Smartwatch/dp/B0B82YGCF6/ref=sr_1_370?qid=1672895857&amp;s=electronics&amp;sr=1-370" TargetMode="External"/><Relationship Id="rId1547" Type="http://schemas.openxmlformats.org/officeDocument/2006/relationships/hyperlink" Target="https://m.media-amazon.com/images/I/41sEmULXfAL._SX300_SY300_QL70_FMwebp_.jpg" TargetMode="External"/><Relationship Id="rId1754" Type="http://schemas.openxmlformats.org/officeDocument/2006/relationships/hyperlink" Target="https://www.amazon.in/Wacom-CTL-472-6-inch-3-5-inch-Graphic/dp/B078HRR1XV/ref=sr_1_322?qid=1672903011&amp;s=computers&amp;sr=1-322" TargetMode="External"/><Relationship Id="rId1961" Type="http://schemas.openxmlformats.org/officeDocument/2006/relationships/hyperlink" Target="https://m.media-amazon.com/images/I/41No9BR7P0L._SX300_SY300_QL70_FMwebp_.jpg" TargetMode="External"/><Relationship Id="rId2805" Type="http://schemas.openxmlformats.org/officeDocument/2006/relationships/hyperlink" Target="https://m.media-amazon.com/images/I/4108k4zDdOL._SY300_SX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1407" Type="http://schemas.openxmlformats.org/officeDocument/2006/relationships/hyperlink" Target="https://m.media-amazon.com/images/I/51fEftU7HA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821" Type="http://schemas.openxmlformats.org/officeDocument/2006/relationships/hyperlink" Target="https://m.media-amazon.com/images/I/41YBVJ+UTxL._SY300_SX300_.jpg" TargetMode="External"/><Relationship Id="rId195" Type="http://schemas.openxmlformats.org/officeDocument/2006/relationships/hyperlink" Target="https://m.media-amazon.com/images/W/WEBP_402378-T1/images/I/41nGfip4QuS._SX300_SY300_QL70_FMwebp_.jpg" TargetMode="External"/><Relationship Id="rId1919" Type="http://schemas.openxmlformats.org/officeDocument/2006/relationships/hyperlink" Target="https://m.media-amazon.com/images/I/31gNcDrEskL._SX300_SY300_QL70_FMwebp_.jpg" TargetMode="External"/><Relationship Id="rId2083" Type="http://schemas.openxmlformats.org/officeDocument/2006/relationships/hyperlink" Target="https://m.media-amazon.com/images/I/31S74o1sCSS._SY300_SX300_QL70_FMwebp_.jpg" TargetMode="External"/><Relationship Id="rId2290" Type="http://schemas.openxmlformats.org/officeDocument/2006/relationships/hyperlink" Target="https://www.amazon.in/Prestige-PRWO-1-8-2-700-Watts-Aluminium/dp/B00935MD1C/ref=sr_1_149?qid=1672923597&amp;s=kitchen&amp;sr=1-149" TargetMode="External"/><Relationship Id="rId2388" Type="http://schemas.openxmlformats.org/officeDocument/2006/relationships/hyperlink" Target="https://www.amazon.in/Wonderchef-Nutri-Blend-CKM-Jars-Black/dp/B07FL3WRX5/ref=sr_1_204?qid=1672923601&amp;s=kitchen&amp;sr=1-204" TargetMode="External"/><Relationship Id="rId2595" Type="http://schemas.openxmlformats.org/officeDocument/2006/relationships/hyperlink" Target="https://m.media-amazon.com/images/W/WEBP_402378-T1/images/I/41tcKYuBPSL._SX300_SY300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567" Type="http://schemas.openxmlformats.org/officeDocument/2006/relationships/hyperlink" Target="https://m.media-amazon.com/images/W/WEBP_402378-T2/images/I/51dOjIreG4L._SX300_SY300_QL70_FMwebp_.jpg" TargetMode="External"/><Relationship Id="rId1197" Type="http://schemas.openxmlformats.org/officeDocument/2006/relationships/hyperlink" Target="https://m.media-amazon.com/images/W/WEBP_402378-T2/images/I/31NnmYempPL._SX300_SY300_QL70_FMwebp_.jpg" TargetMode="External"/><Relationship Id="rId2150" Type="http://schemas.openxmlformats.org/officeDocument/2006/relationships/hyperlink" Target="https://www.amazon.in/Lifelong-LLFH921-Overheating-Protection-Certified/dp/B09LV1CMGH/ref=sr_1_70?qid=1672923593&amp;s=kitchen&amp;sr=1-70" TargetMode="External"/><Relationship Id="rId2248" Type="http://schemas.openxmlformats.org/officeDocument/2006/relationships/hyperlink" Target="https://www.amazon.in/Bajaj-Majesty-Filled-Radiator-Heater/dp/B01N1XVVLC/ref=sr_1_125?qid=1672923597&amp;s=kitchen&amp;sr=1-125"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774" Type="http://schemas.openxmlformats.org/officeDocument/2006/relationships/hyperlink" Target="https://www.amazon.in/OPPO-Fantastic-Purple-128GB-Storage/dp/B08VB34KJ1/ref=sr_1_55?qid=1672895762&amp;s=electronics&amp;sr=1-55" TargetMode="External"/><Relationship Id="rId981" Type="http://schemas.openxmlformats.org/officeDocument/2006/relationships/hyperlink" Target="https://m.media-amazon.com/images/I/41gQbaGlXrL._SX300_SY300_QL70_ML2_.jpg" TargetMode="External"/><Relationship Id="rId1057" Type="http://schemas.openxmlformats.org/officeDocument/2006/relationships/hyperlink" Target="https://m.media-amazon.com/images/I/51WJbMPuRO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55" Type="http://schemas.openxmlformats.org/officeDocument/2006/relationships/hyperlink" Target="https://m.media-amazon.com/images/I/41a-huLVEI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427" Type="http://schemas.openxmlformats.org/officeDocument/2006/relationships/hyperlink" Target="https://m.media-amazon.com/images/I/31f4cZdDnJL._SX300_SY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841" Type="http://schemas.openxmlformats.org/officeDocument/2006/relationships/hyperlink" Target="https://m.media-amazon.com/images/I/41pfjyUPZLL._SX300_SY300_QL70_ML2_.jpg" TargetMode="External"/><Relationship Id="rId1264" Type="http://schemas.openxmlformats.org/officeDocument/2006/relationships/hyperlink" Target="https://www.amazon.in/Boult-Audio-Lightning-Environmental-Cancellation/dp/B0B31BYXQQ/ref=sr_1_50?qid=1672902997&amp;s=computers&amp;sr=1-50" TargetMode="External"/><Relationship Id="rId1471" Type="http://schemas.openxmlformats.org/officeDocument/2006/relationships/hyperlink" Target="https://m.media-amazon.com/images/I/31SKRsp7Y1L._SX300_SY300_QL70_FMwebp_.jpg" TargetMode="External"/><Relationship Id="rId1569" Type="http://schemas.openxmlformats.org/officeDocument/2006/relationships/hyperlink" Target="https://m.media-amazon.com/images/I/4177nw8okbL._SX300_SY300_QL70_FMwebp_.jpg" TargetMode="External"/><Relationship Id="rId2108" Type="http://schemas.openxmlformats.org/officeDocument/2006/relationships/hyperlink" Target="https://www.amazon.in/Prestige-PIC-20-Induction-Cooktop/dp/B00YMJ0OI8/ref=sr_1_43?qid=1672923592&amp;s=kitchen&amp;sr=1-43" TargetMode="External"/><Relationship Id="rId2315" Type="http://schemas.openxmlformats.org/officeDocument/2006/relationships/hyperlink" Target="https://m.media-amazon.com/images/W/WEBP_402378-T2/images/I/31y+z3bqZcL._SY300_SX300_.jpg" TargetMode="External"/><Relationship Id="rId2522" Type="http://schemas.openxmlformats.org/officeDocument/2006/relationships/hyperlink" Target="https://www.amazon.in/Morphy-Richards-Europa-Espresso-Cappuccino/dp/B008P7IF02/ref=sr_1_276?qid=1672923606&amp;s=kitchen&amp;sr=1-276" TargetMode="External"/><Relationship Id="rId701" Type="http://schemas.openxmlformats.org/officeDocument/2006/relationships/hyperlink" Target="https://m.media-amazon.com/images/I/41WpD4fqT4L._SX300_SY300_QL70_ML2_.jpg" TargetMode="External"/><Relationship Id="rId939" Type="http://schemas.openxmlformats.org/officeDocument/2006/relationships/hyperlink" Target="https://m.media-amazon.com/images/I/41kg-+XWoxL._SY300_SX300_.jpg" TargetMode="External"/><Relationship Id="rId1124" Type="http://schemas.openxmlformats.org/officeDocument/2006/relationships/hyperlink" Target="https://www.amazon.in/POPIO-Compatible-iPhone-Transparent-Installation/dp/B0B5YBGCKD/ref=sr_1_417?qid=1672895872&amp;s=electronics&amp;sr=1-417" TargetMode="External"/><Relationship Id="rId1331" Type="http://schemas.openxmlformats.org/officeDocument/2006/relationships/hyperlink" Target="https://m.media-amazon.com/images/I/31Rn5CAJDBL._SX300_SY300_QL70_FMwebp_.jpg" TargetMode="External"/><Relationship Id="rId1776" Type="http://schemas.openxmlformats.org/officeDocument/2006/relationships/hyperlink" Target="https://www.amazon.in/Camel-Camlin-Kokuyo-Acrylic-Color/dp/B00KIE28X0/ref=sr_1_334?qid=1672903011&amp;s=computers&amp;sr=1-334" TargetMode="External"/><Relationship Id="rId1983" Type="http://schemas.openxmlformats.org/officeDocument/2006/relationships/hyperlink" Target="https://m.media-amazon.com/images/I/21N0SU36xXL._SX300_SY300_QL70_FMwebp_.jpg" TargetMode="External"/><Relationship Id="rId2827" Type="http://schemas.openxmlformats.org/officeDocument/2006/relationships/hyperlink" Target="https://m.media-amazon.com/images/W/WEBP_402378-T1/images/I/31uBcZhDMjL._SX300_SY300_QL70_FMwebp_.jpg" TargetMode="External"/><Relationship Id="rId68" Type="http://schemas.openxmlformats.org/officeDocument/2006/relationships/hyperlink" Target="https://www.amazon.in/Samsung-Original-Type-Cable-Meter/dp/B008FWZGSG/ref=sr_1_37?qid=1672909125&amp;s=electronics&amp;sr=1-37" TargetMode="External"/><Relationship Id="rId1429" Type="http://schemas.openxmlformats.org/officeDocument/2006/relationships/hyperlink" Target="https://m.media-amazon.com/images/W/WEBP_402378-T2/images/I/51v-2Nzr+ML._SY300_SX300_.jpg" TargetMode="External"/><Relationship Id="rId1636" Type="http://schemas.openxmlformats.org/officeDocument/2006/relationships/hyperlink" Target="https://www.amazon.in/TVARA-Writing-Tablet-Inch-Note/dp/B08WD18LJZ/ref=sr_1_254?qid=1672903007&amp;s=computers&amp;sr=1-254" TargetMode="External"/><Relationship Id="rId1843" Type="http://schemas.openxmlformats.org/officeDocument/2006/relationships/hyperlink" Target="https://m.media-amazon.com/images/W/WEBP_402378-T1/images/I/31Z02dwnKfL._SY300_SX300_QL70_FMwebp_.jpg" TargetMode="External"/><Relationship Id="rId1703" Type="http://schemas.openxmlformats.org/officeDocument/2006/relationships/hyperlink" Target="https://m.media-amazon.com/images/I/41v5BQZzfAL._SX300_SY300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284" Type="http://schemas.openxmlformats.org/officeDocument/2006/relationships/hyperlink" Target="https://www.amazon.in/TP-LINK-T3U-Wireless-MU-MIMO-Supports/dp/B0859M539M/ref=sr_1_160?qid=1672909131&amp;s=electronics&amp;sr=1-160" TargetMode="External"/><Relationship Id="rId491" Type="http://schemas.openxmlformats.org/officeDocument/2006/relationships/hyperlink" Target="https://m.media-amazon.com/images/I/412XfBAEik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144" Type="http://schemas.openxmlformats.org/officeDocument/2006/relationships/hyperlink" Target="https://www.amazon.in/CEDO-OnePlus-Charging-Compatible-Devices/dp/B0B5ZF3NRK/ref=sr_1_80?qid=1672909128&amp;s=electronics&amp;sr=1-80" TargetMode="External"/><Relationship Id="rId589" Type="http://schemas.openxmlformats.org/officeDocument/2006/relationships/hyperlink" Target="https://m.media-amazon.com/images/W/WEBP_402378-T1/images/I/31bCliyezAL._SX300_SY300_QL70_FMwebp_.jpg" TargetMode="External"/><Relationship Id="rId796" Type="http://schemas.openxmlformats.org/officeDocument/2006/relationships/hyperlink" Target="https://www.amazon.in/Samsung-microSDXC-Memory-Adapter-MB-MC128KA/dp/B09MT84WV5/ref=sr_1_66?qid=1672895762&amp;s=electronics&amp;sr=1-66" TargetMode="External"/><Relationship Id="rId2477" Type="http://schemas.openxmlformats.org/officeDocument/2006/relationships/hyperlink" Target="https://m.media-amazon.com/images/I/318JzFxYqtL._SX300_SY300_QL70_FMwebp_.jpg" TargetMode="External"/><Relationship Id="rId2684" Type="http://schemas.openxmlformats.org/officeDocument/2006/relationships/hyperlink" Target="https://www.amazon.in/Bajaj-Majesty-Duetto-LPG-6-Litre/dp/B014HDJ7ZE/ref=sr_1_365?qid=1672923611&amp;s=kitchen&amp;sr=1-365" TargetMode="External"/><Relationship Id="rId351" Type="http://schemas.openxmlformats.org/officeDocument/2006/relationships/hyperlink" Target="https://m.media-amazon.com/images/W/WEBP_402378-T2/images/I/31HMoFzGZjL._SY300_SX300_QL70_FMwebp_.jpg" TargetMode="External"/><Relationship Id="rId449" Type="http://schemas.openxmlformats.org/officeDocument/2006/relationships/hyperlink" Target="https://m.media-amazon.com/images/I/31J3pwT7i4L._SY300_SX300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863" Type="http://schemas.openxmlformats.org/officeDocument/2006/relationships/hyperlink" Target="https://m.media-amazon.com/images/I/31MmkM8HTiL._SY300_SX300_QL70_ML2_.jpg" TargetMode="External"/><Relationship Id="rId1079" Type="http://schemas.openxmlformats.org/officeDocument/2006/relationships/hyperlink" Target="https://m.media-amazon.com/images/I/41PeQz-jDSL._SX300_SY300_QL70_ML2_.jpg" TargetMode="External"/><Relationship Id="rId1286" Type="http://schemas.openxmlformats.org/officeDocument/2006/relationships/hyperlink" Target="https://www.amazon.in/Solero-TB301-Charging-480Mbps-1-5-Meter/dp/B08Y1TFSP6/ref=sr_1_61?qid=1672902997&amp;s=computers&amp;sr=1-61" TargetMode="External"/><Relationship Id="rId1493" Type="http://schemas.openxmlformats.org/officeDocument/2006/relationships/hyperlink" Target="https://m.media-amazon.com/images/W/WEBP_402378-T1/images/I/313nBNJrT6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2337" Type="http://schemas.openxmlformats.org/officeDocument/2006/relationships/hyperlink" Target="https://m.media-amazon.com/images/W/WEBP_402378-T2/images/I/415f3fULh8L._SX300_SY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2891" Type="http://schemas.openxmlformats.org/officeDocument/2006/relationships/hyperlink" Target="https://m.media-amazon.com/images/I/41zyYoNFiGL._SX300_SY300_QL70_FMwebp_.jpg" TargetMode="External"/><Relationship Id="rId211" Type="http://schemas.openxmlformats.org/officeDocument/2006/relationships/hyperlink" Target="https://m.media-amazon.com/images/W/WEBP_402378-T1/images/I/41A4CcuIJuL._SY445_SX342_QL70_FMwebp_.jpg" TargetMode="External"/><Relationship Id="rId309" Type="http://schemas.openxmlformats.org/officeDocument/2006/relationships/hyperlink" Target="https://m.media-amazon.com/images/I/41c5wGlZyPS.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1146" Type="http://schemas.openxmlformats.org/officeDocument/2006/relationships/hyperlink" Target="https://www.amazon.in/POCO-C31-Royal-Blue-RAM/dp/B09NY6TRXG/ref=sr_1_455?qid=1672895879&amp;s=electronics&amp;sr=1-455" TargetMode="External"/><Relationship Id="rId1798" Type="http://schemas.openxmlformats.org/officeDocument/2006/relationships/hyperlink" Target="https://www.amazon.in/AmazonBasics-Nylon-Braided-Lightning-Cable/dp/B082T6V3DT/ref=sr_1_351?qid=1672903012&amp;s=computers&amp;sr=1-351" TargetMode="External"/><Relationship Id="rId2751" Type="http://schemas.openxmlformats.org/officeDocument/2006/relationships/hyperlink" Target="https://m.media-amazon.com/images/W/WEBP_402378-T1/images/I/41kr7l+z1FL._SY300_SX300_.jpg" TargetMode="External"/><Relationship Id="rId2849" Type="http://schemas.openxmlformats.org/officeDocument/2006/relationships/hyperlink" Target="https://m.media-amazon.com/images/I/41ugz3c3G1L._SY300_SX300_QL70_FMwebp_.jpg" TargetMode="External"/><Relationship Id="rId723" Type="http://schemas.openxmlformats.org/officeDocument/2006/relationships/hyperlink" Target="https://m.media-amazon.com/images/I/41t61osAZH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1006" Type="http://schemas.openxmlformats.org/officeDocument/2006/relationships/hyperlink" Target="https://www.amazon.in/Noise-Advanced-Bluetooth-Brightness-Smartwatch/dp/B0B6BLTGTT/ref=sr_1_202?qid=1672895806&amp;s=electronics&amp;sr=1-202" TargetMode="External"/><Relationship Id="rId1353" Type="http://schemas.openxmlformats.org/officeDocument/2006/relationships/hyperlink" Target="https://m.media-amazon.com/images/W/WEBP_402378-T1/images/I/410l0pKc2OL._SX300_SY300_QL70_FMwebp_.jpg" TargetMode="External"/><Relationship Id="rId1560" Type="http://schemas.openxmlformats.org/officeDocument/2006/relationships/hyperlink" Target="https://www.amazon.in/Zebronics-Zeb-Jaguar-Wireless-Precision-Ambidextrous/dp/B098JYT4SY/ref=sr_1_214?qid=1672903005&amp;s=computers&amp;sr=1-214" TargetMode="External"/><Relationship Id="rId1658" Type="http://schemas.openxmlformats.org/officeDocument/2006/relationships/hyperlink" Target="https://www.amazon.in/Airtel-DigitalTV-Hotspot-Router-ongle/dp/B08KHM9VBJ/ref=sr_1_266?qid=1672903008&amp;s=computers&amp;sr=1-266" TargetMode="External"/><Relationship Id="rId1865" Type="http://schemas.openxmlformats.org/officeDocument/2006/relationships/hyperlink" Target="https://m.media-amazon.com/images/I/41QsvdbthF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611" Type="http://schemas.openxmlformats.org/officeDocument/2006/relationships/hyperlink" Target="https://m.media-amazon.com/images/I/31W1xfnsOPL._SY300_SX300_QL70_FMwebp_.jpg" TargetMode="External"/><Relationship Id="rId2709" Type="http://schemas.openxmlformats.org/officeDocument/2006/relationships/hyperlink" Target="https://m.media-amazon.com/images/I/21ywp-zfTjL._SY445_SX342_QL70_FMwebp_.jpg" TargetMode="External"/><Relationship Id="rId1213" Type="http://schemas.openxmlformats.org/officeDocument/2006/relationships/hyperlink" Target="https://m.media-amazon.com/images/W/WEBP_402378-T1/images/I/218fOqSir3L._SX300_SY300_QL70_FMwebp_.jpg" TargetMode="External"/><Relationship Id="rId1420" Type="http://schemas.openxmlformats.org/officeDocument/2006/relationships/hyperlink" Target="https://www.amazon.in/Acer-Features-Bluelight-Flickerless-Comfyview/dp/B08L879JSN/ref=sr_1_135?qid=1672903001&amp;s=computers&amp;sr=1-135" TargetMode="External"/><Relationship Id="rId1518" Type="http://schemas.openxmlformats.org/officeDocument/2006/relationships/hyperlink" Target="https://www.amazon.in/STRIFF-Adjustable-Computer-Multi-Angle-Compatible/dp/B08PFSZ7FH/ref=sr_1_189?qid=1672903004&amp;s=computers&amp;sr=1-189" TargetMode="External"/><Relationship Id="rId2916" Type="http://schemas.openxmlformats.org/officeDocument/2006/relationships/hyperlink" Target="https://www.amazon.in/Philips-HD9306-06-1-5-Litre-Multicolor/dp/B00TI8E7BI/ref=sr_1_499?qid=1672923617&amp;s=kitchen&amp;sr=1-499" TargetMode="External"/><Relationship Id="rId1725" Type="http://schemas.openxmlformats.org/officeDocument/2006/relationships/hyperlink" Target="https://m.media-amazon.com/images/W/WEBP_402378-T1/images/I/410jqIm0YoL._SX300_SY300_QL70_FMwebp_.jpg" TargetMode="External"/><Relationship Id="rId1932" Type="http://schemas.openxmlformats.org/officeDocument/2006/relationships/hyperlink" Target="https://www.amazon.in/Panasonic-Eneloop-BQ-CC55E-Advanced-Battery/dp/B075DB1F13/ref=sr_1_425?qid=1672903016&amp;s=computers&amp;sr=1-425" TargetMode="External"/><Relationship Id="rId17" Type="http://schemas.openxmlformats.org/officeDocument/2006/relationships/hyperlink" Target="https://m.media-amazon.com/images/W/WEBP_402378-T2/images/I/31e6ElWRym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166" Type="http://schemas.openxmlformats.org/officeDocument/2006/relationships/hyperlink" Target="https://www.amazon.in/Skywall-81-28-inches-Smart-32SWELS-PRO/dp/B08QX1CC14/ref=sr_1_91?qid=1672909128&amp;s=electronics&amp;sr=1-91" TargetMode="External"/><Relationship Id="rId373" Type="http://schemas.openxmlformats.org/officeDocument/2006/relationships/hyperlink" Target="https://m.media-amazon.com/images/W/WEBP_402378-T1/images/I/514S7Myldd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2054" Type="http://schemas.openxmlformats.org/officeDocument/2006/relationships/hyperlink" Target="https://www.amazon.in/beatXP-Multipurpose-Portable-Electronic-Weighing/dp/B0B61DSF17/ref=sr_1_10?qid=1672923591&amp;s=kitchen&amp;sr=1-10" TargetMode="External"/><Relationship Id="rId2261" Type="http://schemas.openxmlformats.org/officeDocument/2006/relationships/hyperlink" Target="https://m.media-amazon.com/images/W/WEBP_402378-T1/images/I/41v0JSmcIuL._SY300_SX300_QL70_FMwebp_.jpg" TargetMode="External"/><Relationship Id="rId2499" Type="http://schemas.openxmlformats.org/officeDocument/2006/relationships/hyperlink" Target="https://m.media-amazon.com/images/W/WEBP_402378-T2/images/I/41--5lc96UL._SX300_SY300_QL70_FMwebp_.jpg" TargetMode="External"/><Relationship Id="rId1" Type="http://schemas.openxmlformats.org/officeDocument/2006/relationships/hyperlink" Target="https://m.media-amazon.com/images/W/WEBP_402378-T1/images/I/51UsScvHQNL._SX300_SY300_QL70_FMwebp_.jpg" TargetMode="External"/><Relationship Id="rId233" Type="http://schemas.openxmlformats.org/officeDocument/2006/relationships/hyperlink" Target="https://m.media-amazon.com/images/I/31sBb-2L8KL._SX300_SY300_QL70_FMwebp_.jpg" TargetMode="External"/><Relationship Id="rId440" Type="http://schemas.openxmlformats.org/officeDocument/2006/relationships/hyperlink" Target="https://www.amazon.in/boAt-LTG-550v3-Lightning-Resistance/dp/B09JSW16QD/ref=sr_1_240?qid=1672909135&amp;s=electronics&amp;sr=1-240" TargetMode="External"/><Relationship Id="rId678" Type="http://schemas.openxmlformats.org/officeDocument/2006/relationships/hyperlink" Target="https://www.amazon.in/Redmi-Storage-Segment-5000mAh-Battery/dp/B0BBN4DZBD/ref=sr_1_7?qid=1672895748&amp;s=electronics&amp;sr=1-7" TargetMode="External"/><Relationship Id="rId885" Type="http://schemas.openxmlformats.org/officeDocument/2006/relationships/hyperlink" Target="https://m.media-amazon.com/images/I/41Lif4YWC2L._SX300_SY300_QL70_ML2_.jpg" TargetMode="External"/><Relationship Id="rId1070" Type="http://schemas.openxmlformats.org/officeDocument/2006/relationships/hyperlink" Target="https://www.amazon.in/Nokia-150-Cyan/dp/B08H21B6V7/ref=sr_1_301?qid=1672895835&amp;s=electronics&amp;sr=1-301" TargetMode="External"/><Relationship Id="rId2121" Type="http://schemas.openxmlformats.org/officeDocument/2006/relationships/hyperlink" Target="https://m.media-amazon.com/images/W/WEBP_402378-T1/images/I/41TUgf0W8uL._SX300_SY300_QL70_FMwebp_.jpg" TargetMode="External"/><Relationship Id="rId2359" Type="http://schemas.openxmlformats.org/officeDocument/2006/relationships/hyperlink" Target="https://m.media-amazon.com/images/I/21qojQDoKW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2773" Type="http://schemas.openxmlformats.org/officeDocument/2006/relationships/hyperlink" Target="https://m.media-amazon.com/images/I/417VKyMXuYL.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538" Type="http://schemas.openxmlformats.org/officeDocument/2006/relationships/hyperlink" Target="https://www.amazon.in/Bluetooth-Transmitter-Receiver-Headphones-Speakers/dp/B0978V2CP6/ref=sr_1_385?qid=1672909144&amp;s=electronics&amp;sr=1-385" TargetMode="External"/><Relationship Id="rId745" Type="http://schemas.openxmlformats.org/officeDocument/2006/relationships/hyperlink" Target="https://m.media-amazon.com/images/I/410VGCE+q2L._SY300_SX300_.jpg" TargetMode="External"/><Relationship Id="rId952" Type="http://schemas.openxmlformats.org/officeDocument/2006/relationships/hyperlink" Target="https://www.amazon.in/Amozo-Cover-iPhone-Polycarbonate-Transparent/dp/B09J2MM5C6/ref=sr_1_148?qid=1672895791&amp;s=electronics&amp;sr=1-148"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1375" Type="http://schemas.openxmlformats.org/officeDocument/2006/relationships/hyperlink" Target="https://m.media-amazon.com/images/I/21ci6bwxtdL._SX300_SY300_QL70_FMwebp_.jpg" TargetMode="External"/><Relationship Id="rId1582" Type="http://schemas.openxmlformats.org/officeDocument/2006/relationships/hyperlink" Target="https://www.amazon.in/Classmate-Long-Notebook-Cover-Single/dp/B00J4YG0PC/ref=sr_1_225?qid=1672903006&amp;s=computers&amp;sr=1-225" TargetMode="External"/><Relationship Id="rId2219" Type="http://schemas.openxmlformats.org/officeDocument/2006/relationships/hyperlink" Target="https://m.media-amazon.com/images/W/WEBP_402378-T2/images/I/31nZs1BL4t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633" Type="http://schemas.openxmlformats.org/officeDocument/2006/relationships/hyperlink" Target="https://m.media-amazon.com/images/W/WEBP_402378-T1/images/I/318oSoMwjsL._SX300_SY300_QL70_FMwebp_.jpg" TargetMode="External"/><Relationship Id="rId81" Type="http://schemas.openxmlformats.org/officeDocument/2006/relationships/hyperlink" Target="https://m.media-amazon.com/images/I/4101vlzySzL._SY300_SX300_QL70_FMwebp_.jpg" TargetMode="External"/><Relationship Id="rId605" Type="http://schemas.openxmlformats.org/officeDocument/2006/relationships/hyperlink" Target="https://m.media-amazon.com/images/I/51UUmio53PL._SX300_SY300_QL70_FMwebp_.jpg" TargetMode="External"/><Relationship Id="rId812" Type="http://schemas.openxmlformats.org/officeDocument/2006/relationships/hyperlink" Target="https://www.amazon.in/Samsung-Galaxy-SM-R180NZKAINU-Mystic-Black/dp/B08FN6WGDQ/ref=sr_1_74?qid=1672895770&amp;s=electronics&amp;sr=1-74" TargetMode="External"/><Relationship Id="rId1028" Type="http://schemas.openxmlformats.org/officeDocument/2006/relationships/hyperlink" Target="https://www.amazon.in/OnePlus-Display-Refresh-Multiple-Midnight/dp/B0BD92GDQH/ref=sr_1_231?qid=1672895814&amp;s=electronics&amp;sr=1-231" TargetMode="External"/><Relationship Id="rId1235" Type="http://schemas.openxmlformats.org/officeDocument/2006/relationships/hyperlink" Target="https://m.media-amazon.com/images/W/WEBP_402378-T2/images/I/41BeawIQB5L._SX300_SY300_QL70_FMwebp_.jpg" TargetMode="External"/><Relationship Id="rId1442" Type="http://schemas.openxmlformats.org/officeDocument/2006/relationships/hyperlink" Target="https://www.amazon.in/Boat-Airdopes-171-Functionality-Resistance/dp/B086WMSCN3/ref=sr_1_147?qid=1672903002&amp;s=computers&amp;sr=1-147" TargetMode="External"/><Relationship Id="rId1887" Type="http://schemas.openxmlformats.org/officeDocument/2006/relationships/hyperlink" Target="https://m.media-amazon.com/images/W/WEBP_402378-T1/images/I/414y0iu5NU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302" Type="http://schemas.openxmlformats.org/officeDocument/2006/relationships/hyperlink" Target="https://www.amazon.in/Eveready-1015-Carbon-Zinc-Battery/dp/B07Q7561HD/ref=sr_1_70?qid=1672902997&amp;s=computers&amp;sr=1-70" TargetMode="External"/><Relationship Id="rId1747" Type="http://schemas.openxmlformats.org/officeDocument/2006/relationships/hyperlink" Target="https://m.media-amazon.com/images/I/31df-HkJJ7L._SX300_SY300_QL70_FMwebp_.jpg" TargetMode="External"/><Relationship Id="rId1954" Type="http://schemas.openxmlformats.org/officeDocument/2006/relationships/hyperlink" Target="https://www.amazon.in/Snapdragon-Resolution-Refresh-27-81Cm-Display/dp/B09XXZXQC1/ref=sr_1_437?qid=1672903017&amp;s=computers&amp;sr=1-437" TargetMode="External"/><Relationship Id="rId2700" Type="http://schemas.openxmlformats.org/officeDocument/2006/relationships/hyperlink" Target="https://www.amazon.in/Singer-Aroma-1-8-Litre-Electric-Kettle/dp/B07F366Z51/ref=sr_1_373?qid=1672923611&amp;s=kitchen&amp;sr=1-373" TargetMode="External"/><Relationship Id="rId39" Type="http://schemas.openxmlformats.org/officeDocument/2006/relationships/hyperlink" Target="https://m.media-amazon.com/images/W/WEBP_402378-T2/images/I/51v-2Nzr+ML._SY300_SX300_.jpg" TargetMode="External"/><Relationship Id="rId1607" Type="http://schemas.openxmlformats.org/officeDocument/2006/relationships/hyperlink" Target="https://m.media-amazon.com/images/W/WEBP_402378-T1/images/I/41wL36XZGX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8" Type="http://schemas.openxmlformats.org/officeDocument/2006/relationships/hyperlink" Target="https://www.amazon.in/Lapster-Micro-SuperSpeed-hard-cable/dp/B09VT6JKRP/ref=sr_1_102?qid=1672909129&amp;s=electronics&amp;sr=1-102" TargetMode="External"/><Relationship Id="rId395" Type="http://schemas.openxmlformats.org/officeDocument/2006/relationships/hyperlink" Target="https://m.media-amazon.com/images/W/WEBP_402378-T1/images/I/41jh12qGXuL._SX300_SY300_QL70_FMwebp_.jpg" TargetMode="External"/><Relationship Id="rId2076" Type="http://schemas.openxmlformats.org/officeDocument/2006/relationships/hyperlink" Target="https://www.amazon.in/Bajaj-Majesty-1000-Watt-Iron-White/dp/B01C8P29N0/ref=sr_1_26?qid=1672923591&amp;s=kitchen&amp;sr=1-26" TargetMode="External"/><Relationship Id="rId2283" Type="http://schemas.openxmlformats.org/officeDocument/2006/relationships/hyperlink" Target="https://m.media-amazon.com/images/I/41xQDop2T5L._SX300_SY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2588" Type="http://schemas.openxmlformats.org/officeDocument/2006/relationships/hyperlink" Target="https://www.amazon.in/Melbon-Blower-Heater-2000-Watt-White/dp/B09P1MFKG1/ref=sr_1_313?qid=1672923607&amp;s=kitchen&amp;sr=1-313" TargetMode="External"/><Relationship Id="rId255" Type="http://schemas.openxmlformats.org/officeDocument/2006/relationships/hyperlink" Target="https://m.media-amazon.com/images/I/51O93lUTxtL._SY300_SX300_QL70_FMwebp_.jpg" TargetMode="External"/><Relationship Id="rId462" Type="http://schemas.openxmlformats.org/officeDocument/2006/relationships/hyperlink" Target="https://www.amazon.in/AmazonBasics-Feet-DisplayPort-Cable/dp/B01J8S6X2I/ref=sr_1_252?qid=1672909136&amp;s=electronics&amp;sr=1-252" TargetMode="External"/><Relationship Id="rId1092" Type="http://schemas.openxmlformats.org/officeDocument/2006/relationships/hyperlink" Target="https://www.amazon.in/SHREENOVA-Bluetooth-Fitness-Activity-Tracker/dp/B0BBVKRP7B/ref=sr_1_338?qid=1672895850&amp;s=electronics&amp;sr=1-338" TargetMode="External"/><Relationship Id="rId1397" Type="http://schemas.openxmlformats.org/officeDocument/2006/relationships/hyperlink" Target="https://m.media-amazon.com/images/I/41NJeh+qQRL._SY300_SX300_.jpg" TargetMode="External"/><Relationship Id="rId2143" Type="http://schemas.openxmlformats.org/officeDocument/2006/relationships/hyperlink" Target="https://m.media-amazon.com/images/I/41twHEBU-LL._SX300_SY300_QL70_FMwebp_.jpg" TargetMode="External"/><Relationship Id="rId2350" Type="http://schemas.openxmlformats.org/officeDocument/2006/relationships/hyperlink" Target="https://www.amazon.in/Tata-Swach-Bulb-6000-Litre-Cartridge/dp/B07FXLC2G2/ref=sr_1_183?qid=1672923600&amp;s=kitchen&amp;sr=1-183" TargetMode="External"/><Relationship Id="rId2795" Type="http://schemas.openxmlformats.org/officeDocument/2006/relationships/hyperlink" Target="https://m.media-amazon.com/images/W/WEBP_402378-T1/images/I/41pb+fODkVL._SX300_SY300_.jpg" TargetMode="External"/><Relationship Id="rId115" Type="http://schemas.openxmlformats.org/officeDocument/2006/relationships/hyperlink" Target="https://m.media-amazon.com/images/I/512YHGuR4R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767" Type="http://schemas.openxmlformats.org/officeDocument/2006/relationships/hyperlink" Target="https://m.media-amazon.com/images/I/51UzDSGpNW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2003" Type="http://schemas.openxmlformats.org/officeDocument/2006/relationships/hyperlink" Target="https://m.media-amazon.com/images/I/31dnZ234ZOL._SY300_SX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448" Type="http://schemas.openxmlformats.org/officeDocument/2006/relationships/hyperlink" Target="https://www.amazon.in/FIGMENT-Rechargeable-Decoration-ENTERPRISES-A1/dp/B0BM4KTNL1/ref=sr_1_240?qid=1672923603&amp;s=kitchen&amp;sr=1-240" TargetMode="External"/><Relationship Id="rId2655" Type="http://schemas.openxmlformats.org/officeDocument/2006/relationships/hyperlink" Target="https://m.media-amazon.com/images/W/WEBP_402378-T1/images/I/41875hbgKyL._SY300_SX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627" Type="http://schemas.openxmlformats.org/officeDocument/2006/relationships/hyperlink" Target="https://m.media-amazon.com/images/W/WEBP_402378-T2/images/I/311Rq7jXvgL._SY445_SX342_QL70_FMwebp_.jpg" TargetMode="External"/><Relationship Id="rId834" Type="http://schemas.openxmlformats.org/officeDocument/2006/relationships/hyperlink" Target="https://www.amazon.in/Samsung-microSDXC-Memory-Adapter-MB-MC64KA/dp/B09MT6XSFW/ref=sr_1_85?qid=1672895770&amp;s=electronics&amp;sr=1-85" TargetMode="External"/><Relationship Id="rId1257" Type="http://schemas.openxmlformats.org/officeDocument/2006/relationships/hyperlink" Target="https://m.media-amazon.com/images/W/WEBP_402378-T1/images/I/41V5FtEWPkL._SX300_SY300_QL70_FMwebp_.jpg" TargetMode="External"/><Relationship Id="rId1464" Type="http://schemas.openxmlformats.org/officeDocument/2006/relationships/hyperlink" Target="https://www.amazon.in/TIZUM-Slim-1-5m-HDMI-Cable/dp/B01M4GGIVU/ref=sr_1_159?qid=1672903002&amp;s=computers&amp;sr=1-159" TargetMode="External"/><Relationship Id="rId1671" Type="http://schemas.openxmlformats.org/officeDocument/2006/relationships/hyperlink" Target="https://m.media-amazon.com/images/I/41PBiq0KGUL._SX300_SY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515" Type="http://schemas.openxmlformats.org/officeDocument/2006/relationships/hyperlink" Target="https://m.media-amazon.com/images/I/41zqeckaQtS._SY300_SX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901" Type="http://schemas.openxmlformats.org/officeDocument/2006/relationships/hyperlink" Target="https://m.media-amazon.com/images/I/41XtHlbmOHL._SX300_SY300_QL70_ML2_.jpg" TargetMode="External"/><Relationship Id="rId1117" Type="http://schemas.openxmlformats.org/officeDocument/2006/relationships/hyperlink" Target="https://m.media-amazon.com/images/I/31Hb9RGI+jL._SY300_SX300_.jpg" TargetMode="External"/><Relationship Id="rId1324" Type="http://schemas.openxmlformats.org/officeDocument/2006/relationships/hyperlink" Target="https://www.amazon.in/HP-Wireless-Mouse-X200-6VY95AA/dp/B083RCTXLL/ref=sr_1_82?qid=1672902998&amp;s=computers&amp;sr=1-82" TargetMode="External"/><Relationship Id="rId1531" Type="http://schemas.openxmlformats.org/officeDocument/2006/relationships/hyperlink" Target="https://m.media-amazon.com/images/I/41Ae67XZACL._SX300_SY300_QL70_FMwebp_.jpg" TargetMode="External"/><Relationship Id="rId1769" Type="http://schemas.openxmlformats.org/officeDocument/2006/relationships/hyperlink" Target="https://m.media-amazon.com/images/W/WEBP_402378-T2/images/I/31tpRKyv0yL._SY300_SX300_QL70_FMwebp_.jpg" TargetMode="External"/><Relationship Id="rId1976" Type="http://schemas.openxmlformats.org/officeDocument/2006/relationships/hyperlink" Target="https://www.amazon.in/Foxin-Toner-Cartridge-Q2612A-Laserjet/dp/B07KNM95JK/ref=sr_1_451?qid=1672903017&amp;s=computers&amp;sr=1-451" TargetMode="External"/><Relationship Id="rId30" Type="http://schemas.openxmlformats.org/officeDocument/2006/relationships/hyperlink" Target="https://www.amazon.in/Portronics-Konnect-POR-1401-Charging-Function/dp/B09KLVMZ3B/ref=sr_1_16?qid=1672909124&amp;s=electronics&amp;sr=1-16" TargetMode="External"/><Relationship Id="rId1629" Type="http://schemas.openxmlformats.org/officeDocument/2006/relationships/hyperlink" Target="https://m.media-amazon.com/images/W/WEBP_402378-T2/images/I/41ep+i03RsL._SX300_SY300_.jpg" TargetMode="External"/><Relationship Id="rId1836" Type="http://schemas.openxmlformats.org/officeDocument/2006/relationships/hyperlink" Target="https://www.amazon.in/ESR-iPad-Screen-Protector-Scratch-Resistant/dp/B07TMCXRFV/ref=sr_1_372?qid=1672903013&amp;s=computers&amp;sr=1-372" TargetMode="External"/><Relationship Id="rId1903" Type="http://schemas.openxmlformats.org/officeDocument/2006/relationships/hyperlink" Target="https://m.media-amazon.com/images/I/31rWKVEYZOL.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77" Type="http://schemas.openxmlformats.org/officeDocument/2006/relationships/hyperlink" Target="https://m.media-amazon.com/images/W/WEBP_402378-T1/images/I/41hpz9rFbZ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5" Type="http://schemas.openxmlformats.org/officeDocument/2006/relationships/hyperlink" Target="https://m.media-amazon.com/images/W/WEBP_402378-T2/images/I/31WXnM9XIYL._SX300_SY300_QL70_FMwebp_.jpg" TargetMode="External"/><Relationship Id="rId137" Type="http://schemas.openxmlformats.org/officeDocument/2006/relationships/hyperlink" Target="https://m.media-amazon.com/images/I/41+mgWz7knL._SX300_SY300_.jpg" TargetMode="External"/><Relationship Id="rId344" Type="http://schemas.openxmlformats.org/officeDocument/2006/relationships/hyperlink" Target="https://www.amazon.in/Acer-inches-Ultra-Android-AR55AR2851UDFL/dp/B0B1YZ9CB8/ref=sr_1_191?qid=1672909133&amp;s=electronics&amp;sr=1-191" TargetMode="External"/><Relationship Id="rId691" Type="http://schemas.openxmlformats.org/officeDocument/2006/relationships/hyperlink" Target="https://m.media-amazon.com/images/I/31-hWNXDxiL._SX300_SY300_QL70_ML2_.jpg" TargetMode="External"/><Relationship Id="rId789" Type="http://schemas.openxmlformats.org/officeDocument/2006/relationships/hyperlink" Target="https://m.media-amazon.com/images/I/51DLLa8HNWL._SX300_SY300_QL70_ML2_.jpg" TargetMode="External"/><Relationship Id="rId996" Type="http://schemas.openxmlformats.org/officeDocument/2006/relationships/hyperlink" Target="https://www.amazon.in/iQOO-Phantom-Snapdragon-FlashCharge-Brightness/dp/B07WHSJXLF/ref=sr_1_192?qid=1672895799&amp;s=electronics&amp;sr=1-192" TargetMode="External"/><Relationship Id="rId2025" Type="http://schemas.openxmlformats.org/officeDocument/2006/relationships/hyperlink" Target="https://m.media-amazon.com/images/I/51BGUyveMfL._SX300_SY300_QL70_FMwebp_.jpg" TargetMode="External"/><Relationship Id="rId2372" Type="http://schemas.openxmlformats.org/officeDocument/2006/relationships/hyperlink" Target="https://www.amazon.in/Bajaj-Rex-Mixer-Grinder-White/dp/B08G8H8DPL/ref=sr_1_198?qid=1672923600&amp;s=kitchen&amp;sr=1-198" TargetMode="External"/><Relationship Id="rId2677" Type="http://schemas.openxmlformats.org/officeDocument/2006/relationships/hyperlink" Target="https://m.media-amazon.com/images/I/41bdE73aspL._SX300_SY300_QL70_FMwebp_.jpg" TargetMode="External"/><Relationship Id="rId2884" Type="http://schemas.openxmlformats.org/officeDocument/2006/relationships/hyperlink" Target="https://www.amazon.in/Borosil-Rio-1-5L-Electric-Kettle/dp/B07VZYMQNZ/ref=sr_1_479?qid=1672923615&amp;s=kitchen&amp;sr=1-479" TargetMode="External"/><Relationship Id="rId551" Type="http://schemas.openxmlformats.org/officeDocument/2006/relationships/hyperlink" Target="https://m.media-amazon.com/images/W/WEBP_402378-T1/images/I/31GCzAA+FyL._SY300_SX300_.jpg" TargetMode="External"/><Relationship Id="rId649" Type="http://schemas.openxmlformats.org/officeDocument/2006/relationships/hyperlink" Target="https://m.media-amazon.com/images/I/31-q0xhaTAL._SY445_SX342_QL70_FMwebp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181" Type="http://schemas.openxmlformats.org/officeDocument/2006/relationships/hyperlink" Target="https://m.media-amazon.com/images/I/51YTmlApiXL._SX300_SY300_QL70_FMwebp_.jpg" TargetMode="External"/><Relationship Id="rId1279" Type="http://schemas.openxmlformats.org/officeDocument/2006/relationships/hyperlink" Target="https://m.media-amazon.com/images/W/WEBP_402378-T1/images/I/41nGG6kJr9L._SX300_SY300_QL70_FMwebp_.jpg" TargetMode="External"/><Relationship Id="rId1486" Type="http://schemas.openxmlformats.org/officeDocument/2006/relationships/hyperlink" Target="https://www.amazon.in/Kanget-Female-Adapter-Standard-Interface/dp/B094DQWV9B/ref=sr_1_171?qid=1672903004&amp;s=computers&amp;sr=1-171" TargetMode="External"/><Relationship Id="rId2232" Type="http://schemas.openxmlformats.org/officeDocument/2006/relationships/hyperlink" Target="https://www.amazon.in/Kuber-Industries-Foldable-Laundry-KUBMART11450/dp/B08VGFX2B6/ref=sr_1_116?qid=1672923596&amp;s=kitchen&amp;sr=1-116" TargetMode="External"/><Relationship Id="rId2537" Type="http://schemas.openxmlformats.org/officeDocument/2006/relationships/hyperlink" Target="https://m.media-amazon.com/images/I/51G5KRUKOgL._SX300_SY300_QL70_FMwebp_.jpg" TargetMode="External"/><Relationship Id="rId204" Type="http://schemas.openxmlformats.org/officeDocument/2006/relationships/hyperlink" Target="https://www.amazon.in/AmazonBasics-Nylon-Braided-Lightning-Cable/dp/B082T6GVLJ/ref=sr_1_113?qid=1672909129&amp;s=electronics&amp;sr=1-113" TargetMode="External"/><Relationship Id="rId411" Type="http://schemas.openxmlformats.org/officeDocument/2006/relationships/hyperlink" Target="https://m.media-amazon.com/images/I/31Lqjmed98L._SX300_SY300_QL70_FMwebp_.jpg" TargetMode="External"/><Relationship Id="rId509" Type="http://schemas.openxmlformats.org/officeDocument/2006/relationships/hyperlink" Target="https://m.media-amazon.com/images/I/41QvckgGiCL._SY300_SX300_QL70_FMwebp_.jpg" TargetMode="External"/><Relationship Id="rId1041" Type="http://schemas.openxmlformats.org/officeDocument/2006/relationships/hyperlink" Target="https://m.media-amazon.com/images/I/318wXJER9zL._SX300_SY300_QL70_ML2_.jpg" TargetMode="External"/><Relationship Id="rId1139" Type="http://schemas.openxmlformats.org/officeDocument/2006/relationships/hyperlink" Target="https://m.media-amazon.com/images/I/31x3IUfMneL._SX300_SY300_QL70_ML2_.jpg" TargetMode="External"/><Relationship Id="rId1346" Type="http://schemas.openxmlformats.org/officeDocument/2006/relationships/hyperlink" Target="https://www.amazon.in/GIZGA-Protector-Charging-Protective-G55/dp/B08MTCKDYN/ref=sr_1_94?qid=1672902998&amp;s=computers&amp;sr=1-94" TargetMode="External"/><Relationship Id="rId1693" Type="http://schemas.openxmlformats.org/officeDocument/2006/relationships/hyperlink" Target="https://m.media-amazon.com/images/I/51ucu0nCeSL._SX300_SY300_QL70_FMwebp_.jpg" TargetMode="External"/><Relationship Id="rId1998" Type="http://schemas.openxmlformats.org/officeDocument/2006/relationships/hyperlink" Target="https://www.amazon.in/TP-Link-TL-WA855RE-Wi-Fi-Range-Extender/dp/B00EYW1U68/ref=sr_1_462?qid=1672903018&amp;s=computers&amp;sr=1-462" TargetMode="External"/><Relationship Id="rId2744" Type="http://schemas.openxmlformats.org/officeDocument/2006/relationships/hyperlink" Target="https://www.amazon.in/Havells-Glydo-1000-Watt-Iron-Charcoal/dp/B07LDPLSZC/ref=sr_1_396?qid=1672923612&amp;s=kitchen&amp;sr=1-396" TargetMode="External"/><Relationship Id="rId716" Type="http://schemas.openxmlformats.org/officeDocument/2006/relationships/hyperlink" Target="https://www.amazon.in/Adjustable-Holder-Universal-Windshield-Smartphones/dp/B0746JGVDS/ref=sr_1_26?qid=1672895755&amp;s=electronics&amp;sr=1-26" TargetMode="External"/><Relationship Id="rId923" Type="http://schemas.openxmlformats.org/officeDocument/2006/relationships/hyperlink" Target="https://m.media-amazon.com/images/I/31AGkV82sES._SX300_SY300_QL70_ML2_.jpg" TargetMode="External"/><Relationship Id="rId1553" Type="http://schemas.openxmlformats.org/officeDocument/2006/relationships/hyperlink" Target="https://m.media-amazon.com/images/W/WEBP_402378-T2/images/I/51esjcOy79L._SY300_SX300_QL70_FMwebp_.jpg" TargetMode="External"/><Relationship Id="rId1760" Type="http://schemas.openxmlformats.org/officeDocument/2006/relationships/hyperlink" Target="https://www.amazon.in/Sony-Headphones-Customizable-Equalizer-DSEE-Upscale/dp/B09YLFHFDW/ref=sr_1_325?qid=1672903011&amp;s=computers&amp;sr=1-325" TargetMode="External"/><Relationship Id="rId1858" Type="http://schemas.openxmlformats.org/officeDocument/2006/relationships/hyperlink" Target="https://www.amazon.in/Portronics-Konnect-POR-1079-Charging-Micro/dp/B08CDKQ8T6/ref=sr_1_385?qid=1672903014&amp;s=computers&amp;sr=1-385" TargetMode="External"/><Relationship Id="rId2604" Type="http://schemas.openxmlformats.org/officeDocument/2006/relationships/hyperlink" Target="https://www.amazon.in/Livpure-Glo-Star-RO-Mineraliser/dp/B0BCYQY9X5/ref=sr_1_318?qid=1672923609&amp;s=kitchen&amp;sr=1-318" TargetMode="External"/><Relationship Id="rId2811" Type="http://schemas.openxmlformats.org/officeDocument/2006/relationships/hyperlink" Target="https://m.media-amazon.com/images/W/WEBP_402378-T1/images/I/413b+0JACfL._SX300_SY300_.jpg" TargetMode="External"/><Relationship Id="rId52" Type="http://schemas.openxmlformats.org/officeDocument/2006/relationships/hyperlink" Target="https://www.amazon.in/TIZUM-Slim-1-5m-HDMI-Cable/dp/B01M4GGIVU/ref=sr_1_27?qid=1672909125&amp;s=electronics&amp;sr=1-27" TargetMode="External"/><Relationship Id="rId1206" Type="http://schemas.openxmlformats.org/officeDocument/2006/relationships/hyperlink" Target="https://www.amazon.in/LAPSTER-Charger-Protectors-Charging-Protective/dp/B08W56G1K9/ref=sr_1_19?qid=1672902995&amp;s=computers&amp;sr=1-19" TargetMode="External"/><Relationship Id="rId1413" Type="http://schemas.openxmlformats.org/officeDocument/2006/relationships/hyperlink" Target="https://m.media-amazon.com/images/I/31YW3+kpZQL._SY300_SX300_.jpg" TargetMode="External"/><Relationship Id="rId1620" Type="http://schemas.openxmlformats.org/officeDocument/2006/relationships/hyperlink" Target="https://www.amazon.in/Cuzor-Router-Switching-Moisture-Resistant/dp/B07ZKD8T1Q/ref=sr_1_246?qid=1672903007&amp;s=computers&amp;sr=1-246" TargetMode="External"/><Relationship Id="rId2909" Type="http://schemas.openxmlformats.org/officeDocument/2006/relationships/hyperlink" Target="https://m.media-amazon.com/images/W/WEBP_402378-T2/images/I/51WNhYBloRL._SY300_SX300_QL70_FMwebp_.jpg" TargetMode="External"/><Relationship Id="rId1718" Type="http://schemas.openxmlformats.org/officeDocument/2006/relationships/hyperlink" Target="https://www.amazon.in/Pilot-Liquid-Roller-Ball-Black/dp/B00LOD70SC/ref=sr_1_300?qid=1672903010&amp;s=computers&amp;sr=1-300" TargetMode="External"/><Relationship Id="rId1925" Type="http://schemas.openxmlformats.org/officeDocument/2006/relationships/hyperlink" Target="https://m.media-amazon.com/images/W/WEBP_402378-T1/images/I/41jmiwgyu8L._SX300_SY300_QL70_FMwebp_.jpg" TargetMode="External"/><Relationship Id="rId299" Type="http://schemas.openxmlformats.org/officeDocument/2006/relationships/hyperlink" Target="https://m.media-amazon.com/images/W/WEBP_402378-T1/images/I/41qhsp6qcNL._SX300_SY300_QL70_FMwebp_.jpg" TargetMode="External"/><Relationship Id="rId2187" Type="http://schemas.openxmlformats.org/officeDocument/2006/relationships/hyperlink" Target="https://m.media-amazon.com/images/W/WEBP_402378-T1/images/I/51o1OVswrGS._SY445_SX342_QL70_FMwebp_.jpg" TargetMode="External"/><Relationship Id="rId2394" Type="http://schemas.openxmlformats.org/officeDocument/2006/relationships/hyperlink" Target="https://www.amazon.in/Philips-Handheld-Garment-Steamer-Purple/dp/B07DXRGWDJ/ref=sr_1_207?qid=1672923601&amp;s=kitchen&amp;sr=1-207" TargetMode="External"/><Relationship Id="rId159" Type="http://schemas.openxmlformats.org/officeDocument/2006/relationships/hyperlink" Target="https://m.media-amazon.com/images/I/31C4z2M8TiL._SX300_SY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573" Type="http://schemas.openxmlformats.org/officeDocument/2006/relationships/hyperlink" Target="https://m.media-amazon.com/images/I/51eyIMn02bL._SX300_SY300_QL70_FMwebp_.jpg" TargetMode="External"/><Relationship Id="rId780" Type="http://schemas.openxmlformats.org/officeDocument/2006/relationships/hyperlink" Target="https://www.amazon.in/realme-Classic-Wired-Earphones-Microphone/dp/B08G28Z33M/ref=sr_1_58?qid=1672895762&amp;s=electronics&amp;sr=1-58" TargetMode="External"/><Relationship Id="rId2047" Type="http://schemas.openxmlformats.org/officeDocument/2006/relationships/hyperlink" Target="https://m.media-amazon.com/images/I/514Zxz-eqKL._SX300_SY300_QL70_FMwebp_.jpg" TargetMode="External"/><Relationship Id="rId2254" Type="http://schemas.openxmlformats.org/officeDocument/2006/relationships/hyperlink" Target="https://www.amazon.in/Kitchen-Stainless-Indian-Filter-Coffee/dp/B00PVT30YI/ref=sr_1_128?qid=1672923597&amp;s=kitchen&amp;sr=1-128" TargetMode="External"/><Relationship Id="rId2461" Type="http://schemas.openxmlformats.org/officeDocument/2006/relationships/hyperlink" Target="https://m.media-amazon.com/images/W/WEBP_402378-T2/images/I/41LLX-A7eTL._SX300_SY300_QL70_FMwebp_.jpg" TargetMode="External"/><Relationship Id="rId2699" Type="http://schemas.openxmlformats.org/officeDocument/2006/relationships/hyperlink" Target="https://m.media-amazon.com/images/W/WEBP_402378-T2/images/I/41RI-hzCnvL._SY300_SX300_QL70_FMwebp_.jpg" TargetMode="External"/><Relationship Id="rId226" Type="http://schemas.openxmlformats.org/officeDocument/2006/relationships/hyperlink" Target="https://www.amazon.in/LG-inches-Ready-32LQ576BPSA-Ceramic/dp/B09YL9SN9B/ref=sr_1_125?qid=1672909130&amp;s=electronics&amp;sr=1-125" TargetMode="External"/><Relationship Id="rId433" Type="http://schemas.openxmlformats.org/officeDocument/2006/relationships/hyperlink" Target="https://m.media-amazon.com/images/I/41BaZZ48wjS._SX300_SY300_QL70_FMwebp_.jpg" TargetMode="External"/><Relationship Id="rId878" Type="http://schemas.openxmlformats.org/officeDocument/2006/relationships/hyperlink" Target="https://www.amazon.in/Portronics-POR-122-MODESK-Universal-Mobile/dp/B07N8RQ6W7/ref=sr_1_111?qid=1672895777&amp;s=electronics&amp;sr=1-111" TargetMode="External"/><Relationship Id="rId1063" Type="http://schemas.openxmlformats.org/officeDocument/2006/relationships/hyperlink" Target="https://m.media-amazon.com/images/I/312X0wyfvmL._SX300_SY300_QL70_ML2_.jpg" TargetMode="External"/><Relationship Id="rId1270" Type="http://schemas.openxmlformats.org/officeDocument/2006/relationships/hyperlink" Target="https://www.amazon.in/boAt-Display-Multiple-Monitoring-Charcoal/dp/B09MQSCJQ1/ref=sr_1_53?qid=1672902997&amp;s=computers&amp;sr=1-53" TargetMode="External"/><Relationship Id="rId2114" Type="http://schemas.openxmlformats.org/officeDocument/2006/relationships/hyperlink" Target="https://www.amazon.in/Philips-GC1905-1440-Watt-Steam-Spray/dp/B008QTK47Q/ref=sr_1_47?qid=1672923592&amp;s=kitchen&amp;sr=1-47" TargetMode="External"/><Relationship Id="rId2559" Type="http://schemas.openxmlformats.org/officeDocument/2006/relationships/hyperlink" Target="https://m.media-amazon.com/images/W/WEBP_402378-T1/images/I/41lZEy8e9D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640" Type="http://schemas.openxmlformats.org/officeDocument/2006/relationships/hyperlink" Target="https://www.amazon.in/PRUSHTI-COVER-BAGS-Protective-Xstream/dp/B08BG4M4N7/ref=sr_1_486?qid=1672909149&amp;s=electronics&amp;sr=1-486" TargetMode="External"/><Relationship Id="rId738" Type="http://schemas.openxmlformats.org/officeDocument/2006/relationships/hyperlink" Target="https://www.amazon.in/Fire-Boltt-Bluetooth-Calling-Assistance-Resolution/dp/B0BF563HB4/ref=sr_1_37?qid=1672895755&amp;s=electronics&amp;sr=1-37" TargetMode="External"/><Relationship Id="rId945" Type="http://schemas.openxmlformats.org/officeDocument/2006/relationships/hyperlink" Target="https://m.media-amazon.com/images/I/41xwPQLxTML._SX300_SY300_QL70_ML2_.jpg" TargetMode="External"/><Relationship Id="rId1368" Type="http://schemas.openxmlformats.org/officeDocument/2006/relationships/hyperlink" Target="https://www.amazon.in/Logitech-Silent-Wireless-Mouse-Charcoal/dp/B01M72LILF/ref=sr_1_106?qid=1672903000&amp;s=computers&amp;sr=1-106" TargetMode="External"/><Relationship Id="rId1575" Type="http://schemas.openxmlformats.org/officeDocument/2006/relationships/hyperlink" Target="https://m.media-amazon.com/images/I/41+d7HRWPwL._SY300_SX300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2321" Type="http://schemas.openxmlformats.org/officeDocument/2006/relationships/hyperlink" Target="https://m.media-amazon.com/images/W/WEBP_402378-T1/images/I/41s6tfIVmeL._SX300_SY300_QL70_FMwebp_.jpg" TargetMode="External"/><Relationship Id="rId2419" Type="http://schemas.openxmlformats.org/officeDocument/2006/relationships/hyperlink" Target="https://m.media-amazon.com/images/W/WEBP_402378-T2/images/I/411ZPXAMTlL._SY300_SX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833" Type="http://schemas.openxmlformats.org/officeDocument/2006/relationships/hyperlink" Target="https://m.media-amazon.com/images/W/WEBP_402378-T2/images/I/41NSz+RdSoL._SX342_SY445_.jpg" TargetMode="External"/><Relationship Id="rId74" Type="http://schemas.openxmlformats.org/officeDocument/2006/relationships/hyperlink" Target="https://www.amazon.in/AmazonBasics-Apple-Certified-Lightning-Charging/dp/B07XLCFSSN/ref=sr_1_40?qid=1672909125&amp;s=electronics&amp;sr=1-40" TargetMode="External"/><Relationship Id="rId500" Type="http://schemas.openxmlformats.org/officeDocument/2006/relationships/hyperlink" Target="https://www.amazon.in/Sony-Bravia-inches-Google-KD-65X74K/dp/B09WN3SRC7/ref=sr_1_291?qid=1672909138&amp;s=electronics&amp;sr=1-291" TargetMode="External"/><Relationship Id="rId805" Type="http://schemas.openxmlformats.org/officeDocument/2006/relationships/hyperlink" Target="https://m.media-amazon.com/images/I/51vHAEYKeWL._SX300_SY300_QL70_ML2_.jpg" TargetMode="External"/><Relationship Id="rId1130" Type="http://schemas.openxmlformats.org/officeDocument/2006/relationships/hyperlink" Target="https://www.amazon.in/Pinnaclz-Original-Micro-USB-Charging/dp/B08R69VDHT/ref=sr_1_429?qid=1672895872&amp;s=electronics&amp;sr=1-429" TargetMode="External"/><Relationship Id="rId1228" Type="http://schemas.openxmlformats.org/officeDocument/2006/relationships/hyperlink" Target="https://www.amazon.in/Boya-Omnidirectional-Lavalier-Condenser-Microphone/dp/B076B8G5D8/ref=sr_1_32?qid=1672902996&amp;s=computers&amp;sr=1-32" TargetMode="External"/><Relationship Id="rId1435" Type="http://schemas.openxmlformats.org/officeDocument/2006/relationships/hyperlink" Target="https://m.media-amazon.com/images/W/WEBP_402378-T2/images/I/51LuP5KXg5L._SX300_SY300_QL70_FMwebp_.jpg" TargetMode="External"/><Relationship Id="rId1642" Type="http://schemas.openxmlformats.org/officeDocument/2006/relationships/hyperlink" Target="https://www.amazon.in/Redgear-MP35-Speed-Type-Gaming-Mousepad/dp/B01J1CFO5I/ref=sr_1_257?qid=1672903007&amp;s=computers&amp;sr=1-257" TargetMode="External"/><Relationship Id="rId1947" Type="http://schemas.openxmlformats.org/officeDocument/2006/relationships/hyperlink" Target="https://m.media-amazon.com/images/I/31Yg8KP64NL._SX300_SY300_QL70_FMwebp_.jpg" TargetMode="External"/><Relationship Id="rId2900" Type="http://schemas.openxmlformats.org/officeDocument/2006/relationships/hyperlink" Target="https://www.amazon.in/IONIX-Tap-Multilayer-Filter-Filter-Pack/dp/B0BBLHTRM9/ref=sr_1_488?qid=1672923617&amp;s=kitchen&amp;sr=1-488" TargetMode="External"/><Relationship Id="rId1502" Type="http://schemas.openxmlformats.org/officeDocument/2006/relationships/hyperlink" Target="https://www.amazon.in/Eveready-Alkaline-Batteries-1012-Battery/dp/B00ZRBWPA0/ref=sr_1_181?qid=1672903004&amp;s=computers&amp;sr=1-181" TargetMode="External"/><Relationship Id="rId1807" Type="http://schemas.openxmlformats.org/officeDocument/2006/relationships/hyperlink" Target="https://m.media-amazon.com/images/I/419w6FnCr2L._SX300_SY300_QL70_FMwebp_.jpg" TargetMode="External"/><Relationship Id="rId290" Type="http://schemas.openxmlformats.org/officeDocument/2006/relationships/hyperlink" Target="https://www.amazon.in/Kodak-Inches-Certified-Android-32HDX7XPRO/dp/B08CS3BT4L/ref=sr_1_163?qid=1672909131&amp;s=electronics&amp;sr=1-163" TargetMode="External"/><Relationship Id="rId388" Type="http://schemas.openxmlformats.org/officeDocument/2006/relationships/hyperlink" Target="https://www.amazon.in/LOHAYA-Television-Remote-Compatible-Control/dp/B08GJNM9N7/ref=sr_1_213?qid=1672909134&amp;s=electronics&amp;sr=1-213" TargetMode="External"/><Relationship Id="rId2069" Type="http://schemas.openxmlformats.org/officeDocument/2006/relationships/hyperlink" Target="https://m.media-amazon.com/images/W/WEBP_402378-T1/images/I/51MWh9t3Z2L._SX300_SY300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595" Type="http://schemas.openxmlformats.org/officeDocument/2006/relationships/hyperlink" Target="https://m.media-amazon.com/images/I/31NDmmkm19L._SX300_SY300_QL70_FMwebp_.jpg" TargetMode="External"/><Relationship Id="rId2276" Type="http://schemas.openxmlformats.org/officeDocument/2006/relationships/hyperlink" Target="https://www.amazon.in/Kent-KENT-Hand-Blender/dp/B07QHHCB27/ref=sr_1_142?qid=1672923597&amp;s=kitchen&amp;sr=1-142" TargetMode="External"/><Relationship Id="rId2483" Type="http://schemas.openxmlformats.org/officeDocument/2006/relationships/hyperlink" Target="https://m.media-amazon.com/images/W/WEBP_402378-T1/images/I/417iICYt3IL._SX300_SY300_QL70_FMwebp_.jpg" TargetMode="External"/><Relationship Id="rId2690" Type="http://schemas.openxmlformats.org/officeDocument/2006/relationships/hyperlink" Target="https://www.amazon.in/Longway-Blaze-Quartz-Heater-White/dp/B0BNLFQDG2/ref=sr_1_368?qid=1672923611&amp;s=kitchen&amp;sr=1-368" TargetMode="External"/><Relationship Id="rId248" Type="http://schemas.openxmlformats.org/officeDocument/2006/relationships/hyperlink" Target="https://www.amazon.in/Hisense-inches-Certified-Android-43A6GE/dp/B099K9ZX65/ref=sr_1_137?qid=1672909130&amp;s=electronics&amp;sr=1-137" TargetMode="External"/><Relationship Id="rId455" Type="http://schemas.openxmlformats.org/officeDocument/2006/relationships/hyperlink" Target="https://m.media-amazon.com/images/I/41+H-BiHBlS._SX300_SY300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85" Type="http://schemas.openxmlformats.org/officeDocument/2006/relationships/hyperlink" Target="https://m.media-amazon.com/images/I/4155YhLwDiL._SX300_SY300_QL70_ML2_.jpg" TargetMode="External"/><Relationship Id="rId1292" Type="http://schemas.openxmlformats.org/officeDocument/2006/relationships/hyperlink" Target="https://www.amazon.in/Universal-Silicone-Keyboard-Protector-15-6-inch/dp/B00MFPCY5C/ref=sr_1_65?qid=1672902997&amp;s=computers&amp;sr=1-65" TargetMode="External"/><Relationship Id="rId2136" Type="http://schemas.openxmlformats.org/officeDocument/2006/relationships/hyperlink" Target="https://www.amazon.in/Bajaj-Minor-1000-Watt-Room-Heater/dp/B009P2LK08/ref=sr_1_57?qid=1672923593&amp;s=kitchen&amp;sr=1-57" TargetMode="External"/><Relationship Id="rId2343" Type="http://schemas.openxmlformats.org/officeDocument/2006/relationships/hyperlink" Target="https://m.media-amazon.com/images/W/WEBP_402378-T2/images/I/313V6v-Fj3S._SX300_SY300_QL70_FMwebp_.jpg" TargetMode="External"/><Relationship Id="rId2550" Type="http://schemas.openxmlformats.org/officeDocument/2006/relationships/hyperlink" Target="https://www.amazon.in/Allin-Exporters-Ultrasonic-Humidifier-Purifier/dp/B01M69WCZ6/ref=sr_1_293?qid=1672923606&amp;s=kitchen&amp;sr=1-293" TargetMode="External"/><Relationship Id="rId2788" Type="http://schemas.openxmlformats.org/officeDocument/2006/relationships/hyperlink" Target="https://www.amazon.in/Bulfyss-Plastic-Remover-Cleaner-Remover/dp/B07HK53XM4/ref=sr_1_428?qid=1672923613&amp;s=kitchen&amp;sr=1-428" TargetMode="External"/><Relationship Id="rId108" Type="http://schemas.openxmlformats.org/officeDocument/2006/relationships/hyperlink" Target="https://www.amazon.in/Visio-World-inches-VW32A-Ready/dp/B07MKFNHKG/ref=sr_1_58?qid=1672909126&amp;s=electronics&amp;sr=1-58" TargetMode="External"/><Relationship Id="rId315" Type="http://schemas.openxmlformats.org/officeDocument/2006/relationships/hyperlink" Target="https://m.media-amazon.com/images/W/WEBP_402378-T1/images/I/51DhRNtyo0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967" Type="http://schemas.openxmlformats.org/officeDocument/2006/relationships/hyperlink" Target="https://m.media-amazon.com/images/I/31H8AoDYAYL._SX300_SY300_QL70_ML2_.jpg" TargetMode="External"/><Relationship Id="rId1152" Type="http://schemas.openxmlformats.org/officeDocument/2006/relationships/hyperlink" Target="https://www.amazon.in/Amazon-Basics-Charger-Micro-Cable/dp/B09VGKFM7Y/ref=sr_1_460?qid=1672895886&amp;s=electronics&amp;sr=1-460" TargetMode="External"/><Relationship Id="rId1597" Type="http://schemas.openxmlformats.org/officeDocument/2006/relationships/hyperlink" Target="https://m.media-amazon.com/images/I/31ZJqJC4frL._SX300_SY300_QL70_FMwebp_.jpg" TargetMode="External"/><Relationship Id="rId2203" Type="http://schemas.openxmlformats.org/officeDocument/2006/relationships/hyperlink" Target="https://m.media-amazon.com/images/W/WEBP_402378-T1/images/I/31KGeL7u8h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648" Type="http://schemas.openxmlformats.org/officeDocument/2006/relationships/hyperlink" Target="https://www.amazon.in/Handheld-Powerful-Filtration-Lightweight-Accessories/dp/B09SDDQQKP/ref=sr_1_343?qid=1672923610&amp;s=kitchen&amp;sr=1-343" TargetMode="External"/><Relationship Id="rId2855" Type="http://schemas.openxmlformats.org/officeDocument/2006/relationships/hyperlink" Target="https://m.media-amazon.com/images/I/41Peadim8b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827" Type="http://schemas.openxmlformats.org/officeDocument/2006/relationships/hyperlink" Target="https://m.media-amazon.com/images/I/21e5ZrIutKS._SX300_SY300_QL70_ML2_.jpg" TargetMode="External"/><Relationship Id="rId1012" Type="http://schemas.openxmlformats.org/officeDocument/2006/relationships/hyperlink" Target="https://www.amazon.in/MYVN-Charging-Compatible-OnePlus-Charge/dp/B084DTMYWK/ref=sr_1_208?qid=1672895806&amp;s=electronics&amp;sr=1-208" TargetMode="External"/><Relationship Id="rId1457" Type="http://schemas.openxmlformats.org/officeDocument/2006/relationships/hyperlink" Target="https://m.media-amazon.com/images/W/WEBP_402378-T2/images/I/51E0xvwRCpL._SX300_SY300_QL70_FMwebp_.jpg" TargetMode="External"/><Relationship Id="rId1664" Type="http://schemas.openxmlformats.org/officeDocument/2006/relationships/hyperlink" Target="https://www.amazon.in/DIGITEK-Portable-Flexible-Compact-Operating/dp/B08B6XWQ1C/ref=sr_1_269?qid=1672903008&amp;s=computers&amp;sr=1-269" TargetMode="External"/><Relationship Id="rId1871" Type="http://schemas.openxmlformats.org/officeDocument/2006/relationships/hyperlink" Target="https://m.media-amazon.com/images/I/41Iln5A+8HL._SY300_SX300_.jpg" TargetMode="External"/><Relationship Id="rId2508" Type="http://schemas.openxmlformats.org/officeDocument/2006/relationships/hyperlink" Target="https://www.amazon.in/Inalsa-Bullet-400-Watt-Technology-Chopper/dp/B07CVR2L5K/ref=sr_1_269?qid=1672923606&amp;s=kitchen&amp;sr=1-269" TargetMode="External"/><Relationship Id="rId2715" Type="http://schemas.openxmlformats.org/officeDocument/2006/relationships/hyperlink" Target="https://m.media-amazon.com/images/W/WEBP_402378-T2/images/I/51kEztAe73L._SX300_SY300_QL70_FMwebp_.jpg" TargetMode="External"/><Relationship Id="rId2922" Type="http://schemas.openxmlformats.org/officeDocument/2006/relationships/hyperlink" Target="https://www.amazon.in/Noir-Aqua-Spanner-Purifiers-cartridge/dp/B08L7J3T31/ref=sr_1_502?qid=1672923617&amp;s=kitchen&amp;sr=1-502" TargetMode="External"/><Relationship Id="rId1317" Type="http://schemas.openxmlformats.org/officeDocument/2006/relationships/hyperlink" Target="https://m.media-amazon.com/images/W/WEBP_402378-T2/images/I/41jlwEZpa5L._SX300_SY300_QL70_FMwebp_.jpg" TargetMode="External"/><Relationship Id="rId1524" Type="http://schemas.openxmlformats.org/officeDocument/2006/relationships/hyperlink" Target="https://www.amazon.in/Luxor-Subject-Single-Ruled-Notebook/dp/B00LHZWD0C/ref=sr_1_193?qid=1672903005&amp;s=computers&amp;sr=1-193" TargetMode="External"/><Relationship Id="rId1731" Type="http://schemas.openxmlformats.org/officeDocument/2006/relationships/hyperlink" Target="https://m.media-amazon.com/images/W/WEBP_402378-T2/images/I/415mk3uip9L._SX300_SY300_QL70_FMwebp_.jpg" TargetMode="External"/><Relationship Id="rId1969" Type="http://schemas.openxmlformats.org/officeDocument/2006/relationships/hyperlink" Target="https://m.media-amazon.com/images/W/WEBP_402378-T2/images/I/31filqqY7-L._SX300_SY300_QL70_FMwebp_.jpg" TargetMode="External"/><Relationship Id="rId23" Type="http://schemas.openxmlformats.org/officeDocument/2006/relationships/hyperlink" Target="https://m.media-amazon.com/images/I/41SDfuK7L2L._SX300_SY300_QL70_FMwebp_.jpg" TargetMode="External"/><Relationship Id="rId1829" Type="http://schemas.openxmlformats.org/officeDocument/2006/relationships/hyperlink" Target="https://m.media-amazon.com/images/I/317cwpkk1-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172" Type="http://schemas.openxmlformats.org/officeDocument/2006/relationships/hyperlink" Target="https://www.amazon.in/OnePlus-43-inches-Android-Pro/dp/B09VCHLSJF/ref=sr_1_94?qid=1672909128&amp;s=electronics&amp;sr=1-94" TargetMode="External"/><Relationship Id="rId477" Type="http://schemas.openxmlformats.org/officeDocument/2006/relationships/hyperlink" Target="https://m.media-amazon.com/images/W/WEBP_402378-T2/images/I/41FQPJ+s61L._SX342_SY445_.jpg" TargetMode="External"/><Relationship Id="rId684" Type="http://schemas.openxmlformats.org/officeDocument/2006/relationships/hyperlink" Target="https://www.amazon.in/Redmi-Storage-Segment-5000mAh-Battery/dp/B0BBN56J5H/ref=sr_1_10?qid=1672895748&amp;s=electronics&amp;sr=1-10" TargetMode="External"/><Relationship Id="rId2060" Type="http://schemas.openxmlformats.org/officeDocument/2006/relationships/hyperlink" Target="https://www.amazon.in/Prestige-1-5-Kettle-1500-watts-Red/dp/B07VNFP3C2/ref=sr_1_16?qid=1672923591&amp;s=kitchen&amp;sr=1-16" TargetMode="External"/><Relationship Id="rId2158" Type="http://schemas.openxmlformats.org/officeDocument/2006/relationships/hyperlink" Target="https://www.amazon.in/Bajaj-Shakti-Heater-Multiple-Safety/dp/B097R3XH9R/ref=sr_1_76?qid=1672923593&amp;s=kitchen&amp;sr=1-76" TargetMode="External"/><Relationship Id="rId2365" Type="http://schemas.openxmlformats.org/officeDocument/2006/relationships/hyperlink" Target="https://m.media-amazon.com/images/I/51b5sh94f7L._SX300_SY300_QL70_FMwebp_.jpg" TargetMode="External"/><Relationship Id="rId337" Type="http://schemas.openxmlformats.org/officeDocument/2006/relationships/hyperlink" Target="https://m.media-amazon.com/images/I/51sUInS8MiL._SY300_SX300_QL70_FMwebp_.jpg" TargetMode="External"/><Relationship Id="rId891" Type="http://schemas.openxmlformats.org/officeDocument/2006/relationships/hyperlink" Target="https://m.media-amazon.com/images/I/41fNkwj-vnL._SX300_SY300_QL70_ML2_.jpg" TargetMode="External"/><Relationship Id="rId989" Type="http://schemas.openxmlformats.org/officeDocument/2006/relationships/hyperlink" Target="https://m.media-amazon.com/images/I/31UUEYNOmCL._SX300_SY300_QL70_ML2_.jpg" TargetMode="External"/><Relationship Id="rId2018" Type="http://schemas.openxmlformats.org/officeDocument/2006/relationships/hyperlink" Target="https://www.amazon.in/Canon-E4570-Efficient-Printing-Compatible/dp/B09F5Z694W/ref=sr_1_485?qid=1672903019&amp;s=computers&amp;sr=1-485" TargetMode="External"/><Relationship Id="rId2572" Type="http://schemas.openxmlformats.org/officeDocument/2006/relationships/hyperlink" Target="https://www.amazon.in/Inalsa-Micro-WD10-1000W-Multifunction-Resistant/dp/B07SLNG3LW/ref=sr_1_301?qid=1672923607&amp;s=kitchen&amp;sr=1-301" TargetMode="External"/><Relationship Id="rId2877" Type="http://schemas.openxmlformats.org/officeDocument/2006/relationships/hyperlink" Target="https://m.media-amazon.com/images/W/WEBP_402378-T2/images/I/41vooC+8vUL._SY300_SX300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751" Type="http://schemas.openxmlformats.org/officeDocument/2006/relationships/hyperlink" Target="https://m.media-amazon.com/images/I/41r1d8a2WGL._SX300_SY300_QL70_ML2_.jpg" TargetMode="External"/><Relationship Id="rId849" Type="http://schemas.openxmlformats.org/officeDocument/2006/relationships/hyperlink" Target="https://m.media-amazon.com/images/I/21df1gnW1SL._SX300_SY300_QL70_ML2_.jpg" TargetMode="External"/><Relationship Id="rId1174" Type="http://schemas.openxmlformats.org/officeDocument/2006/relationships/hyperlink" Target="https://www.amazon.in/Fire-Boltt-Phoenix-Bluetooth-Calling-Monitoring/dp/B0B3RRWSF6/ref=sr_1_3?qid=1672902995&amp;s=computers&amp;sr=1-3" TargetMode="External"/><Relationship Id="rId1381" Type="http://schemas.openxmlformats.org/officeDocument/2006/relationships/hyperlink" Target="https://m.media-amazon.com/images/I/314g1W9h2rL._SX300_SY300_QL70_FMwebp_.jpg" TargetMode="External"/><Relationship Id="rId1479" Type="http://schemas.openxmlformats.org/officeDocument/2006/relationships/hyperlink" Target="https://m.media-amazon.com/images/I/41cRLg+wdIL._SY300_SX300_.jpg" TargetMode="External"/><Relationship Id="rId1686" Type="http://schemas.openxmlformats.org/officeDocument/2006/relationships/hyperlink" Target="https://www.amazon.in/Portronics-Ruffpad-Re-Writable-Writing-Battery/dp/B09VC2D2WG/ref=sr_1_283?qid=1672903008&amp;s=computers&amp;sr=1-283" TargetMode="External"/><Relationship Id="rId2225" Type="http://schemas.openxmlformats.org/officeDocument/2006/relationships/hyperlink" Target="https://m.media-amazon.com/images/I/41v9yj848i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404" Type="http://schemas.openxmlformats.org/officeDocument/2006/relationships/hyperlink" Target="https://www.amazon.in/Storite%C2%AE-USB-2-0-Mini-0-88feet/dp/B00GGGOYEK/ref=sr_1_222?qid=1672909135&amp;s=electronics&amp;sr=1-222" TargetMode="External"/><Relationship Id="rId611" Type="http://schemas.openxmlformats.org/officeDocument/2006/relationships/hyperlink" Target="https://m.media-amazon.com/images/W/WEBP_402378-T2/images/I/41m1oMmTMCL._SX300_SY300_QL70_FMwebp_.jpg" TargetMode="External"/><Relationship Id="rId1034" Type="http://schemas.openxmlformats.org/officeDocument/2006/relationships/hyperlink" Target="https://www.amazon.in/Motorola-keypad-Mobile-Expandable-Battery/dp/B09JS94MBV/ref=sr_1_239?qid=1672895814&amp;s=electronics&amp;sr=1-239" TargetMode="External"/><Relationship Id="rId1241" Type="http://schemas.openxmlformats.org/officeDocument/2006/relationships/hyperlink" Target="https://m.media-amazon.com/images/I/41dNRo8Hu8L._SX300_SY300_QL70_FMwebp_.jpg" TargetMode="External"/><Relationship Id="rId1339" Type="http://schemas.openxmlformats.org/officeDocument/2006/relationships/hyperlink" Target="https://m.media-amazon.com/images/I/31vS-1ot-HL._SX300_SY300_QL70_FMwebp_.jpg" TargetMode="External"/><Relationship Id="rId1893" Type="http://schemas.openxmlformats.org/officeDocument/2006/relationships/hyperlink" Target="https://m.media-amazon.com/images/I/41oLMkm5cfL._SY300_SX300_QL70_FMwebp_.jpg" TargetMode="External"/><Relationship Id="rId2737" Type="http://schemas.openxmlformats.org/officeDocument/2006/relationships/hyperlink" Target="https://m.media-amazon.com/images/W/WEBP_402378-T1/images/I/31+EgPqYa6L._SX300_SY300_.jpg" TargetMode="External"/><Relationship Id="rId709" Type="http://schemas.openxmlformats.org/officeDocument/2006/relationships/hyperlink" Target="https://m.media-amazon.com/images/I/41IcuNkyrdL._SX300_SY300_QL70_ML2_.jpg" TargetMode="External"/><Relationship Id="rId916" Type="http://schemas.openxmlformats.org/officeDocument/2006/relationships/hyperlink" Target="https://www.amazon.in/boAt-Wave-Lite-Smartwatch-Multiple/dp/B09V17S2BG/ref=sr_1_127?qid=1672895784&amp;s=electronics&amp;sr=1-127" TargetMode="External"/><Relationship Id="rId1101" Type="http://schemas.openxmlformats.org/officeDocument/2006/relationships/hyperlink" Target="https://m.media-amazon.com/images/I/31M4nb0+JKL._SY300_SX300_.jpg" TargetMode="External"/><Relationship Id="rId1546" Type="http://schemas.openxmlformats.org/officeDocument/2006/relationships/hyperlink" Target="https://www.amazon.in/HUMBLE-Dynamic-Recording-Microphone-SmartPhones/dp/B08HD7JQHX/ref=sr_1_205?qid=1672903005&amp;s=computers&amp;sr=1-205" TargetMode="External"/><Relationship Id="rId1753" Type="http://schemas.openxmlformats.org/officeDocument/2006/relationships/hyperlink" Target="https://m.media-amazon.com/images/W/WEBP_402378-T2/images/I/411UTnBl2TL._SX300_SY300_QL70_FMwebp_.jpg" TargetMode="External"/><Relationship Id="rId1960" Type="http://schemas.openxmlformats.org/officeDocument/2006/relationships/hyperlink" Target="https://www.amazon.in/oraimo-Charging-Syncing-Indicator-Compatible/dp/B0B86CDHL1/ref=sr_1_440?qid=1672903017&amp;s=computers&amp;sr=1-440" TargetMode="External"/><Relationship Id="rId2804" Type="http://schemas.openxmlformats.org/officeDocument/2006/relationships/hyperlink" Target="https://www.amazon.in/Candes-Automatic-Instant-Multiple-Perfecto/dp/B08YRMBK9R/ref=sr_1_438?qid=1672923613&amp;s=kitchen&amp;sr=1-438" TargetMode="External"/><Relationship Id="rId45" Type="http://schemas.openxmlformats.org/officeDocument/2006/relationships/hyperlink" Target="https://m.media-amazon.com/images/W/WEBP_402378-T1/images/I/51q3+E64azL._SX300_SY300_.jpg" TargetMode="External"/><Relationship Id="rId1406" Type="http://schemas.openxmlformats.org/officeDocument/2006/relationships/hyperlink" Target="https://www.amazon.in/COI-Sticky-Notes-Holder-Gifting/dp/B00UGZWM2I/ref=sr_1_128?qid=1672903001&amp;s=computers&amp;sr=1-128" TargetMode="External"/><Relationship Id="rId1613" Type="http://schemas.openxmlformats.org/officeDocument/2006/relationships/hyperlink" Target="https://m.media-amazon.com/images/W/WEBP_402378-T2/images/I/41aZf9i-Qz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94" Type="http://schemas.openxmlformats.org/officeDocument/2006/relationships/hyperlink" Target="https://www.amazon.in/LOHAYA-Remote-Compatible-Control-Please/dp/B093ZNQZ2Y/ref=sr_1_108?qid=1672909129&amp;s=electronics&amp;sr=1-108" TargetMode="External"/><Relationship Id="rId1918" Type="http://schemas.openxmlformats.org/officeDocument/2006/relationships/hyperlink" Target="https://www.amazon.in/HP-DeskJet-2723-Wireless-Printer/dp/B08D9MNH4B/ref=sr_1_418?qid=1672903016&amp;s=computers&amp;sr=1-418" TargetMode="External"/><Relationship Id="rId2082" Type="http://schemas.openxmlformats.org/officeDocument/2006/relationships/hyperlink" Target="https://www.amazon.in/Morphy-Richards-OFR-09-2000-Watt/dp/B01M5F614J/ref=sr_1_29?qid=1672923591&amp;s=kitchen&amp;sr=1-29" TargetMode="External"/><Relationship Id="rId261" Type="http://schemas.openxmlformats.org/officeDocument/2006/relationships/hyperlink" Target="https://m.media-amazon.com/images/W/WEBP_402378-T1/images/I/417QOjrqyBL._SY300_SX300_QL70_FMwebp_.jpg" TargetMode="External"/><Relationship Id="rId499" Type="http://schemas.openxmlformats.org/officeDocument/2006/relationships/hyperlink" Target="https://m.media-amazon.com/images/I/51uVckL1jRL._SY300_SX300_QL70_FMwebp_.jpg" TargetMode="External"/><Relationship Id="rId2387" Type="http://schemas.openxmlformats.org/officeDocument/2006/relationships/hyperlink" Target="https://m.media-amazon.com/images/I/414eE-M+gfL._SY300_SX300_.jpg" TargetMode="External"/><Relationship Id="rId2594" Type="http://schemas.openxmlformats.org/officeDocument/2006/relationships/hyperlink" Target="https://www.amazon.in/Shakti-Technology-S5-Pressure-Machine/dp/B0B2CWRDB1/ref=sr_1_316?qid=1672923607&amp;s=kitchen&amp;sr=1-316" TargetMode="External"/><Relationship Id="rId359" Type="http://schemas.openxmlformats.org/officeDocument/2006/relationships/hyperlink" Target="https://m.media-amazon.com/images/W/WEBP_402378-T2/images/I/21Nw+BXh1kS._SY300_SX300_.jpg" TargetMode="External"/><Relationship Id="rId566" Type="http://schemas.openxmlformats.org/officeDocument/2006/relationships/hyperlink" Target="https://www.amazon.in/Amazon-Brand-Charging-Suitable-Supported/dp/B0B94JPY2N/ref=sr_1_444?qid=1672909146&amp;s=electronics&amp;sr=1-444" TargetMode="External"/><Relationship Id="rId773" Type="http://schemas.openxmlformats.org/officeDocument/2006/relationships/hyperlink" Target="https://m.media-amazon.com/images/I/41BnHjRP0ZS._SX300_SY300_QL70_ML2_.jpg" TargetMode="External"/><Relationship Id="rId1196" Type="http://schemas.openxmlformats.org/officeDocument/2006/relationships/hyperlink" Target="https://www.amazon.in/Zebronics-Zeb-Bro-Wired-Earphone/dp/B07T5DKR5D/ref=sr_1_14?qid=1672902995&amp;s=computers&amp;sr=1-14" TargetMode="External"/><Relationship Id="rId2247" Type="http://schemas.openxmlformats.org/officeDocument/2006/relationships/hyperlink" Target="https://m.media-amazon.com/images/I/41PhEVR4X4L._SX300_SY300_QL70_FMwebp_.jpg" TargetMode="External"/><Relationship Id="rId2454" Type="http://schemas.openxmlformats.org/officeDocument/2006/relationships/hyperlink" Target="https://www.amazon.in/Zuvexa-Rechargeable-Electric-Foam-Maker/dp/B0BLC2BYPX/ref=sr_1_243?qid=1672923603&amp;s=kitchen&amp;sr=1-243" TargetMode="External"/><Relationship Id="rId2899" Type="http://schemas.openxmlformats.org/officeDocument/2006/relationships/hyperlink" Target="https://m.media-amazon.com/images/I/41n90w1dlJL._SY445_SX342_QL70_FMwebp_.jpg" TargetMode="External"/><Relationship Id="rId121" Type="http://schemas.openxmlformats.org/officeDocument/2006/relationships/hyperlink" Target="https://m.media-amazon.com/images/W/WEBP_402378-T2/images/I/41v00lhhdbL._SX300_SY300_QL70_FMwebp_.jpg" TargetMode="External"/><Relationship Id="rId219" Type="http://schemas.openxmlformats.org/officeDocument/2006/relationships/hyperlink" Target="https://m.media-amazon.com/images/W/WEBP_402378-T2/images/I/41CB7sKZvC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633" Type="http://schemas.openxmlformats.org/officeDocument/2006/relationships/hyperlink" Target="https://m.media-amazon.com/images/W/WEBP_402378-T2/images/I/31WPRa-K7GL._SY445_SX342_QL70_FMwebp_.jpg" TargetMode="External"/><Relationship Id="rId980" Type="http://schemas.openxmlformats.org/officeDocument/2006/relationships/hyperlink" Target="https://www.amazon.in/iQOO-Raven-Black-128GB-Storage/dp/B07WGPKMP5/ref=sr_1_175?qid=1672895799&amp;s=electronics&amp;sr=1-175" TargetMode="External"/><Relationship Id="rId1056" Type="http://schemas.openxmlformats.org/officeDocument/2006/relationships/hyperlink" Target="https://www.amazon.in/Sounce-Adjustable-Universal-Flexible-Gooseneck/dp/B096TWZRJC/ref=sr_1_269?qid=1672895828&amp;s=electronics&amp;sr=1-269" TargetMode="External"/><Relationship Id="rId1263" Type="http://schemas.openxmlformats.org/officeDocument/2006/relationships/hyperlink" Target="https://m.media-amazon.com/images/I/31Hjf7KD75L._SY300_SX300_.jpg" TargetMode="External"/><Relationship Id="rId2107" Type="http://schemas.openxmlformats.org/officeDocument/2006/relationships/hyperlink" Target="https://m.media-amazon.com/images/I/41Y8kHM144L._SY300_SX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661" Type="http://schemas.openxmlformats.org/officeDocument/2006/relationships/hyperlink" Target="https://m.media-amazon.com/images/W/WEBP_402378-T1/images/I/21df9THeM-L._SX300_SY300_QL70_FMwebp_.jpg" TargetMode="External"/><Relationship Id="rId2759" Type="http://schemas.openxmlformats.org/officeDocument/2006/relationships/hyperlink" Target="https://m.media-amazon.com/images/W/WEBP_402378-T2/images/I/31C71rcp+1L._SY300_SX300_.jpg" TargetMode="External"/><Relationship Id="rId840" Type="http://schemas.openxmlformats.org/officeDocument/2006/relationships/hyperlink" Target="https://www.amazon.in/Samsung-Midnight-Storage-6000mAh-Battery/dp/B0B4F52B5X/ref=sr_1_88?qid=1672895770&amp;s=electronics&amp;sr=1-88" TargetMode="External"/><Relationship Id="rId938" Type="http://schemas.openxmlformats.org/officeDocument/2006/relationships/hyperlink" Target="https://www.amazon.in/Spigen-Tempered-Screen-Protector-iPhone/dp/B0B244R4KB/ref=sr_1_139?qid=1672895784&amp;s=electronics&amp;sr=1-139" TargetMode="External"/><Relationship Id="rId1470" Type="http://schemas.openxmlformats.org/officeDocument/2006/relationships/hyperlink" Target="https://www.amazon.in/Logitech-M235-Wireless-Mouse-Grey/dp/B004IO5BMQ/ref=sr_1_163?qid=1672903002&amp;s=computers&amp;sr=1-163" TargetMode="External"/><Relationship Id="rId1568" Type="http://schemas.openxmlformats.org/officeDocument/2006/relationships/hyperlink" Target="https://www.amazon.in/DASITON-Flexible-Ambient-Portable-Outdoor/dp/B09N6TTHT6/ref=sr_1_218?qid=1672903006&amp;s=computers&amp;sr=1-218" TargetMode="External"/><Relationship Id="rId1775" Type="http://schemas.openxmlformats.org/officeDocument/2006/relationships/hyperlink" Target="https://m.media-amazon.com/images/I/51UTH-oHa9L._SY300_SX300_QL70_FMwebp_.jpg" TargetMode="External"/><Relationship Id="rId2521" Type="http://schemas.openxmlformats.org/officeDocument/2006/relationships/hyperlink" Target="https://m.media-amazon.com/images/W/WEBP_402378-T1/images/I/31M+TYWPdQL._SY300_SX300_.jpg" TargetMode="External"/><Relationship Id="rId2619" Type="http://schemas.openxmlformats.org/officeDocument/2006/relationships/hyperlink" Target="https://m.media-amazon.com/images/W/WEBP_402378-T1/images/I/31B8Pd1SmL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67" Type="http://schemas.openxmlformats.org/officeDocument/2006/relationships/hyperlink" Target="https://m.media-amazon.com/images/W/WEBP_402378-T1/images/I/11ICusapw3L._SY300_SX300_QL70_FMwebp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1123" Type="http://schemas.openxmlformats.org/officeDocument/2006/relationships/hyperlink" Target="https://m.media-amazon.com/images/I/41XaIckgKI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1428" Type="http://schemas.openxmlformats.org/officeDocument/2006/relationships/hyperlink" Target="https://www.amazon.in/Upgraded-Precision-Sensitivity-Rejection-Adsorption/dp/B09KGV7WSV/ref=sr_1_139?qid=1672903001&amp;s=computers&amp;sr=1-139" TargetMode="External"/><Relationship Id="rId1635" Type="http://schemas.openxmlformats.org/officeDocument/2006/relationships/hyperlink" Target="https://m.media-amazon.com/images/I/518mUXLlFZS.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842" Type="http://schemas.openxmlformats.org/officeDocument/2006/relationships/hyperlink" Target="https://www.amazon.in/Silicone-Earplugs-Replacement-Earphones-Bluetooth/dp/B08X77LM8C/ref=sr_1_376?qid=1672903013&amp;s=computers&amp;sr=1-376" TargetMode="External"/><Relationship Id="rId1702" Type="http://schemas.openxmlformats.org/officeDocument/2006/relationships/hyperlink" Target="https://www.amazon.in/Linc-Ball-Point-Pentonic-Multicolor/dp/B07SBGFDX9/ref=sr_1_291?qid=1672903010&amp;s=computers&amp;sr=1-291" TargetMode="External"/><Relationship Id="rId283" Type="http://schemas.openxmlformats.org/officeDocument/2006/relationships/hyperlink" Target="https://m.media-amazon.com/images/W/WEBP_402378-T1/images/I/21jLkYGoSE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2171" Type="http://schemas.openxmlformats.org/officeDocument/2006/relationships/hyperlink" Target="https://m.media-amazon.com/images/W/WEBP_402378-T2/images/I/31HSz-a5H3L._SX300_SY300_QL70_FMwebp_.jpg" TargetMode="External"/><Relationship Id="rId143" Type="http://schemas.openxmlformats.org/officeDocument/2006/relationships/hyperlink" Target="https://m.media-amazon.com/images/W/WEBP_402378-T2/images/I/41SNaWjuZW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588" Type="http://schemas.openxmlformats.org/officeDocument/2006/relationships/hyperlink" Target="https://www.amazon.in/Tuarso-High-Speed-Compatible-Television-Projectors/dp/B0BBMGLQDW/ref=sr_1_457?qid=1672909147&amp;s=electronics&amp;sr=1-457" TargetMode="External"/><Relationship Id="rId795" Type="http://schemas.openxmlformats.org/officeDocument/2006/relationships/hyperlink" Target="https://m.media-amazon.com/images/I/31R6RP26dzL._SY300_SX300_QL70_ML2_.jpg" TargetMode="External"/><Relationship Id="rId2031" Type="http://schemas.openxmlformats.org/officeDocument/2006/relationships/hyperlink" Target="https://m.media-amazon.com/images/W/WEBP_402378-T1/images/I/41ZeJ53ij3L._SX300_SY300_QL70_FMwebp_.jpg" TargetMode="External"/><Relationship Id="rId2269" Type="http://schemas.openxmlformats.org/officeDocument/2006/relationships/hyperlink" Target="https://m.media-amazon.com/images/W/WEBP_402378-T2/images/I/31tiptnSbZL._SX300_SY300_QL70_FMwebp_.jpg" TargetMode="External"/><Relationship Id="rId2476" Type="http://schemas.openxmlformats.org/officeDocument/2006/relationships/hyperlink" Target="https://www.amazon.in/Havells-Quartz-Settings-Product-Warranty/dp/B0B7NWGXS6/ref=sr_1_252?qid=1672923605&amp;s=kitchen&amp;sr=1-252" TargetMode="External"/><Relationship Id="rId2683" Type="http://schemas.openxmlformats.org/officeDocument/2006/relationships/hyperlink" Target="https://m.media-amazon.com/images/I/31MEXd6TAoL._SX300_SY300_QL70_FMwebp_.jpg" TargetMode="External"/><Relationship Id="rId2890" Type="http://schemas.openxmlformats.org/officeDocument/2006/relationships/hyperlink" Target="https://www.amazon.in/Eureka-Forbes-Euroclean-Vacuum-Cleaner/dp/B07F6GXNPB/ref=sr_1_485?qid=1672923615&amp;s=kitchen&amp;sr=1-485" TargetMode="External"/><Relationship Id="rId9" Type="http://schemas.openxmlformats.org/officeDocument/2006/relationships/hyperlink" Target="https://m.media-amazon.com/images/W/WEBP_402378-T2/images/I/31VzNhhqif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448" Type="http://schemas.openxmlformats.org/officeDocument/2006/relationships/hyperlink" Target="https://www.amazon.in/Portronics-Konnect-Charging-Resistant-Braided/dp/B09Q8WQ5QJ/ref=sr_1_244?qid=1672909136&amp;s=electronics&amp;sr=1-244" TargetMode="External"/><Relationship Id="rId655" Type="http://schemas.openxmlformats.org/officeDocument/2006/relationships/hyperlink" Target="https://m.media-amazon.com/images/W/WEBP_402378-T2/images/I/41xL87ElgjL._SY300_SX300_QL70_FMwebp_.jpg" TargetMode="External"/><Relationship Id="rId862" Type="http://schemas.openxmlformats.org/officeDocument/2006/relationships/hyperlink" Target="https://www.amazon.in/oraimo-firefly-2s-charger-micro-usb-multi-protection/dp/B089WB69Y1/ref=sr_1_102?qid=1672895777&amp;s=electronics&amp;sr=1-102" TargetMode="External"/><Relationship Id="rId1078" Type="http://schemas.openxmlformats.org/officeDocument/2006/relationships/hyperlink" Target="https://www.amazon.in/Compatible-I-Phone13-I-Phone11-Only-Adapter/dp/B0B54Y2SNX/ref=sr_1_315?qid=1672895842&amp;s=electronics&amp;sr=1-315" TargetMode="External"/><Relationship Id="rId1285" Type="http://schemas.openxmlformats.org/officeDocument/2006/relationships/hyperlink" Target="https://m.media-amazon.com/images/I/31wOPjcSxlL.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2129" Type="http://schemas.openxmlformats.org/officeDocument/2006/relationships/hyperlink" Target="https://m.media-amazon.com/images/I/41Bnylq337S._SX300_SY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2543" Type="http://schemas.openxmlformats.org/officeDocument/2006/relationships/hyperlink" Target="https://m.media-amazon.com/images/W/WEBP_402378-T2/images/I/4145oJH-y0L._SX300_SY300_QL70_FMwebp_.jpg" TargetMode="External"/><Relationship Id="rId2750" Type="http://schemas.openxmlformats.org/officeDocument/2006/relationships/hyperlink" Target="https://www.amazon.in/KNYUC-MART-Electric-Compact-Adjustable/dp/B09ZVJXN5L/ref=sr_1_403?qid=1672923612&amp;s=kitchen&amp;sr=1-403" TargetMode="External"/><Relationship Id="rId308" Type="http://schemas.openxmlformats.org/officeDocument/2006/relationships/hyperlink" Target="https://www.amazon.in/Xiaomi-HyperCharge-Cable-100cm-Type-C/dp/B07YTNKVJQ/ref=sr_1_172?qid=1672909133&amp;s=electronics&amp;sr=1-172" TargetMode="External"/><Relationship Id="rId515" Type="http://schemas.openxmlformats.org/officeDocument/2006/relationships/hyperlink" Target="https://m.media-amazon.com/images/I/416qO6VZHgL._SX300_SY300_QL70_FMwebp_.jpg" TargetMode="External"/><Relationship Id="rId722" Type="http://schemas.openxmlformats.org/officeDocument/2006/relationships/hyperlink" Target="https://www.amazon.in/Fire-Boltt-Ninja-Smartwatch-Sports-Tracking/dp/B09YV4RG4D/ref=sr_1_29?qid=1672895755&amp;s=electronics&amp;sr=1-29" TargetMode="External"/><Relationship Id="rId1145" Type="http://schemas.openxmlformats.org/officeDocument/2006/relationships/hyperlink" Target="https://m.media-amazon.com/images/I/41hI-UvnhF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1797" Type="http://schemas.openxmlformats.org/officeDocument/2006/relationships/hyperlink" Target="https://m.media-amazon.com/images/W/WEBP_402378-T2/images/I/31kw1RgU5yL._SX300_SY300_QL70_FMwebp_.jpg" TargetMode="External"/><Relationship Id="rId2403" Type="http://schemas.openxmlformats.org/officeDocument/2006/relationships/hyperlink" Target="https://m.media-amazon.com/images/W/WEBP_402378-T2/images/I/41t3WVUlRmL._SX300_SY300_QL70_FMwebp_.jpg" TargetMode="External"/><Relationship Id="rId2848" Type="http://schemas.openxmlformats.org/officeDocument/2006/relationships/hyperlink" Target="https://www.amazon.in/Induction-Cooktop-Overheat-Protection-Certified/dp/B0BL11S5QK/ref=sr_1_460?qid=1672923614&amp;s=kitchen&amp;sr=1-460" TargetMode="External"/><Relationship Id="rId89" Type="http://schemas.openxmlformats.org/officeDocument/2006/relationships/hyperlink" Target="https://m.media-amazon.com/images/I/31v7NnnAItL._SY445_SX342_QL70_FMwebp_.jpg" TargetMode="External"/><Relationship Id="rId1005" Type="http://schemas.openxmlformats.org/officeDocument/2006/relationships/hyperlink" Target="https://m.media-amazon.com/images/I/41u0PC4NajL._SX300_SY300_QL70_ML2_.jpg" TargetMode="External"/><Relationship Id="rId1212" Type="http://schemas.openxmlformats.org/officeDocument/2006/relationships/hyperlink" Target="https://www.amazon.in/HP-X1000-Wired-Mouse-Black/dp/B009VCGPSY/ref=sr_1_22?qid=1672902995&amp;s=computers&amp;sr=1-22" TargetMode="External"/><Relationship Id="rId1657" Type="http://schemas.openxmlformats.org/officeDocument/2006/relationships/hyperlink" Target="https://m.media-amazon.com/images/W/WEBP_402378-T2/images/I/31pnooau8vS._SX300_SY300_QL70_FMwebp_.jpg" TargetMode="External"/><Relationship Id="rId1864" Type="http://schemas.openxmlformats.org/officeDocument/2006/relationships/hyperlink" Target="https://www.amazon.in/TVARA-Colorful-Erasable-Electronic-Educational/dp/B09939XJX8/ref=sr_1_388?qid=1672903014&amp;s=computers&amp;sr=1-388" TargetMode="External"/><Relationship Id="rId2610" Type="http://schemas.openxmlformats.org/officeDocument/2006/relationships/hyperlink" Target="https://www.amazon.in/Preethi-MGA-502-0-4-Litre-Grind-Store/dp/B012ELCYUG/ref=sr_1_321?qid=1672923609&amp;s=kitchen&amp;sr=1-321" TargetMode="External"/><Relationship Id="rId2708" Type="http://schemas.openxmlformats.org/officeDocument/2006/relationships/hyperlink" Target="https://www.amazon.in/Racold-Eterno-Pro-Vertical-Metallic/dp/B07TC9F7PN/ref=sr_1_380?qid=1672923611&amp;s=kitchen&amp;sr=1-380" TargetMode="External"/><Relationship Id="rId2915" Type="http://schemas.openxmlformats.org/officeDocument/2006/relationships/hyperlink" Target="https://m.media-amazon.com/images/I/41JyZuDzDgL._SX300_SY300_QL70_FMwebp_.jpg" TargetMode="External"/><Relationship Id="rId1517" Type="http://schemas.openxmlformats.org/officeDocument/2006/relationships/hyperlink" Target="https://m.media-amazon.com/images/I/51r+g8fFJsL._SX300_SY300_.jpg" TargetMode="External"/><Relationship Id="rId1724" Type="http://schemas.openxmlformats.org/officeDocument/2006/relationships/hyperlink" Target="https://www.amazon.in/IT2M-Designer-Laptop-Computer-12788/dp/B07S7DCJKS/ref=sr_1_303?qid=1672903010&amp;s=computers&amp;sr=1-303" TargetMode="External"/><Relationship Id="rId16" Type="http://schemas.openxmlformats.org/officeDocument/2006/relationships/hyperlink" Target="https://www.amazon.in/MI-MTCY001IN-USB-Type-C-Cable/dp/B08DDRGWTJ/ref=sr_1_9?qid=1672909124&amp;s=electronics&amp;sr=1-9" TargetMode="External"/><Relationship Id="rId1931" Type="http://schemas.openxmlformats.org/officeDocument/2006/relationships/hyperlink" Target="https://m.media-amazon.com/images/W/WEBP_402378-T1/images/I/41N+hHYrIWL._SY300_SX300_.jpg" TargetMode="External"/><Relationship Id="rId2193" Type="http://schemas.openxmlformats.org/officeDocument/2006/relationships/hyperlink" Target="https://m.media-amazon.com/images/W/WEBP_402378-T2/images/I/41ZFwhFMMwL._SX300_SY300_QL70_FMwebp_.jpg" TargetMode="External"/><Relationship Id="rId2498" Type="http://schemas.openxmlformats.org/officeDocument/2006/relationships/hyperlink" Target="https://www.amazon.in/Tesora-Electric-Stainless-Protection-White/dp/B09VGS66FV/ref=sr_1_266?qid=1672923605&amp;s=kitchen&amp;sr=1-266" TargetMode="External"/><Relationship Id="rId165" Type="http://schemas.openxmlformats.org/officeDocument/2006/relationships/hyperlink" Target="https://m.media-amazon.com/images/I/41M9BBMSUdL._SX300_SY300_QL70_FMwebp_.jpg" TargetMode="External"/><Relationship Id="rId372" Type="http://schemas.openxmlformats.org/officeDocument/2006/relationships/hyperlink" Target="https://www.amazon.in/AmazonBasics-USB-3-0-Cable-Meters/dp/B00NH12R1O/ref=sr_1_205?qid=1672909134&amp;s=electronics&amp;sr=1-205" TargetMode="External"/><Relationship Id="rId677" Type="http://schemas.openxmlformats.org/officeDocument/2006/relationships/hyperlink" Target="https://m.media-amazon.com/images/I/41Wd9J6nfpL._SX300_SY300_QL70_ML2_.jpg" TargetMode="External"/><Relationship Id="rId2053" Type="http://schemas.openxmlformats.org/officeDocument/2006/relationships/hyperlink" Target="https://m.media-amazon.com/images/I/414Cwv2guxL._SX300_SY300_QL70_FMwebp_.jpg" TargetMode="External"/><Relationship Id="rId2260" Type="http://schemas.openxmlformats.org/officeDocument/2006/relationships/hyperlink" Target="https://www.amazon.in/HUL-Pureit-Germkill-Classic-Purifier/dp/B00H3H03Q4/ref=sr_1_131?qid=1672923597&amp;s=kitchen&amp;sr=1-131" TargetMode="External"/><Relationship Id="rId2358" Type="http://schemas.openxmlformats.org/officeDocument/2006/relationships/hyperlink" Target="https://www.amazon.in/Brayden-Portable-Smoothie-Blender-Rechargeable/dp/B07NRTCDS5/ref=sr_1_190?qid=1672923600&amp;s=kitchen&amp;sr=1-190" TargetMode="External"/><Relationship Id="rId232" Type="http://schemas.openxmlformats.org/officeDocument/2006/relationships/hyperlink" Target="https://www.amazon.in/Portronics-Konnect-POR-1403-Charging-Function/dp/B09KH58JZR/ref=sr_1_129?qid=1672909130&amp;s=electronics&amp;sr=1-129" TargetMode="External"/><Relationship Id="rId884" Type="http://schemas.openxmlformats.org/officeDocument/2006/relationships/hyperlink" Target="https://www.amazon.in/Nokia-105-Single-Keypad-Wireless/dp/B09YDFDVNS/ref=sr_1_117?qid=1672895777&amp;s=electronics&amp;sr=1-117" TargetMode="External"/><Relationship Id="rId2120" Type="http://schemas.openxmlformats.org/officeDocument/2006/relationships/hyperlink" Target="https://www.amazon.in/Pigeon-Stainless-boiling-Instant-Noodles/dp/B09Y5FZK9N/ref=sr_1_50?qid=1672923592&amp;s=kitchen&amp;sr=1-50" TargetMode="External"/><Relationship Id="rId2565" Type="http://schemas.openxmlformats.org/officeDocument/2006/relationships/hyperlink" Target="https://m.media-amazon.com/images/W/WEBP_402378-T2/images/I/411uVIJr+QL.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537" Type="http://schemas.openxmlformats.org/officeDocument/2006/relationships/hyperlink" Target="https://m.media-amazon.com/images/W/WEBP_402378-T2/images/I/315GvM3Qq6S._SX300_SY300_QL70_FMwebp_.jpg" TargetMode="External"/><Relationship Id="rId744" Type="http://schemas.openxmlformats.org/officeDocument/2006/relationships/hyperlink" Target="https://www.amazon.in/Redmi-9A-Sport-Octa-core-Processor/dp/B09GFLXVH9/ref=sr_1_40?qid=1672895755&amp;s=electronics&amp;sr=1-40" TargetMode="External"/><Relationship Id="rId951" Type="http://schemas.openxmlformats.org/officeDocument/2006/relationships/hyperlink" Target="https://m.media-amazon.com/images/I/41cYSMom9TL._SX300_SY300_QL70_ML2_.jpg" TargetMode="External"/><Relationship Id="rId1167" Type="http://schemas.openxmlformats.org/officeDocument/2006/relationships/hyperlink" Target="https://m.media-amazon.com/images/I/217Lv1D3bHL._SX300_SY300_QL70_ML2_.jpg" TargetMode="External"/><Relationship Id="rId1374" Type="http://schemas.openxmlformats.org/officeDocument/2006/relationships/hyperlink" Target="https://www.amazon.in/HP-MicroSD-U1-TF-Card-32GB/dp/B07DJLFMPS/ref=sr_1_110?qid=1672903000&amp;s=computers&amp;sr=1-110" TargetMode="External"/><Relationship Id="rId1581" Type="http://schemas.openxmlformats.org/officeDocument/2006/relationships/hyperlink" Target="https://m.media-amazon.com/images/I/41+vZl3dF7L._SY300_SX300_.jpg" TargetMode="External"/><Relationship Id="rId1679" Type="http://schemas.openxmlformats.org/officeDocument/2006/relationships/hyperlink" Target="https://m.media-amazon.com/images/W/WEBP_402378-T2/images/I/3183iGEWksL._SX300_SY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425" Type="http://schemas.openxmlformats.org/officeDocument/2006/relationships/hyperlink" Target="https://m.media-amazon.com/images/I/31B24fjfiTL._SX300_SY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80" Type="http://schemas.openxmlformats.org/officeDocument/2006/relationships/hyperlink" Target="https://www.amazon.in/DURACELL-Type-C-braided-Charge-Cable/dp/B09C6HWG18/ref=sr_1_43?qid=1672909125&amp;s=electronics&amp;sr=1-43" TargetMode="External"/><Relationship Id="rId604" Type="http://schemas.openxmlformats.org/officeDocument/2006/relationships/hyperlink" Target="https://www.amazon.in/Tizum-10-2Gbps-Speed-Plated-Cable/dp/B01M5967SY/ref=sr_1_468?qid=1672909147&amp;s=electronics&amp;sr=1-468" TargetMode="External"/><Relationship Id="rId811" Type="http://schemas.openxmlformats.org/officeDocument/2006/relationships/hyperlink" Target="https://m.media-amazon.com/images/I/31Sx7+mu+vL._SY300_SX300_.jpg" TargetMode="External"/><Relationship Id="rId1027" Type="http://schemas.openxmlformats.org/officeDocument/2006/relationships/hyperlink" Target="https://m.media-amazon.com/images/I/31OgHTags6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1441" Type="http://schemas.openxmlformats.org/officeDocument/2006/relationships/hyperlink" Target="https://m.media-amazon.com/images/W/WEBP_402378-T2/images/I/41IAc+vLV7S._SY300_SX300_.jpg" TargetMode="External"/><Relationship Id="rId1886" Type="http://schemas.openxmlformats.org/officeDocument/2006/relationships/hyperlink" Target="https://www.amazon.in/Redgear-Cloak-Gaming-Headphones-Microphone/dp/B07T9FV9YP/ref=sr_1_400?qid=1672903014&amp;s=computers&amp;sr=1-400" TargetMode="External"/><Relationship Id="rId909" Type="http://schemas.openxmlformats.org/officeDocument/2006/relationships/hyperlink" Target="https://m.media-amazon.com/images/I/31J6qGhAL9L._SX300_SY300_QL70_ML2_.jpg" TargetMode="External"/><Relationship Id="rId1301" Type="http://schemas.openxmlformats.org/officeDocument/2006/relationships/hyperlink" Target="https://m.media-amazon.com/images/W/WEBP_402378-T2/images/I/51MA5PwP6xL._SX300_SY300_QL70_FMwebp_.jpg" TargetMode="External"/><Relationship Id="rId1539" Type="http://schemas.openxmlformats.org/officeDocument/2006/relationships/hyperlink" Target="https://m.media-amazon.com/images/W/WEBP_402378-T2/images/I/31AQqe9fbJL._SX300_SY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953" Type="http://schemas.openxmlformats.org/officeDocument/2006/relationships/hyperlink" Target="https://m.media-amazon.com/images/I/31jUKdJdjHL._SX300_SY300_QL70_FMwebp_.jpg" TargetMode="External"/><Relationship Id="rId38" Type="http://schemas.openxmlformats.org/officeDocument/2006/relationships/hyperlink" Target="https://www.amazon.in/boAt-A325-Tangle-Free-Charging-Transmission/dp/B08WRBG3XW/ref=sr_1_20?qid=1672909124&amp;s=electronics&amp;sr=1-20" TargetMode="External"/><Relationship Id="rId1606" Type="http://schemas.openxmlformats.org/officeDocument/2006/relationships/hyperlink" Target="https://www.amazon.in/AmazonBasics-Extension-Cable-Male-Female/dp/B00NH11PEY/ref=sr_1_239?qid=1672903006&amp;s=computers&amp;sr=1-239" TargetMode="External"/><Relationship Id="rId1813" Type="http://schemas.openxmlformats.org/officeDocument/2006/relationships/hyperlink" Target="https://m.media-amazon.com/images/I/31eE6slx4EL._SX300_SY300_QL70_FMwebp_.jpg" TargetMode="External"/><Relationship Id="rId187" Type="http://schemas.openxmlformats.org/officeDocument/2006/relationships/hyperlink" Target="https://m.media-amazon.com/images/W/WEBP_402378-T1/images/I/31Uqr+A2THL._SY300_SX300_.jpg" TargetMode="External"/><Relationship Id="rId394" Type="http://schemas.openxmlformats.org/officeDocument/2006/relationships/hyperlink" Target="https://www.amazon.in/FLiX-Beetel-Durable-Lightning-Charge/dp/B08P9RYPLR/ref=sr_1_216?qid=1672909134&amp;s=electronics&amp;sr=1-216" TargetMode="External"/><Relationship Id="rId2075" Type="http://schemas.openxmlformats.org/officeDocument/2006/relationships/hyperlink" Target="https://m.media-amazon.com/images/W/WEBP_402378-T2/images/I/31ke2NdHJ-L._SY300_SX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254" Type="http://schemas.openxmlformats.org/officeDocument/2006/relationships/hyperlink" Target="https://www.amazon.in/AmazonBasics-Speed-Female-Extension-Cable/dp/B01D5H8ZI8/ref=sr_1_141?qid=1672909130&amp;s=electronics&amp;sr=1-141" TargetMode="External"/><Relationship Id="rId699" Type="http://schemas.openxmlformats.org/officeDocument/2006/relationships/hyperlink" Target="https://m.media-amazon.com/images/I/41KBaLUTYHL._SX300_SY300_QL70_ML2_.jpg" TargetMode="External"/><Relationship Id="rId1091" Type="http://schemas.openxmlformats.org/officeDocument/2006/relationships/hyperlink" Target="https://m.media-amazon.com/images/I/41lnTFZGz9L._SX300_SY300_QL70_ML2_.jpg" TargetMode="External"/><Relationship Id="rId2587" Type="http://schemas.openxmlformats.org/officeDocument/2006/relationships/hyperlink" Target="https://m.media-amazon.com/images/I/41xLjSyJtYL._SX300_SY300_QL70_FMwebp_.jpg" TargetMode="External"/><Relationship Id="rId2794" Type="http://schemas.openxmlformats.org/officeDocument/2006/relationships/hyperlink" Target="https://www.amazon.in/LONAXA-Travel-Rechargeable-Fruit-Juicer/dp/B0BHNHMR3H/ref=sr_1_431?qid=1672923613&amp;s=kitchen&amp;sr=1-431" TargetMode="External"/><Relationship Id="rId114" Type="http://schemas.openxmlformats.org/officeDocument/2006/relationships/hyperlink" Target="https://www.amazon.in/TP-Link-TL-WN823N-300Mbps-Wireless-N-Adapter/dp/B0088TKTY2/ref=sr_1_61?qid=1672909126&amp;s=electronics&amp;sr=1-61" TargetMode="External"/><Relationship Id="rId461" Type="http://schemas.openxmlformats.org/officeDocument/2006/relationships/hyperlink" Target="https://m.media-amazon.com/images/W/WEBP_402378-T2/images/I/41AcG6PavXL._SX300_SY300_QL70_FMwebp_.jpg" TargetMode="External"/><Relationship Id="rId559" Type="http://schemas.openxmlformats.org/officeDocument/2006/relationships/hyperlink" Target="https://m.media-amazon.com/images/W/WEBP_402378-T2/images/I/31yPzs3mAlL._SX300_SY300_QL70_FMwebp_.jpg" TargetMode="External"/><Relationship Id="rId766" Type="http://schemas.openxmlformats.org/officeDocument/2006/relationships/hyperlink" Target="https://www.amazon.in/DURACELL-Charger-Qualcomm-Certified-Charge/dp/B09FFK1PQG/ref=sr_1_51?qid=1672895762&amp;s=electronics&amp;sr=1-51" TargetMode="External"/><Relationship Id="rId1189" Type="http://schemas.openxmlformats.org/officeDocument/2006/relationships/hyperlink" Target="https://m.media-amazon.com/images/W/WEBP_402378-T2/images/I/41Peg4pz7fL._SX300_SY300_QL70_FMwebp_.jpg" TargetMode="External"/><Relationship Id="rId1396" Type="http://schemas.openxmlformats.org/officeDocument/2006/relationships/hyperlink" Target="https://www.amazon.in/Logitech-H111-Stero-Headset-Black/dp/B00Y4ORQ46/ref=sr_1_123?qid=1672903001&amp;s=computers&amp;sr=1-123" TargetMode="External"/><Relationship Id="rId2142" Type="http://schemas.openxmlformats.org/officeDocument/2006/relationships/hyperlink" Target="https://www.amazon.in/Lifelong-LLQH925-settings-operation-Indicator/dp/B0BGPN4GGH/ref=sr_1_62?qid=1672923593&amp;s=kitchen&amp;sr=1-62" TargetMode="External"/><Relationship Id="rId2447" Type="http://schemas.openxmlformats.org/officeDocument/2006/relationships/hyperlink" Target="https://m.media-amazon.com/images/I/51oN+8Zs5YL._SY300_SX300_.jpg" TargetMode="External"/><Relationship Id="rId321" Type="http://schemas.openxmlformats.org/officeDocument/2006/relationships/hyperlink" Target="https://m.media-amazon.com/images/W/WEBP_402378-T1/images/I/41OrFRgZhYL._SX300_SY300_QL70_FMwebp_.jpg" TargetMode="External"/><Relationship Id="rId419" Type="http://schemas.openxmlformats.org/officeDocument/2006/relationships/hyperlink" Target="https://m.media-amazon.com/images/W/WEBP_402378-T2/images/I/416A01cyQYL._SX300_SY300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973" Type="http://schemas.openxmlformats.org/officeDocument/2006/relationships/hyperlink" Target="https://m.media-amazon.com/images/I/31tWzHMz6vL._SY445_SX342_QL70_ML2_.jpg" TargetMode="External"/><Relationship Id="rId1049" Type="http://schemas.openxmlformats.org/officeDocument/2006/relationships/hyperlink" Target="https://m.media-amazon.com/images/I/31xJT-3ZAkL._SX300_SY300_QL70_ML2_.jpg" TargetMode="External"/><Relationship Id="rId1256" Type="http://schemas.openxmlformats.org/officeDocument/2006/relationships/hyperlink" Target="https://www.amazon.in/ZEBRONICS-Zeb-Dash-Wireless-Receiver-Buttons/dp/B08YDFX7Y1/ref=sr_1_46?qid=1672902996&amp;s=computers&amp;sr=1-46" TargetMode="External"/><Relationship Id="rId2002" Type="http://schemas.openxmlformats.org/officeDocument/2006/relationships/hyperlink" Target="https://www.amazon.in/SWAPKART-Charging-Compatible-iPhone-Devices/dp/B0B2DJDCPX/ref=sr_1_465?qid=1672903018&amp;s=computers&amp;sr=1-465" TargetMode="External"/><Relationship Id="rId2307" Type="http://schemas.openxmlformats.org/officeDocument/2006/relationships/hyperlink" Target="https://m.media-amazon.com/images/I/51d1BSuCGfL._SY300_SX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2861" Type="http://schemas.openxmlformats.org/officeDocument/2006/relationships/hyperlink" Target="https://m.media-amazon.com/images/I/31grDt8hrBS._SX300_SY300_QL70_FMwebp_.jpg" TargetMode="External"/><Relationship Id="rId833" Type="http://schemas.openxmlformats.org/officeDocument/2006/relationships/hyperlink" Target="https://m.media-amazon.com/images/I/31P2d7102lL._SY300_SX300_QL70_ML2_.jpg" TargetMode="External"/><Relationship Id="rId1116" Type="http://schemas.openxmlformats.org/officeDocument/2006/relationships/hyperlink" Target="https://www.amazon.in/LAPSTER-Protectors-Charger-Protector-Computers/dp/B0BBW521YC/ref=sr_1_403?qid=1672895864&amp;s=electronics&amp;sr=1-403" TargetMode="External"/><Relationship Id="rId1463" Type="http://schemas.openxmlformats.org/officeDocument/2006/relationships/hyperlink" Target="https://m.media-amazon.com/images/I/41da4tk7N+L._SY300_SX300_.jpg" TargetMode="External"/><Relationship Id="rId1670" Type="http://schemas.openxmlformats.org/officeDocument/2006/relationships/hyperlink" Target="https://www.amazon.in/Kingston-DataTraveler-Exodia-DTX-Flash/dp/B08JD36C6H/ref=sr_1_272?qid=1672903008&amp;s=computers&amp;sr=1-272" TargetMode="External"/><Relationship Id="rId1768" Type="http://schemas.openxmlformats.org/officeDocument/2006/relationships/hyperlink" Target="https://www.amazon.in/Infinity-Glide-510-Headphone-Equalizer/dp/B0873L7J6X/ref=sr_1_329?qid=1672903011&amp;s=computers&amp;sr=1-329" TargetMode="External"/><Relationship Id="rId2514" Type="http://schemas.openxmlformats.org/officeDocument/2006/relationships/hyperlink" Target="https://www.amazon.in/Rico-1500-W-immersion-water-heater/dp/B0123P3PWE/ref=sr_1_272?qid=1672923606&amp;s=kitchen&amp;sr=1-272" TargetMode="External"/><Relationship Id="rId2721" Type="http://schemas.openxmlformats.org/officeDocument/2006/relationships/hyperlink" Target="https://m.media-amazon.com/images/W/WEBP_402378-T2/images/I/41g0U0-t1RL._SX300_SY300_QL70_FMwebp_.jpg" TargetMode="External"/><Relationship Id="rId2819" Type="http://schemas.openxmlformats.org/officeDocument/2006/relationships/hyperlink" Target="https://m.media-amazon.com/images/I/31Y+l9J1nYL._SY300_SX300_.jpg" TargetMode="External"/><Relationship Id="rId900" Type="http://schemas.openxmlformats.org/officeDocument/2006/relationships/hyperlink" Target="https://www.amazon.in/Nokia-105-Single-Wireless-Charcoal/dp/B09YDFKJF8/ref=sr_1_125?qid=1672895777&amp;s=electronics&amp;sr=1-125" TargetMode="External"/><Relationship Id="rId1323" Type="http://schemas.openxmlformats.org/officeDocument/2006/relationships/hyperlink" Target="https://m.media-amazon.com/images/I/21psCtgM5BL._SX300_SY300_QL70_FMwebp_.jpg" TargetMode="External"/><Relationship Id="rId1530" Type="http://schemas.openxmlformats.org/officeDocument/2006/relationships/hyperlink" Target="https://www.amazon.in/SanDisk-Ultra-SDDDC2-064G-G46-Drives-Silver/dp/B01EZ0X3L8/ref=sr_1_196?qid=1672903005&amp;s=computers&amp;sr=1-196" TargetMode="External"/><Relationship Id="rId1628" Type="http://schemas.openxmlformats.org/officeDocument/2006/relationships/hyperlink" Target="https://www.amazon.in/ZEBRONICS-Zeb-Evolve-Supporting-Metallic-Blue/dp/B09GFWJDY1/ref=sr_1_250?qid=1672903007&amp;s=computers&amp;sr=1-250" TargetMode="External"/><Relationship Id="rId1975" Type="http://schemas.openxmlformats.org/officeDocument/2006/relationships/hyperlink" Target="https://m.media-amazon.com/images/I/41p7lk3nj6L._SX300_SY300_QL70_FMwebp_.jpg" TargetMode="External"/><Relationship Id="rId1835" Type="http://schemas.openxmlformats.org/officeDocument/2006/relationships/hyperlink" Target="https://m.media-amazon.com/images/I/51VIQVc-6XL.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2097" Type="http://schemas.openxmlformats.org/officeDocument/2006/relationships/hyperlink" Target="https://m.media-amazon.com/images/W/WEBP_402378-T1/images/I/41h9kA2Tt7S.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483" Type="http://schemas.openxmlformats.org/officeDocument/2006/relationships/hyperlink" Target="https://m.media-amazon.com/images/I/41etMsrKqT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2164" Type="http://schemas.openxmlformats.org/officeDocument/2006/relationships/hyperlink" Target="https://www.amazon.in/Wonderchef-Nutri-Blend-Watts-Juicer-Grinder/dp/B00W56GLOQ/ref=sr_1_76?qid=1672923595&amp;s=kitchen&amp;sr=1-76" TargetMode="External"/><Relationship Id="rId2371" Type="http://schemas.openxmlformats.org/officeDocument/2006/relationships/hyperlink" Target="https://m.media-amazon.com/images/W/WEBP_402378-T2/images/I/316VkpDJItL._SX300_SY300_QL70_FMwebp_.jpg" TargetMode="External"/><Relationship Id="rId136" Type="http://schemas.openxmlformats.org/officeDocument/2006/relationships/hyperlink" Target="https://www.amazon.in/Acer-inches-Ready-AR32NSV53HD-Black/dp/B0B9XN9S3W/ref=sr_1_75?qid=1672909128&amp;s=electronics&amp;sr=1-75" TargetMode="External"/><Relationship Id="rId343" Type="http://schemas.openxmlformats.org/officeDocument/2006/relationships/hyperlink" Target="https://m.media-amazon.com/images/W/WEBP_402378-T2/images/I/41ECCMs7tjL._SY300_SX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788" Type="http://schemas.openxmlformats.org/officeDocument/2006/relationships/hyperlink" Target="https://www.amazon.in/Portronics-Konnect-POR-1080-Charging-Function/dp/B08CF3B7N1/ref=sr_1_62?qid=1672895762&amp;s=electronics&amp;sr=1-62" TargetMode="External"/><Relationship Id="rId995" Type="http://schemas.openxmlformats.org/officeDocument/2006/relationships/hyperlink" Target="https://m.media-amazon.com/images/I/41XUW74HLlL._SX300_SY300_QL70_ML2_.jpg" TargetMode="External"/><Relationship Id="rId1180" Type="http://schemas.openxmlformats.org/officeDocument/2006/relationships/hyperlink" Target="https://www.amazon.in/Logitech-B170-Wireless-Mouse-Black/dp/B01J0XWYKQ/ref=sr_1_6?qid=1672902995&amp;s=computers&amp;sr=1-6" TargetMode="External"/><Relationship Id="rId2024" Type="http://schemas.openxmlformats.org/officeDocument/2006/relationships/hyperlink" Target="https://www.amazon.in/HP-v222w-Flash-Drive-64GB/dp/B01LYLJ99X/ref=sr_1_488?qid=1672903019&amp;s=computers&amp;sr=1-488" TargetMode="External"/><Relationship Id="rId2231" Type="http://schemas.openxmlformats.org/officeDocument/2006/relationships/hyperlink" Target="https://m.media-amazon.com/images/I/41wqOJ5t9QL._SX300_SY300_QL70_FMwebp_.jpg" TargetMode="External"/><Relationship Id="rId2469" Type="http://schemas.openxmlformats.org/officeDocument/2006/relationships/hyperlink" Target="https://m.media-amazon.com/images/W/WEBP_402378-T2/images/I/317ja9m3iHL._SX300_SY300_QL70_FMwebp_.jpg" TargetMode="External"/><Relationship Id="rId2676" Type="http://schemas.openxmlformats.org/officeDocument/2006/relationships/hyperlink" Target="https://www.amazon.in/Wipro-Smartlife-Super-Deluxe-Iron/dp/B00B7GKXMG/ref=sr_1_364?qid=1672923610&amp;s=kitchen&amp;sr=1-364" TargetMode="External"/><Relationship Id="rId2883" Type="http://schemas.openxmlformats.org/officeDocument/2006/relationships/hyperlink" Target="https://m.media-amazon.com/images/W/WEBP_402378-T2/images/I/414WPLTqm0L._SX300_SY300_QL70_FMwebp_.jpg" TargetMode="External"/><Relationship Id="rId203" Type="http://schemas.openxmlformats.org/officeDocument/2006/relationships/hyperlink" Target="https://m.media-amazon.com/images/I/31kw1RgU5yL._SX300_SY300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855" Type="http://schemas.openxmlformats.org/officeDocument/2006/relationships/hyperlink" Target="https://m.media-amazon.com/images/I/411yU+n3UkL._SY300_SX300_.jpg" TargetMode="External"/><Relationship Id="rId1040" Type="http://schemas.openxmlformats.org/officeDocument/2006/relationships/hyperlink" Target="https://www.amazon.in/Charger-Certified-Charging-Adaptor-Cellular/dp/B09NL4DCXK/ref=sr_1_246?qid=1672895821&amp;s=electronics&amp;sr=1-246" TargetMode="External"/><Relationship Id="rId1278" Type="http://schemas.openxmlformats.org/officeDocument/2006/relationships/hyperlink" Target="https://www.amazon.in/Tp-Link-300Mbps-AC750-Range-Extender/dp/B00KXULGJQ/ref=sr_1_57?qid=1672902997&amp;s=computers&amp;sr=1-57" TargetMode="External"/><Relationship Id="rId1485" Type="http://schemas.openxmlformats.org/officeDocument/2006/relationships/hyperlink" Target="https://m.media-amazon.com/images/W/WEBP_402378-T2/images/I/51JIngdPfE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2329" Type="http://schemas.openxmlformats.org/officeDocument/2006/relationships/hyperlink" Target="https://m.media-amazon.com/images/I/31dCji7nms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2743" Type="http://schemas.openxmlformats.org/officeDocument/2006/relationships/hyperlink" Target="https://m.media-amazon.com/images/W/WEBP_402378-T1/images/I/41JWKjRa+PL._SX300_SY300_.jpg" TargetMode="External"/><Relationship Id="rId410" Type="http://schemas.openxmlformats.org/officeDocument/2006/relationships/hyperlink" Target="https://www.amazon.in/BlueRigger-High-Speed-Cable-Ethernet/dp/B00GG59HU2/ref=sr_1_225?qid=1672909135&amp;s=electronics&amp;sr=1-225" TargetMode="External"/><Relationship Id="rId508" Type="http://schemas.openxmlformats.org/officeDocument/2006/relationships/hyperlink" Target="https://www.amazon.in/FLiX-Textured-charging-Lightning-Smartphones/dp/B08N1WL9XW/ref=sr_1_293?qid=1672909139&amp;s=electronics&amp;sr=1-293" TargetMode="External"/><Relationship Id="rId715" Type="http://schemas.openxmlformats.org/officeDocument/2006/relationships/hyperlink" Target="https://m.media-amazon.com/images/I/41ZK4aM4zgL.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138" Type="http://schemas.openxmlformats.org/officeDocument/2006/relationships/hyperlink" Target="https://www.amazon.in/Samsung-Galaxy-Cloud-128GB-Storage/dp/B08VB57558/ref=sr_1_434?qid=1672895879&amp;s=electronics&amp;sr=1-434" TargetMode="External"/><Relationship Id="rId1345" Type="http://schemas.openxmlformats.org/officeDocument/2006/relationships/hyperlink" Target="https://m.media-amazon.com/images/W/WEBP_402378-T1/images/I/511g3fIVsqL._SY300_SX300_QL70_FMwebp_.jpg" TargetMode="External"/><Relationship Id="rId1552" Type="http://schemas.openxmlformats.org/officeDocument/2006/relationships/hyperlink" Target="https://www.amazon.in/Wireless-Connection-Battery-Ambidextrous-Suitable/dp/B09ZHCJDP1/ref=sr_1_209?qid=1672903005&amp;s=computers&amp;sr=1-209" TargetMode="External"/><Relationship Id="rId1997" Type="http://schemas.openxmlformats.org/officeDocument/2006/relationships/hyperlink" Target="https://m.media-amazon.com/images/I/31aoDL5YfNL._SX300_SY300_QL70_FMwebp_.jpg" TargetMode="External"/><Relationship Id="rId2603" Type="http://schemas.openxmlformats.org/officeDocument/2006/relationships/hyperlink" Target="https://m.media-amazon.com/images/I/319t03ZuOML._SX300_SY300_QL70_FMwebp_.jpg" TargetMode="External"/><Relationship Id="rId1205" Type="http://schemas.openxmlformats.org/officeDocument/2006/relationships/hyperlink" Target="https://m.media-amazon.com/images/W/WEBP_402378-T2/images/I/41oSVnJMFKL._SX300_SY300_QL70_FMwebp_.jpg" TargetMode="External"/><Relationship Id="rId1857" Type="http://schemas.openxmlformats.org/officeDocument/2006/relationships/hyperlink" Target="https://m.media-amazon.com/images/I/31pQZsxPR4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2908" Type="http://schemas.openxmlformats.org/officeDocument/2006/relationships/hyperlink" Target="https://www.amazon.in/Usha-812-Thermo-Room-Heater/dp/B07K19NYZ8/ref=sr_1_492?qid=1672923617&amp;s=kitchen&amp;sr=1-492" TargetMode="External"/><Relationship Id="rId51" Type="http://schemas.openxmlformats.org/officeDocument/2006/relationships/hyperlink" Target="https://m.media-amazon.com/images/I/41da4tk7N+L._SY300_SX300_.jpg" TargetMode="External"/><Relationship Id="rId1412" Type="http://schemas.openxmlformats.org/officeDocument/2006/relationships/hyperlink" Target="https://www.amazon.in/Samsung-Galaxy-Bluetooth-Compatible-Android/dp/B09DG9VNWB/ref=sr_1_131?qid=1672903001&amp;s=computers&amp;sr=1-131" TargetMode="External"/><Relationship Id="rId1717" Type="http://schemas.openxmlformats.org/officeDocument/2006/relationships/hyperlink" Target="https://m.media-amazon.com/images/I/31pJvN8OkS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298" Type="http://schemas.openxmlformats.org/officeDocument/2006/relationships/hyperlink" Target="https://www.amazon.in/BlueRigger-Digital-Optical-Audio-Toslink/dp/B005LJQMCK/ref=sr_1_167?qid=1672909131&amp;s=electronics&amp;sr=1-167" TargetMode="External"/><Relationship Id="rId158" Type="http://schemas.openxmlformats.org/officeDocument/2006/relationships/hyperlink" Target="https://www.amazon.in/SWAPKART-Charging-Compatible-iPhone-Devices/dp/B0B2DJDCPX/ref=sr_1_87?qid=1672909128&amp;s=electronics&amp;sr=1-87" TargetMode="External"/><Relationship Id="rId2186" Type="http://schemas.openxmlformats.org/officeDocument/2006/relationships/hyperlink" Target="https://www.amazon.in/Bosch-TrueMixx-Pro-Grinder-Watt-MGM8842MIN/dp/B07MKMFKPG/ref=sr_1_92?qid=1672923595&amp;s=kitchen&amp;sr=1-92" TargetMode="External"/><Relationship Id="rId2393" Type="http://schemas.openxmlformats.org/officeDocument/2006/relationships/hyperlink" Target="https://m.media-amazon.com/images/I/31JaiYt3IRL._SX300_SY300_QL70_FMwebp_.jpg" TargetMode="External"/><Relationship Id="rId2698" Type="http://schemas.openxmlformats.org/officeDocument/2006/relationships/hyperlink" Target="https://www.amazon.in/Crompton-Solarium-Qube-Star-Rated-Storage/dp/B07VZH6ZBB/ref=sr_1_372?qid=1672923611&amp;s=kitchen&amp;sr=1-372" TargetMode="External"/><Relationship Id="rId365" Type="http://schemas.openxmlformats.org/officeDocument/2006/relationships/hyperlink" Target="https://m.media-amazon.com/images/I/41vVXPCqnM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2046" Type="http://schemas.openxmlformats.org/officeDocument/2006/relationships/hyperlink" Target="https://www.amazon.in/Pigeon-Amaze-Plus-1-5-Ltr/dp/B07WMS7TWB/ref=sr_1_5?qid=1672923591&amp;s=kitchen&amp;sr=1-5" TargetMode="External"/><Relationship Id="rId2253" Type="http://schemas.openxmlformats.org/officeDocument/2006/relationships/hyperlink" Target="https://m.media-amazon.com/images/W/WEBP_402378-T1/images/I/31hwosM2Q1L._SX300_SY300_QL70_FMwebp_.jpg" TargetMode="External"/><Relationship Id="rId2460" Type="http://schemas.openxmlformats.org/officeDocument/2006/relationships/hyperlink" Target="https://www.amazon.in/Havells-Instanio-1-Litre-Instant-Geyser/dp/B078JBK4GX/ref=sr_1_244?qid=1672923605&amp;s=kitchen&amp;sr=1-244" TargetMode="External"/><Relationship Id="rId225" Type="http://schemas.openxmlformats.org/officeDocument/2006/relationships/hyperlink" Target="https://m.media-amazon.com/images/W/WEBP_402378-T1/images/I/41WD+zBGibL._SY300_SX300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877" Type="http://schemas.openxmlformats.org/officeDocument/2006/relationships/hyperlink" Target="https://m.media-amazon.com/images/I/31mbyi7ocJL._SX300_SY300_QL70_ML2_.jpg" TargetMode="External"/><Relationship Id="rId1062" Type="http://schemas.openxmlformats.org/officeDocument/2006/relationships/hyperlink" Target="https://www.amazon.in/Tecno-Spark-8T-Expandable-64GB/dp/B09MKP344P/ref=sr_1_294?qid=1672895835&amp;s=electronics&amp;sr=1-294" TargetMode="External"/><Relationship Id="rId2113" Type="http://schemas.openxmlformats.org/officeDocument/2006/relationships/hyperlink" Target="https://m.media-amazon.com/images/W/WEBP_402378-T1/images/I/41Xp77o+-YL._SX300_SY300_.jpg" TargetMode="External"/><Relationship Id="rId2320" Type="http://schemas.openxmlformats.org/officeDocument/2006/relationships/hyperlink" Target="https://www.amazon.in/Eureka-Forbes-Wet-Dry-Ultimo/dp/B07Z51CGGH/ref=sr_1_166?qid=1672923598&amp;s=kitchen&amp;sr=1-166"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2765" Type="http://schemas.openxmlformats.org/officeDocument/2006/relationships/hyperlink" Target="https://m.media-amazon.com/images/I/31Sh9NZmX-L._SX300_SY300_QL70_FMwebp_.jpg" TargetMode="External"/><Relationship Id="rId737" Type="http://schemas.openxmlformats.org/officeDocument/2006/relationships/hyperlink" Target="https://m.media-amazon.com/images/I/41ivjqdXb0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1367" Type="http://schemas.openxmlformats.org/officeDocument/2006/relationships/hyperlink" Target="https://m.media-amazon.com/images/I/31ROHZJMEUL._SX300_SY300_QL70_FMwebp_.jpg" TargetMode="External"/><Relationship Id="rId1574" Type="http://schemas.openxmlformats.org/officeDocument/2006/relationships/hyperlink" Target="https://www.amazon.in/Lapster-Gaming-Nonslip-Laptop-Computer/dp/B0B2PQL5N3/ref=sr_1_221?qid=1672903006&amp;s=computers&amp;sr=1-221" TargetMode="External"/><Relationship Id="rId1781" Type="http://schemas.openxmlformats.org/officeDocument/2006/relationships/hyperlink" Target="https://m.media-amazon.com/images/I/51seYZqgz5L._SX300_SY300_QL70_FMwebp_.jpg" TargetMode="External"/><Relationship Id="rId2418" Type="http://schemas.openxmlformats.org/officeDocument/2006/relationships/hyperlink" Target="https://www.amazon.in/Havells-OFR-13-Wave-Fin/dp/B08MZNT7GP/ref=sr_1_221?qid=1672923603&amp;s=kitchen&amp;sr=1-221" TargetMode="External"/><Relationship Id="rId2625" Type="http://schemas.openxmlformats.org/officeDocument/2006/relationships/hyperlink" Target="https://m.media-amazon.com/images/I/31jWfV8N6+L._SY300_SX300_.jpg" TargetMode="External"/><Relationship Id="rId2832" Type="http://schemas.openxmlformats.org/officeDocument/2006/relationships/hyperlink" Target="https://www.amazon.in/Prestige-PIC-15-0-1900-Watt-Induction/dp/B0756KCV5K/ref=sr_1_452?qid=1672923614&amp;s=kitchen&amp;sr=1-452" TargetMode="External"/><Relationship Id="rId73" Type="http://schemas.openxmlformats.org/officeDocument/2006/relationships/hyperlink" Target="https://m.media-amazon.com/images/I/3183iGEWksL._SX300_SY300_QL70_FMwebp_.jpg" TargetMode="External"/><Relationship Id="rId804" Type="http://schemas.openxmlformats.org/officeDocument/2006/relationships/hyperlink" Target="https://www.amazon.in/iQOO-Lumina-Blue-128GB-Storage/dp/B07WDKLRM4/ref=sr_1_70?qid=1672895762&amp;s=electronics&amp;sr=1-70" TargetMode="External"/><Relationship Id="rId1227" Type="http://schemas.openxmlformats.org/officeDocument/2006/relationships/hyperlink" Target="https://m.media-amazon.com/images/I/41UYenF+lnL._SX300_SY300_.jpg" TargetMode="External"/><Relationship Id="rId1434" Type="http://schemas.openxmlformats.org/officeDocument/2006/relationships/hyperlink" Target="https://www.amazon.in/JBL-Playtime-Bluetooth-Earphones-Assistant/dp/B08FB2LNSZ/ref=sr_1_142?qid=1672903001&amp;s=computers&amp;sr=1-142" TargetMode="External"/><Relationship Id="rId1641" Type="http://schemas.openxmlformats.org/officeDocument/2006/relationships/hyperlink" Target="https://m.media-amazon.com/images/W/WEBP_402378-T1/images/I/41NYfAbBY2L._SX300_SY300_QL70_FMwebp_.jpg" TargetMode="External"/><Relationship Id="rId1879" Type="http://schemas.openxmlformats.org/officeDocument/2006/relationships/hyperlink" Target="https://m.media-amazon.com/images/W/WEBP_402378-T1/images/I/41Wq-obB2VL._SX300_SY300_QL70_FMwebp_.jpg" TargetMode="External"/><Relationship Id="rId1501" Type="http://schemas.openxmlformats.org/officeDocument/2006/relationships/hyperlink" Target="https://m.media-amazon.com/images/W/WEBP_402378-T2/images/I/517nCRsjYeL._SX300_SY300_QL70_FMwebp_.jpg" TargetMode="External"/><Relationship Id="rId1739" Type="http://schemas.openxmlformats.org/officeDocument/2006/relationships/hyperlink" Target="https://m.media-amazon.com/images/I/31EHCPHbSlL._SX300_SY300_QL70_FMwebp_.jpg" TargetMode="External"/><Relationship Id="rId1946" Type="http://schemas.openxmlformats.org/officeDocument/2006/relationships/hyperlink" Target="https://www.amazon.in/Artis-AR-45WMG2-Compatible-Laptop-Adaptor/dp/B07L1N3TJX/ref=sr_1_432?qid=1672903016&amp;s=computers&amp;sr=1-432" TargetMode="External"/><Relationship Id="rId1806" Type="http://schemas.openxmlformats.org/officeDocument/2006/relationships/hyperlink" Target="https://www.amazon.in/Smart-Camera-Coverage-Intruder-Google/dp/B09LD3116F/ref=sr_1_357?qid=1672903012&amp;s=computers&amp;sr=1-357" TargetMode="External"/><Relationship Id="rId387" Type="http://schemas.openxmlformats.org/officeDocument/2006/relationships/hyperlink" Target="https://m.media-amazon.com/images/W/WEBP_402378-T2/images/I/316rtwd6jOL._SX300_SY300_QL70_FMwebp_.jpg"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2068" Type="http://schemas.openxmlformats.org/officeDocument/2006/relationships/hyperlink" Target="https://www.amazon.in/Prestige-PKGSS-Electric-Kettle-Stainless/dp/B00NW4UWN6/ref=sr_1_22?qid=1672923591&amp;s=kitchen&amp;sr=1-22" TargetMode="External"/><Relationship Id="rId2275" Type="http://schemas.openxmlformats.org/officeDocument/2006/relationships/hyperlink" Target="https://m.media-amazon.com/images/W/WEBP_402378-T1/images/I/21-SFWqfgyS._SX300_SY300_QL70_FMwebp_.jpg" TargetMode="External"/><Relationship Id="rId247" Type="http://schemas.openxmlformats.org/officeDocument/2006/relationships/hyperlink" Target="https://m.media-amazon.com/images/I/51Pu9zNUbtL._SY300_SX300_QL70_FMwebp_.jpg" TargetMode="External"/><Relationship Id="rId899" Type="http://schemas.openxmlformats.org/officeDocument/2006/relationships/hyperlink" Target="https://m.media-amazon.com/images/I/31-hWNXDxiL._SX300_SY300_QL70_ML2_.jpg" TargetMode="External"/><Relationship Id="rId1084" Type="http://schemas.openxmlformats.org/officeDocument/2006/relationships/hyperlink" Target="https://www.amazon.in/Nokia-8210-4G-Display-Wireless/dp/B0B7DHSKS7/ref=sr_1_326?qid=1672895842&amp;s=electronics&amp;sr=1-326" TargetMode="External"/><Relationship Id="rId2482" Type="http://schemas.openxmlformats.org/officeDocument/2006/relationships/hyperlink" Target="https://www.amazon.in/Wonderchef-Nutri-Blend-63152293-400-Watt-Grinder/dp/B071R3LHFM/ref=sr_1_255?qid=1672923605&amp;s=kitchen&amp;sr=1-255" TargetMode="External"/><Relationship Id="rId2787" Type="http://schemas.openxmlformats.org/officeDocument/2006/relationships/hyperlink" Target="https://m.media-amazon.com/images/I/41Fo2P8-4ZL._SY300_SX300_QL70_FMwebp_.jpg" TargetMode="External"/><Relationship Id="rId107" Type="http://schemas.openxmlformats.org/officeDocument/2006/relationships/hyperlink" Target="https://m.media-amazon.com/images/I/418GxB04szL._SY300_SX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661" Type="http://schemas.openxmlformats.org/officeDocument/2006/relationships/hyperlink" Target="https://m.media-amazon.com/images/I/41Jy61seJKL._SX300_SY300_QL70_FMwebp_.jpg" TargetMode="External"/><Relationship Id="rId759" Type="http://schemas.openxmlformats.org/officeDocument/2006/relationships/hyperlink" Target="https://m.media-amazon.com/images/I/31IvNJZnmdL._SY445_SX342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1291" Type="http://schemas.openxmlformats.org/officeDocument/2006/relationships/hyperlink" Target="https://m.media-amazon.com/images/I/51YPXDh78VL._SX300_SY300_QL70_FMwebp_.jpg" TargetMode="External"/><Relationship Id="rId1389" Type="http://schemas.openxmlformats.org/officeDocument/2006/relationships/hyperlink" Target="https://m.media-amazon.com/images/W/WEBP_402378-T1/images/I/41XH-IpxCQL._SX300_SY300_QL70_FMwebp_.jpg" TargetMode="External"/><Relationship Id="rId1596" Type="http://schemas.openxmlformats.org/officeDocument/2006/relationships/hyperlink" Target="https://www.amazon.in/Zinq-Technologies-Cool-Slate-Five/dp/B082FTPRSK/ref=sr_1_233?qid=1672903006&amp;s=computers&amp;sr=1-233" TargetMode="External"/><Relationship Id="rId2135" Type="http://schemas.openxmlformats.org/officeDocument/2006/relationships/hyperlink" Target="https://m.media-amazon.com/images/W/WEBP_402378-T1/images/I/41B-iX4Pf5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2647" Type="http://schemas.openxmlformats.org/officeDocument/2006/relationships/hyperlink" Target="https://m.media-amazon.com/images/W/WEBP_402378-T1/images/I/41MrcJcvi3L._SX300_SY300_QL70_FMwebp_.jpg" TargetMode="External"/><Relationship Id="rId314" Type="http://schemas.openxmlformats.org/officeDocument/2006/relationships/hyperlink" Target="https://www.amazon.in/Belkin-Lightning-iPhone-Charging-MFi-Certified/dp/B084N133Y7/ref=sr_1_175?qid=1672909133&amp;s=electronics&amp;sr=1-175" TargetMode="External"/><Relationship Id="rId521" Type="http://schemas.openxmlformats.org/officeDocument/2006/relationships/hyperlink" Target="https://m.media-amazon.com/images/I/41BIgj-8fML._SY300_SX300_QL70_FMwebp_.jpg" TargetMode="External"/><Relationship Id="rId619" Type="http://schemas.openxmlformats.org/officeDocument/2006/relationships/hyperlink" Target="https://m.media-amazon.com/images/W/WEBP_402378-T2/images/I/51L+sZTCgzL._SY300_SX300_.jpg" TargetMode="External"/><Relationship Id="rId1151" Type="http://schemas.openxmlformats.org/officeDocument/2006/relationships/hyperlink" Target="https://m.media-amazon.com/images/I/31poWDDorOL._SY300_SX300_QL70_ML2_.jpg" TargetMode="External"/><Relationship Id="rId1249" Type="http://schemas.openxmlformats.org/officeDocument/2006/relationships/hyperlink" Target="https://m.media-amazon.com/images/I/413x7j3Z30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854" Type="http://schemas.openxmlformats.org/officeDocument/2006/relationships/hyperlink" Target="https://www.amazon.in/SEK170L-Premium-Stainless-Electric-Cut-Off/dp/B07SYYVP69/ref=sr_1_460?qid=1672923615&amp;s=kitchen&amp;sr=1-460" TargetMode="External"/><Relationship Id="rId95" Type="http://schemas.openxmlformats.org/officeDocument/2006/relationships/hyperlink" Target="https://m.media-amazon.com/images/I/41bCxnHksnL._SY300_SX300_QL70_FMwebp_.jpg"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1011" Type="http://schemas.openxmlformats.org/officeDocument/2006/relationships/hyperlink" Target="https://m.media-amazon.com/images/I/41kwROGAMEL._SX300_SY300_QL70_ML2_.jpg" TargetMode="External"/><Relationship Id="rId1109" Type="http://schemas.openxmlformats.org/officeDocument/2006/relationships/hyperlink" Target="https://m.media-amazon.com/images/I/4121yWSVFmL._SX300_SY300_QL70_ML2_.jpg" TargetMode="External"/><Relationship Id="rId1456" Type="http://schemas.openxmlformats.org/officeDocument/2006/relationships/hyperlink" Target="https://www.amazon.in/Flix-Micro-Cable-Smartphone-Black/dp/B09NHVCHS9/ref=sr_1_154?qid=1672903002&amp;s=computers&amp;sr=1-154" TargetMode="External"/><Relationship Id="rId1663" Type="http://schemas.openxmlformats.org/officeDocument/2006/relationships/hyperlink" Target="https://m.media-amazon.com/images/W/WEBP_402378-T1/images/I/31Vt3iyEaIL._SX300_SY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968" Type="http://schemas.openxmlformats.org/officeDocument/2006/relationships/hyperlink" Target="https://www.amazon.in/Pinnaclz-Original-Micro-USB-Charging/dp/B08R69VDHT/ref=sr_1_447?qid=1672903017&amp;s=computers&amp;sr=1-447" TargetMode="External"/><Relationship Id="rId2507" Type="http://schemas.openxmlformats.org/officeDocument/2006/relationships/hyperlink" Target="https://m.media-amazon.com/images/I/413w7idJYK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2921" Type="http://schemas.openxmlformats.org/officeDocument/2006/relationships/hyperlink" Target="https://m.media-amazon.com/images/I/41fDdRtjfxL._SY445_SX342_QL70_FMwebp_.jpg" TargetMode="External"/><Relationship Id="rId1316" Type="http://schemas.openxmlformats.org/officeDocument/2006/relationships/hyperlink" Target="https://www.amazon.in/Ambrane-20000mAh-Lithium-Polymer-Stylo-20K/dp/B07RD611Z8/ref=sr_1_77?qid=1672902998&amp;s=computers&amp;sr=1-77" TargetMode="External"/><Relationship Id="rId1523" Type="http://schemas.openxmlformats.org/officeDocument/2006/relationships/hyperlink" Target="https://m.media-amazon.com/images/W/WEBP_402378-T1/images/I/51mCZQzY6SL._SX300_SY300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22" Type="http://schemas.openxmlformats.org/officeDocument/2006/relationships/hyperlink" Target="https://www.amazon.in/Portronics-POR-1081-Charging-1-2Meter-Function/dp/B08CF3D7QR/ref=sr_1_12?qid=1672909124&amp;s=electronics&amp;sr=1-12" TargetMode="External"/><Relationship Id="rId1828" Type="http://schemas.openxmlformats.org/officeDocument/2006/relationships/hyperlink" Target="https://www.amazon.in/Duracell-Chhota-Power-Coins-2016-5/dp/B08Y57TPDM/ref=sr_1_368?qid=1672903013&amp;s=computers&amp;sr=1-368" TargetMode="External"/><Relationship Id="rId171" Type="http://schemas.openxmlformats.org/officeDocument/2006/relationships/hyperlink" Target="https://m.media-amazon.com/images/W/WEBP_402378-T2/images/I/51ovMTXv9RL._SX300_SY300_QL70_FMwebp_.jpg" TargetMode="External"/><Relationship Id="rId2297" Type="http://schemas.openxmlformats.org/officeDocument/2006/relationships/hyperlink" Target="https://m.media-amazon.com/images/I/21nPIBIwF0L._SX300_SY300_QL70_FMwebp_.jpg" TargetMode="External"/><Relationship Id="rId269" Type="http://schemas.openxmlformats.org/officeDocument/2006/relationships/hyperlink" Target="https://m.media-amazon.com/images/I/31R8-XSK40L._SX342_SY445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683" Type="http://schemas.openxmlformats.org/officeDocument/2006/relationships/hyperlink" Target="https://m.media-amazon.com/images/I/41CB1rnC5t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157" Type="http://schemas.openxmlformats.org/officeDocument/2006/relationships/hyperlink" Target="https://m.media-amazon.com/images/W/WEBP_402378-T1/images/I/31YrFqskR7L._SX300_SY300_QL70_FMwebp_.jpg" TargetMode="External"/><Relationship Id="rId2364" Type="http://schemas.openxmlformats.org/officeDocument/2006/relationships/hyperlink" Target="https://www.amazon.in/Bajaj-ATX-750-Watt-Pop-up-Toaster/dp/B0073QGKAS/ref=sr_1_194?qid=1672923600&amp;s=kitchen&amp;sr=1-194" TargetMode="External"/><Relationship Id="rId2571" Type="http://schemas.openxmlformats.org/officeDocument/2006/relationships/hyperlink" Target="https://m.media-amazon.com/images/W/WEBP_402378-T1/images/I/414PLTPvJBL._SX300_SY300_QL70_FMwebp_.jpg" TargetMode="External"/><Relationship Id="rId129" Type="http://schemas.openxmlformats.org/officeDocument/2006/relationships/hyperlink" Target="https://m.media-amazon.com/images/W/WEBP_402378-T2/images/I/41611VFTGw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543" Type="http://schemas.openxmlformats.org/officeDocument/2006/relationships/hyperlink" Target="https://m.media-amazon.com/images/W/WEBP_402378-T1/images/I/41Zc-phmoEL._SX300_SY300_QL70_FMwebp_.jpg" TargetMode="External"/><Relationship Id="rId988" Type="http://schemas.openxmlformats.org/officeDocument/2006/relationships/hyperlink" Target="https://www.amazon.in/Portronics-POR-926-Car-Vent-Mobile-Holder/dp/B07GNC2592/ref=sr_1_185?qid=1672895799&amp;s=electronics&amp;sr=1-185" TargetMode="External"/><Relationship Id="rId1173" Type="http://schemas.openxmlformats.org/officeDocument/2006/relationships/hyperlink" Target="https://m.media-amazon.com/images/I/41sHRWXCfv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2017" Type="http://schemas.openxmlformats.org/officeDocument/2006/relationships/hyperlink" Target="https://m.media-amazon.com/images/W/WEBP_402378-T1/images/I/31AZelC8UR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2669" Type="http://schemas.openxmlformats.org/officeDocument/2006/relationships/hyperlink" Target="https://m.media-amazon.com/images/W/WEBP_402378-T1/images/I/41lGZWRZqOS.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403" Type="http://schemas.openxmlformats.org/officeDocument/2006/relationships/hyperlink" Target="https://m.media-amazon.com/images/W/WEBP_402378-T2/images/I/41oK+rXtssS._SY300_SX300_.jpg" TargetMode="External"/><Relationship Id="rId750" Type="http://schemas.openxmlformats.org/officeDocument/2006/relationships/hyperlink" Target="https://www.amazon.in/AGARO-Type-C-USB-Female-Adapter/dp/B07PFJ5W31/ref=sr_1_43?qid=1672895755&amp;s=electronics&amp;sr=1-43" TargetMode="External"/><Relationship Id="rId848" Type="http://schemas.openxmlformats.org/officeDocument/2006/relationships/hyperlink" Target="https://www.amazon.in/Ambrane-Unbreakable-Charging-Braided-Android/dp/B082LZGK39/ref=sr_1_92?qid=1672895770&amp;s=electronics&amp;sr=1-92" TargetMode="External"/><Relationship Id="rId1033" Type="http://schemas.openxmlformats.org/officeDocument/2006/relationships/hyperlink" Target="https://m.media-amazon.com/images/I/412DrCgktiL._SX300_SY300_QL70_ML2_.jpg" TargetMode="External"/><Relationship Id="rId1478" Type="http://schemas.openxmlformats.org/officeDocument/2006/relationships/hyperlink" Target="https://www.amazon.in/Callas-Multipurpose-Breakfast-Ergonomic-WA-27-Black/dp/B08MZQBFLN/ref=sr_1_167?qid=1672903002&amp;s=computers&amp;sr=1-167" TargetMode="External"/><Relationship Id="rId1685" Type="http://schemas.openxmlformats.org/officeDocument/2006/relationships/hyperlink" Target="https://m.media-amazon.com/images/W/WEBP_402378-T2/images/I/41t4-FpawsL._SX300_SY300_QL70_FMwebp_.jpg" TargetMode="External"/><Relationship Id="rId1892" Type="http://schemas.openxmlformats.org/officeDocument/2006/relationships/hyperlink" Target="https://www.amazon.in/Amazfit-Version-Always-Display-Monitoring/dp/B09TBCVJS3/ref=sr_1_403?qid=1672903014&amp;s=computers&amp;sr=1-403" TargetMode="External"/><Relationship Id="rId2431" Type="http://schemas.openxmlformats.org/officeDocument/2006/relationships/hyperlink" Target="https://m.media-amazon.com/images/I/41FTyQVamFL._SX300_SY300_QL70_FMwebp_.jpg" TargetMode="External"/><Relationship Id="rId2529" Type="http://schemas.openxmlformats.org/officeDocument/2006/relationships/hyperlink" Target="https://m.media-amazon.com/images/I/31TSknJ2JbL._SY300_SX300_QL70_FMwebp_.jpg" TargetMode="External"/><Relationship Id="rId2736" Type="http://schemas.openxmlformats.org/officeDocument/2006/relationships/hyperlink" Target="https://www.amazon.in/ESN-999-Quality-Immersion-Heater/dp/B07LG96SDB/ref=sr_1_392?qid=1672923612&amp;s=kitchen&amp;sr=1-392" TargetMode="External"/><Relationship Id="rId610" Type="http://schemas.openxmlformats.org/officeDocument/2006/relationships/hyperlink" Target="https://www.amazon.in/LS-LAPSTER-Quality-Assured-Biometric/dp/B0B61GCHC1/ref=sr_1_471?qid=1672909147&amp;s=electronics&amp;sr=1-471" TargetMode="External"/><Relationship Id="rId708" Type="http://schemas.openxmlformats.org/officeDocument/2006/relationships/hyperlink" Target="https://www.amazon.in/SanDisk-Ultra%C2%AE-microSDXCTM-Warranty-Smartphones/dp/B0BDYVC5TD/ref=sr_1_22?qid=1672895748&amp;s=electronics&amp;sr=1-22" TargetMode="External"/><Relationship Id="rId915" Type="http://schemas.openxmlformats.org/officeDocument/2006/relationships/hyperlink" Target="https://m.media-amazon.com/images/I/41fjUA7leTL._SX300_SY300_QL70_ML2_.jpg" TargetMode="External"/><Relationship Id="rId1240" Type="http://schemas.openxmlformats.org/officeDocument/2006/relationships/hyperlink" Target="https://www.amazon.in/Fire-Boltt-Smartwatch-Resolution-Connection-Assistance/dp/B0B3N7LR6K/ref=sr_1_38?qid=1672902996&amp;s=computers&amp;sr=1-38" TargetMode="External"/><Relationship Id="rId1338" Type="http://schemas.openxmlformats.org/officeDocument/2006/relationships/hyperlink" Target="https://www.amazon.in/MI-MTCY001IN-USB-Type-C-Cable/dp/B08DDRGWTJ/ref=sr_1_90?qid=1672902998&amp;s=computers&amp;sr=1-90" TargetMode="External"/><Relationship Id="rId1545" Type="http://schemas.openxmlformats.org/officeDocument/2006/relationships/hyperlink" Target="https://m.media-amazon.com/images/I/41T3Z43M4yL._SX300_SY300_QL70_FMwebp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405" Type="http://schemas.openxmlformats.org/officeDocument/2006/relationships/hyperlink" Target="https://m.media-amazon.com/images/W/WEBP_402378-T1/images/I/41oLhpKArFL._SY300_SX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2803" Type="http://schemas.openxmlformats.org/officeDocument/2006/relationships/hyperlink" Target="https://m.media-amazon.com/images/I/21NKf-n3WdL._SX300_SY300_QL70_FMwebp_.jpg" TargetMode="External"/><Relationship Id="rId44" Type="http://schemas.openxmlformats.org/officeDocument/2006/relationships/hyperlink" Target="https://www.amazon.in/Adapter-Projector-Computer-Laptop-Projectors/dp/B085194JFL/ref=sr_1_23?qid=1672909124&amp;s=electronics&amp;sr=1-23" TargetMode="External"/><Relationship Id="rId1612" Type="http://schemas.openxmlformats.org/officeDocument/2006/relationships/hyperlink" Target="https://www.amazon.in/ESnipe-Mart-Worldwide-Protected-Electrical/dp/B07WKBD37W/ref=sr_1_242?qid=1672903007&amp;s=computers&amp;sr=1-242" TargetMode="External"/><Relationship Id="rId1917" Type="http://schemas.openxmlformats.org/officeDocument/2006/relationships/hyperlink" Target="https://m.media-amazon.com/images/W/WEBP_402378-T2/images/I/31ulmi5lTYL._SX300_SY300_QL70_FMwebp_.jpg" TargetMode="External"/><Relationship Id="rId193" Type="http://schemas.openxmlformats.org/officeDocument/2006/relationships/hyperlink" Target="https://m.media-amazon.com/images/I/21PB1kWQWdL._SX300_SY300_QL70_FMwebp_.jpg"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81" Type="http://schemas.openxmlformats.org/officeDocument/2006/relationships/hyperlink" Target="https://m.media-amazon.com/images/W/WEBP_402378-T1/images/I/31HzCDKv6ZL._SX300_SY300_QL70_FMwebp_.jpg" TargetMode="External"/><Relationship Id="rId2179" Type="http://schemas.openxmlformats.org/officeDocument/2006/relationships/hyperlink" Target="https://m.media-amazon.com/images/I/31b0ZuxuesL._SY300_SX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386" Type="http://schemas.openxmlformats.org/officeDocument/2006/relationships/hyperlink" Target="https://www.amazon.in/Usha-Steam-3713-1300-Watt-White/dp/B07989VV5K/ref=sr_1_203?qid=1672923601&amp;s=kitchen&amp;sr=1-203" TargetMode="External"/><Relationship Id="rId2593" Type="http://schemas.openxmlformats.org/officeDocument/2006/relationships/hyperlink" Target="https://m.media-amazon.com/images/I/51RQbF6ZuLL.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358" Type="http://schemas.openxmlformats.org/officeDocument/2006/relationships/hyperlink" Target="https://www.amazon.in/FLiX-Charging-480Mbps-Andriod-XCD-FPM01/dp/B0B3MQXNFB/ref=sr_1_198?qid=1672909134&amp;s=electronics&amp;sr=1-198" TargetMode="External"/><Relationship Id="rId565" Type="http://schemas.openxmlformats.org/officeDocument/2006/relationships/hyperlink" Target="https://m.media-amazon.com/images/W/WEBP_402378-T2/images/I/41Vpx5MVtaL._SY300_SX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195" Type="http://schemas.openxmlformats.org/officeDocument/2006/relationships/hyperlink" Target="https://m.media-amazon.com/images/W/WEBP_402378-T2/images/I/31DYx7AhW6L._SX300_SY300_QL70_FMwebp_.jpg" TargetMode="External"/><Relationship Id="rId2039" Type="http://schemas.openxmlformats.org/officeDocument/2006/relationships/hyperlink" Target="https://m.media-amazon.com/images/W/WEBP_402378-T2/images/I/31mgo4D-kP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2453" Type="http://schemas.openxmlformats.org/officeDocument/2006/relationships/hyperlink" Target="https://m.media-amazon.com/images/I/41714O1hnmS.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218" Type="http://schemas.openxmlformats.org/officeDocument/2006/relationships/hyperlink" Target="https://www.amazon.in/VU-inches-GloLED-Google-55GloLED/dp/B0B9XLX8VR/ref=sr_1_121?qid=1672909130&amp;s=electronics&amp;sr=1-121" TargetMode="External"/><Relationship Id="rId425" Type="http://schemas.openxmlformats.org/officeDocument/2006/relationships/hyperlink" Target="https://m.media-amazon.com/images/I/41WuKPTQhTL._SY300_SX300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1055" Type="http://schemas.openxmlformats.org/officeDocument/2006/relationships/hyperlink" Target="https://m.media-amazon.com/images/I/41bFp+Wev+L._SY300_SX300_.jpg" TargetMode="External"/><Relationship Id="rId1262" Type="http://schemas.openxmlformats.org/officeDocument/2006/relationships/hyperlink" Target="https://www.amazon.in/Syvo-3130-Aluminum-Universal-Lightweight/dp/B07N42JB4S/ref=sr_1_49?qid=1672902997&amp;s=computers&amp;sr=1-49" TargetMode="External"/><Relationship Id="rId2106" Type="http://schemas.openxmlformats.org/officeDocument/2006/relationships/hyperlink" Target="https://www.amazon.in/Inalsa-Electric-Kettle-Absa-1500W-Capacity/dp/B07QDSN9V6/ref=sr_1_39?qid=1672923592&amp;s=kitchen&amp;sr=1-39" TargetMode="External"/><Relationship Id="rId2313" Type="http://schemas.openxmlformats.org/officeDocument/2006/relationships/hyperlink" Target="https://m.media-amazon.com/images/W/WEBP_402378-T1/images/I/41-kc5sVOQ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2758" Type="http://schemas.openxmlformats.org/officeDocument/2006/relationships/hyperlink" Target="https://www.amazon.in/Tvara-Enterprise-Instant-Electric-Heating/dp/B08T8KWNQ9/ref=sr_1_407?qid=1672923612&amp;s=kitchen&amp;sr=1-407" TargetMode="External"/><Relationship Id="rId937" Type="http://schemas.openxmlformats.org/officeDocument/2006/relationships/hyperlink" Target="https://m.media-amazon.com/images/I/51R2kfyMW5L._SX300_SY300_QL70_ML2_.jpg" TargetMode="External"/><Relationship Id="rId1122" Type="http://schemas.openxmlformats.org/officeDocument/2006/relationships/hyperlink" Target="https://www.amazon.in/Lava-Notfication-recoding-Military-Certified/dp/B09BF8JBWX/ref=sr_1_411?qid=1672895872&amp;s=electronics&amp;sr=1-411" TargetMode="External"/><Relationship Id="rId1567" Type="http://schemas.openxmlformats.org/officeDocument/2006/relationships/hyperlink" Target="https://m.media-amazon.com/images/I/318Gp3pIqXL._SX300_SY300_QL70_FMwebp_.jpg" TargetMode="External"/><Relationship Id="rId1774" Type="http://schemas.openxmlformats.org/officeDocument/2006/relationships/hyperlink" Target="https://www.amazon.in/Logitech-Silent-Wireless-Mouse-Black/dp/B01MQ2A86A/ref=sr_1_333?qid=1672903011&amp;s=computers&amp;sr=1-333" TargetMode="External"/><Relationship Id="rId1981" Type="http://schemas.openxmlformats.org/officeDocument/2006/relationships/hyperlink" Target="https://m.media-amazon.com/images/W/WEBP_402378-T2/images/I/31x3IUfMneL._SX300_SY300_QL70_FMwebp_.jpg" TargetMode="External"/><Relationship Id="rId2618" Type="http://schemas.openxmlformats.org/officeDocument/2006/relationships/hyperlink" Target="https://www.amazon.in/AVNISH-Water-Filter-Layer-Filtration/dp/B0BHYLCL19/ref=sr_1_325?qid=1672923609&amp;s=kitchen&amp;sr=1-325" TargetMode="External"/><Relationship Id="rId2825" Type="http://schemas.openxmlformats.org/officeDocument/2006/relationships/hyperlink" Target="https://m.media-amazon.com/images/W/WEBP_402378-T2/images/I/31B7DwG79FL._SY445_SX342_QL70_FMwebp_.jpg" TargetMode="External"/><Relationship Id="rId66" Type="http://schemas.openxmlformats.org/officeDocument/2006/relationships/hyperlink" Target="https://www.amazon.in/Charging-Braided-Charger-Samsung-Galaxy/dp/B08QSC1XY8/ref=sr_1_36?qid=1672909125&amp;s=electronics&amp;sr=1-36" TargetMode="External"/><Relationship Id="rId1427" Type="http://schemas.openxmlformats.org/officeDocument/2006/relationships/hyperlink" Target="https://m.media-amazon.com/images/I/31jgUvSar0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841" Type="http://schemas.openxmlformats.org/officeDocument/2006/relationships/hyperlink" Target="https://m.media-amazon.com/images/W/WEBP_402378-T1/images/I/41ltzaHXvRL._SY300_SX300_QL70_FMwebp_.jpg" TargetMode="External"/><Relationship Id="rId1939" Type="http://schemas.openxmlformats.org/officeDocument/2006/relationships/hyperlink" Target="https://m.media-amazon.com/images/W/WEBP_402378-T1/images/I/41Gt21tmhTL._SX300_SY300_QL70_FMwebp_.jpg" TargetMode="External"/><Relationship Id="rId1701" Type="http://schemas.openxmlformats.org/officeDocument/2006/relationships/hyperlink" Target="https://m.media-amazon.com/images/I/410DCX0vt4L._SX300_SY300_QL70_FMwebp_.jpg" TargetMode="External"/><Relationship Id="rId282" Type="http://schemas.openxmlformats.org/officeDocument/2006/relationships/hyperlink" Target="https://www.amazon.in/Charging-Braided-Compatible-Samsung-Galaxy/dp/B08PSQRW2T/ref=sr_1_159?qid=1672909131&amp;s=electronics&amp;sr=1-159" TargetMode="External"/><Relationship Id="rId587" Type="http://schemas.openxmlformats.org/officeDocument/2006/relationships/hyperlink" Target="https://m.media-amazon.com/images/I/41+BBk2fGcL._SX342_SY445_.jpg" TargetMode="External"/><Relationship Id="rId2170" Type="http://schemas.openxmlformats.org/officeDocument/2006/relationships/hyperlink" Target="https://www.amazon.in/Crompton-Arno-Neo-ASWH-3015-Star-Rated/dp/B08GSQXLJ2/ref=sr_1_79?qid=1672923595&amp;s=kitchen&amp;sr=1-79" TargetMode="External"/><Relationship Id="rId2268" Type="http://schemas.openxmlformats.org/officeDocument/2006/relationships/hyperlink" Target="https://www.amazon.in/Butterfly-Smart-750-Watt-Mixer-Grinder/dp/B075JJ5NQC/ref=sr_1_135?qid=1672923597&amp;s=kitchen&amp;sr=1-135" TargetMode="External"/><Relationship Id="rId8" Type="http://schemas.openxmlformats.org/officeDocument/2006/relationships/hyperlink" Target="https://www.amazon.in/Deuce-300-Resistant-Tangle-Free-Transmission/dp/B08HDJ86NZ/ref=sr_1_4?qid=1672909124&amp;s=electronics&amp;sr=1-4" TargetMode="External"/><Relationship Id="rId142" Type="http://schemas.openxmlformats.org/officeDocument/2006/relationships/hyperlink" Target="https://www.amazon.in/oraimo-Charging-Syncing-Indicator-Compatible/dp/B0B86CDHL1/ref=sr_1_79?qid=1672909128&amp;s=electronics&amp;sr=1-79" TargetMode="External"/><Relationship Id="rId447" Type="http://schemas.openxmlformats.org/officeDocument/2006/relationships/hyperlink" Target="https://m.media-amazon.com/images/W/WEBP_402378-T1/images/I/41ngtt1EmoL._SX300_SY300_QL70_FMwebp_.jpg"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077" Type="http://schemas.openxmlformats.org/officeDocument/2006/relationships/hyperlink" Target="https://m.media-amazon.com/images/I/21rFBH5Lf2L._SX300_SY300_QL70_ML2_.jpg" TargetMode="External"/><Relationship Id="rId2030" Type="http://schemas.openxmlformats.org/officeDocument/2006/relationships/hyperlink" Target="https://www.amazon.in/Lenovo-IdeaPad-Warranty-Platinum-81X800LGIN/dp/B0B2RBP83P/ref=sr_1_492?qid=1672903019&amp;s=computers&amp;sr=1-492" TargetMode="External"/><Relationship Id="rId2128" Type="http://schemas.openxmlformats.org/officeDocument/2006/relationships/hyperlink" Target="https://www.amazon.in/AGARO-800-Watt-Handheld-Cleaner-Durable/dp/B07SRM58TP/ref=sr_1_53?qid=1672923593&amp;s=kitchen&amp;sr=1-53" TargetMode="External"/><Relationship Id="rId2475" Type="http://schemas.openxmlformats.org/officeDocument/2006/relationships/hyperlink" Target="https://m.media-amazon.com/images/I/41EQwIB-rKL._SX300_SY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654" Type="http://schemas.openxmlformats.org/officeDocument/2006/relationships/hyperlink" Target="https://www.amazon.in/AmazonBasics-108cm-inch-Ultra-Smart/dp/B087JWLZ2K/ref=sr_1_493?qid=1672909149&amp;s=electronics&amp;sr=1-493" TargetMode="External"/><Relationship Id="rId861" Type="http://schemas.openxmlformats.org/officeDocument/2006/relationships/hyperlink" Target="https://m.media-amazon.com/images/I/41v82KfCUuL._SX300_SY300_QL70_ML2_.jpg" TargetMode="External"/><Relationship Id="rId959" Type="http://schemas.openxmlformats.org/officeDocument/2006/relationships/hyperlink" Target="https://m.media-amazon.com/images/I/31kLQHU5pdL._SX300_SY300_QL70_ML2_.jpg" TargetMode="External"/><Relationship Id="rId1284" Type="http://schemas.openxmlformats.org/officeDocument/2006/relationships/hyperlink" Target="https://www.amazon.in/Samsung-microSDXC-Memory-Adapter-MB-MC128KA/dp/B09MT84WV5/ref=sr_1_60?qid=1672902997&amp;s=computers&amp;sr=1-60" TargetMode="External"/><Relationship Id="rId1491" Type="http://schemas.openxmlformats.org/officeDocument/2006/relationships/hyperlink" Target="https://m.media-amazon.com/images/W/WEBP_402378-T2/images/I/41UD9vNsIjS._SX300_SY300_QL70_FMwebp_.jpg" TargetMode="External"/><Relationship Id="rId1589" Type="http://schemas.openxmlformats.org/officeDocument/2006/relationships/hyperlink" Target="https://m.media-amazon.com/images/W/WEBP_402378-T1/images/I/316Q0fvU+2L._SY300_SX300_.jpg" TargetMode="External"/><Relationship Id="rId2335" Type="http://schemas.openxmlformats.org/officeDocument/2006/relationships/hyperlink" Target="https://m.media-amazon.com/images/I/418WkmFOaTL._SX300_SY300_QL70_FMwebp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307" Type="http://schemas.openxmlformats.org/officeDocument/2006/relationships/hyperlink" Target="https://m.media-amazon.com/images/W/WEBP_402378-T1/images/I/21WhHd9leX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721" Type="http://schemas.openxmlformats.org/officeDocument/2006/relationships/hyperlink" Target="https://m.media-amazon.com/images/I/41ApzUQQFVL._SX300_SY300_QL70_ML2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1351" Type="http://schemas.openxmlformats.org/officeDocument/2006/relationships/hyperlink" Target="https://m.media-amazon.com/images/I/51EJirBX6bL._SY300_SX300_QL70_FMwebp_.jpg" TargetMode="External"/><Relationship Id="rId1449" Type="http://schemas.openxmlformats.org/officeDocument/2006/relationships/hyperlink" Target="https://m.media-amazon.com/images/I/31iFF1KbkpL._SX300_SY300_QL70_FMwebp_.jpg" TargetMode="External"/><Relationship Id="rId1796" Type="http://schemas.openxmlformats.org/officeDocument/2006/relationships/hyperlink" Target="https://www.amazon.in/Logitech-G102-Customizable-Lighting-Programmable/dp/B08LT9BMPP/ref=sr_1_347?qid=1672903012&amp;s=computers&amp;sr=1-347" TargetMode="External"/><Relationship Id="rId2402" Type="http://schemas.openxmlformats.org/officeDocument/2006/relationships/hyperlink" Target="https://www.amazon.in/JM-SELLER-Electric-Beater-180-Watt/dp/B08JV91JTK/ref=sr_1_215?qid=1672923601&amp;s=kitchen&amp;sr=1-215" TargetMode="External"/><Relationship Id="rId2847" Type="http://schemas.openxmlformats.org/officeDocument/2006/relationships/hyperlink" Target="https://m.media-amazon.com/images/I/41mZWS7bb+L._SX342_SY445_.jpg" TargetMode="External"/><Relationship Id="rId88" Type="http://schemas.openxmlformats.org/officeDocument/2006/relationships/hyperlink" Target="https://www.amazon.in/TP-Link-Archer-T2U-Nano-Wireless/dp/B07KRCW6LZ/ref=sr_1_47?qid=1672909125&amp;s=electronics&amp;sr=1-47" TargetMode="External"/><Relationship Id="rId819" Type="http://schemas.openxmlformats.org/officeDocument/2006/relationships/hyperlink" Target="https://m.media-amazon.com/images/I/41op1vdp-UL._SX300_SY300_QL70_ML2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211" Type="http://schemas.openxmlformats.org/officeDocument/2006/relationships/hyperlink" Target="https://m.media-amazon.com/images/I/31plkeAvAQL._SX300_SY300_QL70_FMwebp_.jpg" TargetMode="External"/><Relationship Id="rId1656" Type="http://schemas.openxmlformats.org/officeDocument/2006/relationships/hyperlink" Target="https://www.amazon.in/Fire-Boltt-Bluetooth-Smartwatch-Monitoring-Assistant/dp/B09RKFBCV7/ref=sr_1_265?qid=1672903008&amp;s=computers&amp;sr=1-265" TargetMode="External"/><Relationship Id="rId1863" Type="http://schemas.openxmlformats.org/officeDocument/2006/relationships/hyperlink" Target="https://m.media-amazon.com/images/W/WEBP_402378-T2/images/I/51HO3bkK+VS._SY300_SX300_.jpg" TargetMode="External"/><Relationship Id="rId2707" Type="http://schemas.openxmlformats.org/officeDocument/2006/relationships/hyperlink" Target="https://m.media-amazon.com/images/I/31Ex4oSr8R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1309" Type="http://schemas.openxmlformats.org/officeDocument/2006/relationships/hyperlink" Target="https://m.media-amazon.com/images/I/31KpmfiYmeL._SX300_SY300_QL70_FMwebp_.jpg" TargetMode="External"/><Relationship Id="rId1516" Type="http://schemas.openxmlformats.org/officeDocument/2006/relationships/hyperlink" Target="https://www.amazon.in/Parker-Quink-Ink-Bottle-Blue/dp/B00LM4X0KU/ref=sr_1_188?qid=1672903004&amp;s=computers&amp;sr=1-188" TargetMode="External"/><Relationship Id="rId1723" Type="http://schemas.openxmlformats.org/officeDocument/2006/relationships/hyperlink" Target="https://m.media-amazon.com/images/W/WEBP_402378-T1/images/I/31I1oK5hM1L._SY300_SX300_QL70_FMwebp_.jpg" TargetMode="External"/><Relationship Id="rId1930" Type="http://schemas.openxmlformats.org/officeDocument/2006/relationships/hyperlink" Target="https://www.amazon.in/Logitech-Hyperion-Ultra-Gaming-Mouse/dp/B00NFD0ETQ/ref=sr_1_424?qid=1672903016&amp;s=computers&amp;sr=1-424" TargetMode="External"/><Relationship Id="rId15" Type="http://schemas.openxmlformats.org/officeDocument/2006/relationships/hyperlink" Target="https://m.media-amazon.com/images/I/31XO-wfGGG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164" Type="http://schemas.openxmlformats.org/officeDocument/2006/relationships/hyperlink" Target="https://www.amazon.in/FLiX-Charging-480Mbps-Devices-XCD-C12/dp/B09NKZXMWJ/ref=sr_1_90?qid=1672909128&amp;s=electronics&amp;sr=1-90" TargetMode="External"/><Relationship Id="rId371" Type="http://schemas.openxmlformats.org/officeDocument/2006/relationships/hyperlink" Target="https://m.media-amazon.com/images/I/41p9mn0fmIL._SY300_SX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2497" Type="http://schemas.openxmlformats.org/officeDocument/2006/relationships/hyperlink" Target="https://m.media-amazon.com/images/W/WEBP_402378-T1/images/I/31qaROshXhL._SX300_SY300_QL70_FMwebp_.jpg" TargetMode="External"/><Relationship Id="rId469" Type="http://schemas.openxmlformats.org/officeDocument/2006/relationships/hyperlink" Target="https://m.media-amazon.com/images/W/WEBP_402378-T2/images/I/31q4l5k9uOL._SX300_SY300_QL70_FMwebp_.jpg" TargetMode="External"/><Relationship Id="rId676" Type="http://schemas.openxmlformats.org/officeDocument/2006/relationships/hyperlink" Target="https://www.amazon.in/20000mAh-Sandstone-Triple-Charging-Delivery/dp/B08HV83HL3/ref=sr_1_6?qid=1672895748&amp;s=electronics&amp;sr=1-6" TargetMode="External"/><Relationship Id="rId883" Type="http://schemas.openxmlformats.org/officeDocument/2006/relationships/hyperlink" Target="https://m.media-amazon.com/images/I/41o7qy-j6KL._SX300_SY300_QL70_ML2_.jpg" TargetMode="External"/><Relationship Id="rId1099" Type="http://schemas.openxmlformats.org/officeDocument/2006/relationships/hyperlink" Target="https://m.media-amazon.com/images/I/41YwW+O-SKL._SY300_SX300_.jpg" TargetMode="External"/><Relationship Id="rId2357" Type="http://schemas.openxmlformats.org/officeDocument/2006/relationships/hyperlink" Target="https://m.media-amazon.com/images/W/WEBP_402378-T2/images/I/31SFYZqCSe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231" Type="http://schemas.openxmlformats.org/officeDocument/2006/relationships/hyperlink" Target="https://m.media-amazon.com/images/I/21rxGo3S7FL._SY445_SX342_QL70_FMwebp_.jpg" TargetMode="External"/><Relationship Id="rId329" Type="http://schemas.openxmlformats.org/officeDocument/2006/relationships/hyperlink" Target="https://m.media-amazon.com/images/I/21DUuehBaRL._SX300_SY300_QL70_FMwebp_.jpg" TargetMode="External"/><Relationship Id="rId536" Type="http://schemas.openxmlformats.org/officeDocument/2006/relationships/hyperlink" Target="https://www.amazon.in/AmazonBasics-Braided-HDMI-Cable-3-Feet/dp/B075ZTJ9XR/ref=sr_1_380?qid=1672909143&amp;s=electronics&amp;sr=1-380" TargetMode="External"/><Relationship Id="rId1166" Type="http://schemas.openxmlformats.org/officeDocument/2006/relationships/hyperlink" Target="https://www.amazon.in/Connector-Converter-Adapter-Compatible-Samsung/dp/B09BCNQ9R2/ref=sr_1_497?qid=1672895894&amp;s=electronics&amp;sr=1-497" TargetMode="External"/><Relationship Id="rId1373" Type="http://schemas.openxmlformats.org/officeDocument/2006/relationships/hyperlink" Target="https://m.media-amazon.com/images/I/41z7FRqEerL._SX300_SY300_QL70_FMwebp_.jpg" TargetMode="External"/><Relationship Id="rId2217" Type="http://schemas.openxmlformats.org/officeDocument/2006/relationships/hyperlink" Target="https://m.media-amazon.com/images/W/WEBP_402378-T1/images/I/410d2Vda6QS._SY300_SX300_QL70_FMwebp_.jpg" TargetMode="External"/><Relationship Id="rId2771" Type="http://schemas.openxmlformats.org/officeDocument/2006/relationships/hyperlink" Target="https://m.media-amazon.com/images/W/WEBP_402378-T1/images/I/411S8WHOsXL._SX300_SY300_QL70_FMwebp_.jpg" TargetMode="External"/><Relationship Id="rId2869" Type="http://schemas.openxmlformats.org/officeDocument/2006/relationships/hyperlink" Target="https://m.media-amazon.com/images/W/WEBP_402378-T1/images/I/414fV+i+rcL._SY300_SX300_.jpg" TargetMode="External"/><Relationship Id="rId743" Type="http://schemas.openxmlformats.org/officeDocument/2006/relationships/hyperlink" Target="https://m.media-amazon.com/images/I/41i7LM0pGw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1026" Type="http://schemas.openxmlformats.org/officeDocument/2006/relationships/hyperlink" Target="https://www.amazon.in/Boult-Bluetooth-Smartwatch-Brightness-Waterproof/dp/B0BMVWKZ8G/ref=sr_1_230?qid=1672895814&amp;s=electronics&amp;sr=1-230" TargetMode="External"/><Relationship Id="rId1580" Type="http://schemas.openxmlformats.org/officeDocument/2006/relationships/hyperlink" Target="https://www.amazon.in/DIGITEK%C2%AE-DRL-14C-Temperature-Photo-Shoot-Vlogging/dp/B09BN2NPBD/ref=sr_1_224?qid=1672903006&amp;s=computers&amp;sr=1-224" TargetMode="External"/><Relationship Id="rId1678" Type="http://schemas.openxmlformats.org/officeDocument/2006/relationships/hyperlink" Target="https://www.amazon.in/Zebronics-Zeb-Buds-30-Multifunction-Lightweight/dp/B09SGGRKV8/ref=sr_1_278?qid=1672903008&amp;s=computers&amp;sr=1-278" TargetMode="External"/><Relationship Id="rId1885" Type="http://schemas.openxmlformats.org/officeDocument/2006/relationships/hyperlink" Target="https://m.media-amazon.com/images/W/WEBP_402378-T1/images/I/41EJrZlo0U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2631" Type="http://schemas.openxmlformats.org/officeDocument/2006/relationships/hyperlink" Target="https://m.media-amazon.com/images/W/WEBP_402378-T2/images/I/21rLuqop7cL._SY300_SX300_QL70_FMwebp_.jpg" TargetMode="External"/><Relationship Id="rId2729" Type="http://schemas.openxmlformats.org/officeDocument/2006/relationships/hyperlink" Target="https://m.media-amazon.com/images/W/WEBP_402378-T2/images/I/41iZgQu0WLL._SY300_SX300_QL70_FMwebp_.jpg" TargetMode="External"/><Relationship Id="rId603" Type="http://schemas.openxmlformats.org/officeDocument/2006/relationships/hyperlink" Target="https://m.media-amazon.com/images/I/51aZN040THL._SX300_SY300_QL70_FMwebp_.jpg" TargetMode="External"/><Relationship Id="rId810" Type="http://schemas.openxmlformats.org/officeDocument/2006/relationships/hyperlink" Target="https://www.amazon.in/STRIFF-Mobile-Android-Samsung-OnePlus/dp/B07GXHC691/ref=sr_1_73?qid=1672895770&amp;s=electronics&amp;sr=1-73" TargetMode="External"/><Relationship Id="rId908" Type="http://schemas.openxmlformats.org/officeDocument/2006/relationships/hyperlink" Target="https://www.amazon.in/iQOO-Chromatic-Storage-Snapdragon-Processor/dp/B07WHQBZLS/ref=sr_1_123?qid=1672895784&amp;s=electronics&amp;sr=1-123" TargetMode="External"/><Relationship Id="rId1233" Type="http://schemas.openxmlformats.org/officeDocument/2006/relationships/hyperlink" Target="https://m.media-amazon.com/images/W/WEBP_402378-T2/images/I/414BHyTttvL._SX300_SY300_QL70_FMwebp_.jpg" TargetMode="External"/><Relationship Id="rId1440" Type="http://schemas.openxmlformats.org/officeDocument/2006/relationships/hyperlink" Target="https://www.amazon.in/TP-Link-Wireless-Security-Tapo-C200/dp/B07XLML2YS/ref=sr_1_146?qid=1672903002&amp;s=computers&amp;sr=1-146" TargetMode="External"/><Relationship Id="rId1538" Type="http://schemas.openxmlformats.org/officeDocument/2006/relationships/hyperlink" Target="https://www.amazon.in/Ambrane-Unbreakable-Charging-Braided-Multipurpose/dp/B094JNXNPV/ref=sr_1_201?qid=1672903005&amp;s=computers&amp;sr=1-201" TargetMode="External"/><Relationship Id="rId1300" Type="http://schemas.openxmlformats.org/officeDocument/2006/relationships/hyperlink" Target="https://www.amazon.in/Boult-Audio-PowerBuds-Wireless-Waterproof/dp/B08D11DZ2W/ref=sr_1_69?qid=1672902997&amp;s=computers&amp;sr=1-69" TargetMode="External"/><Relationship Id="rId1745" Type="http://schemas.openxmlformats.org/officeDocument/2006/relationships/hyperlink" Target="https://m.media-amazon.com/images/I/21o8KsIQqRL._SY300_SX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37" Type="http://schemas.openxmlformats.org/officeDocument/2006/relationships/hyperlink" Target="https://m.media-amazon.com/images/W/WEBP_402378-T1/images/I/41xwPQLxTML._SX300_SY300_QL70_FMwebp_.jpg" TargetMode="External"/><Relationship Id="rId1605" Type="http://schemas.openxmlformats.org/officeDocument/2006/relationships/hyperlink" Target="https://m.media-amazon.com/images/W/WEBP_402378-T1/images/I/41Fqm0bR7PL._SX300_SY300_QL70_FMwebp_.jpg" TargetMode="External"/><Relationship Id="rId1812" Type="http://schemas.openxmlformats.org/officeDocument/2006/relationships/hyperlink" Target="https://www.amazon.in/Lenovo-65W-320-15IKBRA-320S-14IKBR-510S-13IKB/dp/B07DJ5KYDZ/ref=sr_1_360?qid=1672903012&amp;s=computers&amp;sr=1-360" TargetMode="External"/><Relationship Id="rId186" Type="http://schemas.openxmlformats.org/officeDocument/2006/relationships/hyperlink" Target="https://www.amazon.in/Deuce-300-Resistant-Transmission-Mercurial/dp/B08HDH26JX/ref=sr_1_101?qid=1672909129&amp;s=electronics&amp;sr=1-101" TargetMode="External"/><Relationship Id="rId393" Type="http://schemas.openxmlformats.org/officeDocument/2006/relationships/hyperlink" Target="https://m.media-amazon.com/images/I/31s3DOD2d1L._SY445_SX342_QL70_FMwebp_.jpg" TargetMode="External"/><Relationship Id="rId2074" Type="http://schemas.openxmlformats.org/officeDocument/2006/relationships/hyperlink" Target="https://www.amazon.in/PRO365-Electric-Coffee-Stirrer-Frother/dp/B07GXPDLYQ/ref=sr_1_25?qid=1672923591&amp;s=kitchen&amp;sr=1-25" TargetMode="External"/><Relationship Id="rId2281" Type="http://schemas.openxmlformats.org/officeDocument/2006/relationships/hyperlink" Target="https://m.media-amazon.com/images/I/411ipFfM1vL._SX300_SY300_QL70_FMwebp_.jpg" TargetMode="External"/><Relationship Id="rId253" Type="http://schemas.openxmlformats.org/officeDocument/2006/relationships/hyperlink" Target="https://m.media-amazon.com/images/I/41Rg-JkRGgL._SY300_SX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698" Type="http://schemas.openxmlformats.org/officeDocument/2006/relationships/hyperlink" Target="https://www.amazon.in/Samsung-Galaxy-Storage-MediaTek-Battery/dp/B0BMGB3CH9/ref=sr_1_17?qid=1672895748&amp;s=electronics&amp;sr=1-17" TargetMode="External"/><Relationship Id="rId1090" Type="http://schemas.openxmlformats.org/officeDocument/2006/relationships/hyperlink" Target="https://www.amazon.in/iQOO-Sunset-Storage-Qualcomm-Snapdragon/dp/B07WHS7MZ1/ref=sr_1_336?qid=1672895842&amp;s=electronics&amp;sr=1-336" TargetMode="External"/><Relationship Id="rId2141" Type="http://schemas.openxmlformats.org/officeDocument/2006/relationships/hyperlink" Target="https://m.media-amazon.com/images/W/WEBP_402378-T1/images/I/41e3A7YKxeL._SX300_SY300_QL70_FMwebp_.jpg" TargetMode="External"/><Relationship Id="rId2379" Type="http://schemas.openxmlformats.org/officeDocument/2006/relationships/hyperlink" Target="https://m.media-amazon.com/images/I/31PzyH4N9xL._SX300_SY300_QL70_FMwebp_.jpg" TargetMode="External"/><Relationship Id="rId2586" Type="http://schemas.openxmlformats.org/officeDocument/2006/relationships/hyperlink" Target="https://www.amazon.in/HANEUL-2000-Watt-Heater-HN-2500-Thermoset/dp/B0BMZ6SY89/ref=sr_1_312?qid=1672923607&amp;s=kitchen&amp;sr=1-312" TargetMode="External"/><Relationship Id="rId2793" Type="http://schemas.openxmlformats.org/officeDocument/2006/relationships/hyperlink" Target="https://m.media-amazon.com/images/I/51V0CstI47L._SX300_SY300_QL70_FMwebp_.jpg" TargetMode="External"/><Relationship Id="rId113" Type="http://schemas.openxmlformats.org/officeDocument/2006/relationships/hyperlink" Target="https://m.media-amazon.com/images/I/41jxZkzNcn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558" Type="http://schemas.openxmlformats.org/officeDocument/2006/relationships/hyperlink" Target="https://www.amazon.in/inches-Horizon-Android-L40M6-EI-Black/dp/B09HQSV46W/ref=sr_1_420?qid=1672909145&amp;s=electronics&amp;sr=1-420" TargetMode="External"/><Relationship Id="rId765" Type="http://schemas.openxmlformats.org/officeDocument/2006/relationships/hyperlink" Target="https://m.media-amazon.com/images/I/31dYcDtt38L._SX300_SY300_QL70_ML2_.jpg" TargetMode="External"/><Relationship Id="rId972" Type="http://schemas.openxmlformats.org/officeDocument/2006/relationships/hyperlink" Target="https://www.amazon.in/STRIFF-Flexible-Silicone-Protector-Computers/dp/B09Z6WH2N1/ref=sr_1_169?qid=1672895799&amp;s=electronics&amp;sr=1-169" TargetMode="External"/><Relationship Id="rId1188" Type="http://schemas.openxmlformats.org/officeDocument/2006/relationships/hyperlink" Target="https://www.amazon.in/SanDisk-Ultra%C2%AE-microSDXCTM-Warranty-Smartphones/dp/B0BDRVFDKP/ref=sr_1_10?qid=1672902995&amp;s=computers&amp;sr=1-10" TargetMode="External"/><Relationship Id="rId1395" Type="http://schemas.openxmlformats.org/officeDocument/2006/relationships/hyperlink" Target="https://m.media-amazon.com/images/W/WEBP_402378-T1/images/I/31puHGasbOL._SX300_SY300_QL70_FMwebp_.jpg" TargetMode="External"/><Relationship Id="rId2001" Type="http://schemas.openxmlformats.org/officeDocument/2006/relationships/hyperlink" Target="https://m.media-amazon.com/images/I/41KmCJuybRL._SX300_SY300_QL70_FMwebp_.jpg" TargetMode="External"/><Relationship Id="rId2239" Type="http://schemas.openxmlformats.org/officeDocument/2006/relationships/hyperlink" Target="https://m.media-amazon.com/images/W/WEBP_402378-T1/images/I/31g2BiAmVj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2653" Type="http://schemas.openxmlformats.org/officeDocument/2006/relationships/hyperlink" Target="https://m.media-amazon.com/images/W/WEBP_402378-T2/images/I/31991seDfcL._SY300_SX300_QL70_FMwebp_.jpg" TargetMode="External"/><Relationship Id="rId2860" Type="http://schemas.openxmlformats.org/officeDocument/2006/relationships/hyperlink" Target="https://www.amazon.in/Cordless-resistant-soleplate-Vertical-Horizontal/dp/B09WF4Q7B3/ref=sr_1_463?qid=1672923615&amp;s=kitchen&amp;sr=1-463" TargetMode="External"/><Relationship Id="rId418" Type="http://schemas.openxmlformats.org/officeDocument/2006/relationships/hyperlink" Target="https://www.amazon.in/MYVN-Fast-Charging-Compatible-iPhone-Devices/dp/B095244Q22/ref=sr_1_229?qid=1672909135&amp;s=electronics&amp;sr=1-229" TargetMode="External"/><Relationship Id="rId625" Type="http://schemas.openxmlformats.org/officeDocument/2006/relationships/hyperlink" Target="https://m.media-amazon.com/images/W/WEBP_402378-T1/images/I/31z9cuviPzL._SX300_SY300_QL70_FMwebp_.jpg" TargetMode="External"/><Relationship Id="rId832" Type="http://schemas.openxmlformats.org/officeDocument/2006/relationships/hyperlink" Target="https://www.amazon.in/Tangent-Lite-Magnetic-Bluetooth-Headphones/dp/B085W8CFLH/ref=sr_1_84?qid=1672895770&amp;s=electronics&amp;sr=1-84" TargetMode="External"/><Relationship Id="rId1048" Type="http://schemas.openxmlformats.org/officeDocument/2006/relationships/hyperlink" Target="https://www.amazon.in/Samsung-Original-EHS64AVFBECINU-Hands-Free-Remote/dp/B01F262EUU/ref=sr_1_256?qid=1672895821&amp;s=electronics&amp;sr=1-256" TargetMode="External"/><Relationship Id="rId1255" Type="http://schemas.openxmlformats.org/officeDocument/2006/relationships/hyperlink" Target="https://m.media-amazon.com/images/I/31HWJqJdtj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513" Type="http://schemas.openxmlformats.org/officeDocument/2006/relationships/hyperlink" Target="https://m.media-amazon.com/images/W/WEBP_402378-T1/images/I/51mvimcd7EL._SY445_SX342_QL70_FMwebp_.jpg" TargetMode="External"/><Relationship Id="rId1115" Type="http://schemas.openxmlformats.org/officeDocument/2006/relationships/hyperlink" Target="https://m.media-amazon.com/images/I/41WYWN1pdvL._SX300_SY300_QL70_ML2_.jpg" TargetMode="External"/><Relationship Id="rId1322" Type="http://schemas.openxmlformats.org/officeDocument/2006/relationships/hyperlink" Target="https://www.amazon.in/Tygot-YouTube-Shooting-Foldable-Lightweight/dp/B08MCD9JFY/ref=sr_1_80?qid=1672902998&amp;s=computers&amp;sr=1-80" TargetMode="External"/><Relationship Id="rId1767" Type="http://schemas.openxmlformats.org/officeDocument/2006/relationships/hyperlink" Target="https://m.media-amazon.com/images/I/41-U6BdQrcL._SX300_SY300_QL70_FMwebp_.jpg" TargetMode="External"/><Relationship Id="rId1974" Type="http://schemas.openxmlformats.org/officeDocument/2006/relationships/hyperlink" Target="https://www.amazon.in/HP-M270-Gaming-Mouse-7ZZ87AA/dp/B08497Z1MQ/ref=sr_1_450?qid=1672903017&amp;s=computers&amp;sr=1-450" TargetMode="External"/><Relationship Id="rId2720" Type="http://schemas.openxmlformats.org/officeDocument/2006/relationships/hyperlink" Target="https://www.amazon.in/KHAITAN-AVAANTE-KA-2013-Halogen-Heater/dp/B09MB3DKG1/ref=sr_1_387?qid=1672923611&amp;s=kitchen&amp;sr=1-387" TargetMode="External"/><Relationship Id="rId2818" Type="http://schemas.openxmlformats.org/officeDocument/2006/relationships/hyperlink" Target="https://www.amazon.in/Wolpin-Roller-Sheets-Remove-Clothes/dp/B0B59K1C8F/ref=sr_1_442?qid=1672923614&amp;s=kitchen&amp;sr=1-442" TargetMode="External"/><Relationship Id="rId59" Type="http://schemas.openxmlformats.org/officeDocument/2006/relationships/hyperlink" Target="https://m.media-amazon.com/images/I/41jk4zYjTsL._SX300_SY300_QL70_FMwebp_.jpg" TargetMode="External"/><Relationship Id="rId1627" Type="http://schemas.openxmlformats.org/officeDocument/2006/relationships/hyperlink" Target="https://m.media-amazon.com/images/I/31gZM-XkOt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2096" Type="http://schemas.openxmlformats.org/officeDocument/2006/relationships/hyperlink" Target="https://www.amazon.in/Bajaj-Rex-500-Watt-Mixer-Grinder/dp/B00HVXS7WC/ref=sr_1_34?qid=1672923592&amp;s=kitchen&amp;sr=1-34" TargetMode="External"/><Relationship Id="rId1901" Type="http://schemas.openxmlformats.org/officeDocument/2006/relationships/hyperlink" Target="https://m.media-amazon.com/images/I/51h6eqwfePS._SX300_SY300_QL70_FMwebp_.jpg" TargetMode="External"/><Relationship Id="rId275" Type="http://schemas.openxmlformats.org/officeDocument/2006/relationships/hyperlink" Target="https://m.media-amazon.com/images/W/WEBP_402378-T1/images/I/41+AJMzMo7L._SX342_SY445_.jpg" TargetMode="External"/><Relationship Id="rId482" Type="http://schemas.openxmlformats.org/officeDocument/2006/relationships/hyperlink" Target="https://www.amazon.in/Ambrane-Charging-Neckband-Wireless-ACT/dp/B09YLX91QR/ref=sr_1_272?qid=1672909138&amp;s=electronics&amp;sr=1-272" TargetMode="External"/><Relationship Id="rId2163" Type="http://schemas.openxmlformats.org/officeDocument/2006/relationships/hyperlink" Target="https://m.media-amazon.com/images/I/41gZhEcCCQL._SX300_SY300_QL70_FMwebp_.jpg" TargetMode="External"/><Relationship Id="rId2370" Type="http://schemas.openxmlformats.org/officeDocument/2006/relationships/hyperlink" Target="https://www.amazon.in/HOMEPACK%C2%AE-Radiant-Office-Heaters-Portable/dp/B099PR2GQJ/ref=sr_1_197?qid=1672923600&amp;s=kitchen&amp;sr=1-197" TargetMode="External"/><Relationship Id="rId135" Type="http://schemas.openxmlformats.org/officeDocument/2006/relationships/hyperlink" Target="https://m.media-amazon.com/images/I/51FicDnawaL._SY300_SX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787" Type="http://schemas.openxmlformats.org/officeDocument/2006/relationships/hyperlink" Target="https://m.media-amazon.com/images/I/31VzNhhqifL._SX300_SY300_QL70_ML2_.jpg" TargetMode="External"/><Relationship Id="rId994" Type="http://schemas.openxmlformats.org/officeDocument/2006/relationships/hyperlink" Target="https://www.amazon.in/boAt-Wave-Lite-Smartwatch-Multiple/dp/B09V175NP7/ref=sr_1_190?qid=1672895799&amp;s=electronics&amp;sr=1-190" TargetMode="External"/><Relationship Id="rId2023" Type="http://schemas.openxmlformats.org/officeDocument/2006/relationships/hyperlink" Target="https://m.media-amazon.com/images/I/31cOcZC4n7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2468" Type="http://schemas.openxmlformats.org/officeDocument/2006/relationships/hyperlink" Target="https://www.amazon.in/Sui-Generis-Frother-Electric-Blender/dp/B098T9CJVQ/ref=sr_1_248?qid=1672923605&amp;s=kitchen&amp;sr=1-248" TargetMode="External"/><Relationship Id="rId2675" Type="http://schemas.openxmlformats.org/officeDocument/2006/relationships/hyperlink" Target="https://m.media-amazon.com/images/I/319pDZDL+sL._SY300_SX300_.jpg" TargetMode="External"/><Relationship Id="rId2882" Type="http://schemas.openxmlformats.org/officeDocument/2006/relationships/hyperlink" Target="https://www.amazon.in/Crystal-Cartridge-size-Fresh-Clean/dp/B01MRARGBW/ref=sr_1_478?qid=1672923615&amp;s=kitchen&amp;sr=1-478" TargetMode="External"/><Relationship Id="rId202" Type="http://schemas.openxmlformats.org/officeDocument/2006/relationships/hyperlink" Target="https://www.amazon.in/Dealfreez-Compatible-Silicone-Anti-Lost-D-Black/dp/B09BW334ML/ref=sr_1_112?qid=1672909129&amp;s=electronics&amp;sr=1-112" TargetMode="External"/><Relationship Id="rId647" Type="http://schemas.openxmlformats.org/officeDocument/2006/relationships/hyperlink" Target="https://m.media-amazon.com/images/I/51UuhCYmBnL._SY300_SX300_QL70_FMwebp_.jpg" TargetMode="External"/><Relationship Id="rId854" Type="http://schemas.openxmlformats.org/officeDocument/2006/relationships/hyperlink" Target="https://www.amazon.in/GIZGA-Protector-Charging-Protective-G55/dp/B08MTCKDYN/ref=sr_1_95?qid=1672895770&amp;s=electronics&amp;sr=1-95" TargetMode="External"/><Relationship Id="rId1277" Type="http://schemas.openxmlformats.org/officeDocument/2006/relationships/hyperlink" Target="https://m.media-amazon.com/images/I/312J9hg8ypL._SX300_SY300_QL70_FMwebp_.jpg" TargetMode="External"/><Relationship Id="rId1484" Type="http://schemas.openxmlformats.org/officeDocument/2006/relationships/hyperlink" Target="https://www.amazon.in/Amazon-Basics-Multipurpose-Foldable-Laptop/dp/B09Z28BQZT/ref=sr_1_170?qid=1672903004&amp;s=computers&amp;sr=1-170" TargetMode="External"/><Relationship Id="rId1691" Type="http://schemas.openxmlformats.org/officeDocument/2006/relationships/hyperlink" Target="https://m.media-amazon.com/images/I/214VmJYxx9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535" Type="http://schemas.openxmlformats.org/officeDocument/2006/relationships/hyperlink" Target="https://m.media-amazon.com/images/W/WEBP_402378-T1/images/I/61Vt5Egqf4L._SY445_SX342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507" Type="http://schemas.openxmlformats.org/officeDocument/2006/relationships/hyperlink" Target="https://m.media-amazon.com/images/W/WEBP_402378-T1/images/I/31-ACQj+oDL._SY445_SX342_.jpg" TargetMode="External"/><Relationship Id="rId714" Type="http://schemas.openxmlformats.org/officeDocument/2006/relationships/hyperlink" Target="https://www.amazon.in/10000mAH-Li-Polymer-Power-Charging-Midnight/dp/B08HVL8QN3/ref=sr_1_25?qid=1672895755&amp;s=electronics&amp;sr=1-25" TargetMode="External"/><Relationship Id="rId921" Type="http://schemas.openxmlformats.org/officeDocument/2006/relationships/hyperlink" Target="https://m.media-amazon.com/images/I/31jgUvSar0L._SX300_SY300_QL70_ML2_.jpg" TargetMode="External"/><Relationship Id="rId1137" Type="http://schemas.openxmlformats.org/officeDocument/2006/relationships/hyperlink" Target="https://m.media-amazon.com/images/I/41ezRvTwcaL._SX300_SY300_QL70_ML2_.jpg" TargetMode="External"/><Relationship Id="rId1344" Type="http://schemas.openxmlformats.org/officeDocument/2006/relationships/hyperlink" Target="https://www.amazon.in/ZEBRONICS-Zeb-Astra-20-Wireless-Rechargeable/dp/B0B12K5BPM/ref=sr_1_93?qid=1672902998&amp;s=computers&amp;sr=1-93" TargetMode="External"/><Relationship Id="rId1551" Type="http://schemas.openxmlformats.org/officeDocument/2006/relationships/hyperlink" Target="https://m.media-amazon.com/images/I/31+Rg6Z46dL._SX300_SY300_.jpg" TargetMode="External"/><Relationship Id="rId1789" Type="http://schemas.openxmlformats.org/officeDocument/2006/relationships/hyperlink" Target="https://m.media-amazon.com/images/I/216Q4FqmZVL._SX300_SY300_QL70_FMwebp_.jpg" TargetMode="External"/><Relationship Id="rId1996" Type="http://schemas.openxmlformats.org/officeDocument/2006/relationships/hyperlink" Target="https://www.amazon.in/Inventis-Portable-Flexible-Light-Colors/dp/B00URH5E34/ref=sr_1_461?qid=1672903018&amp;s=computers&amp;sr=1-461" TargetMode="External"/><Relationship Id="rId2602" Type="http://schemas.openxmlformats.org/officeDocument/2006/relationships/hyperlink" Target="https://www.amazon.in/HUL-Pureit-Mineral-mounted-Purifier/dp/B08BJN4MP3/ref=sr_1_317?qid=1672923609&amp;s=kitchen&amp;sr=1-317" TargetMode="External"/><Relationship Id="rId50" Type="http://schemas.openxmlformats.org/officeDocument/2006/relationships/hyperlink" Target="https://www.amazon.in/Acer-inches-Ready-Android-AR32AR2841HDFL/dp/B0B1YVCJ2Y/ref=sr_1_26?qid=1672909125&amp;s=electronics&amp;sr=1-26" TargetMode="External"/><Relationship Id="rId1204" Type="http://schemas.openxmlformats.org/officeDocument/2006/relationships/hyperlink" Target="https://www.amazon.in/JBL-C50HI-Ear-Headphones-Black/dp/B07JQKQ91F/ref=sr_1_18?qid=1672902995&amp;s=computers&amp;sr=1-18" TargetMode="External"/><Relationship Id="rId1411" Type="http://schemas.openxmlformats.org/officeDocument/2006/relationships/hyperlink" Target="https://m.media-amazon.com/images/I/31CuxaU77jL._SY300_SX300_QL70_FMwebp_.jpg" TargetMode="External"/><Relationship Id="rId1649" Type="http://schemas.openxmlformats.org/officeDocument/2006/relationships/hyperlink" Target="https://m.media-amazon.com/images/W/WEBP_402378-T1/images/I/318egjvJ0mL._SX300_SY300_QL70_FMwebp_.jpg" TargetMode="External"/><Relationship Id="rId1856" Type="http://schemas.openxmlformats.org/officeDocument/2006/relationships/hyperlink" Target="https://www.amazon.in/SaleOnTM-Portable-Organizer-Earphone-Assorted/dp/B07NTKGW45/ref=sr_1_384?qid=1672903013&amp;s=computers&amp;sr=1-384" TargetMode="External"/><Relationship Id="rId2907" Type="http://schemas.openxmlformats.org/officeDocument/2006/relationships/hyperlink" Target="https://m.media-amazon.com/images/W/WEBP_402378-T1/images/I/41UHdKluMBL._SY300_SX300_QL70_FMwebp_.jpg" TargetMode="External"/><Relationship Id="rId1509" Type="http://schemas.openxmlformats.org/officeDocument/2006/relationships/hyperlink" Target="https://m.media-amazon.com/images/I/41GogihEYe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923" Type="http://schemas.openxmlformats.org/officeDocument/2006/relationships/hyperlink" Target="https://m.media-amazon.com/images/I/51fYe0OSURL._SX300_SY300_QL70_FMwebp_.jpg" TargetMode="External"/><Relationship Id="rId297" Type="http://schemas.openxmlformats.org/officeDocument/2006/relationships/hyperlink" Target="https://m.media-amazon.com/images/I/41CF6GtnpKL._SX300_SY300_QL70_FMwebp_.jpg" TargetMode="External"/><Relationship Id="rId2185" Type="http://schemas.openxmlformats.org/officeDocument/2006/relationships/hyperlink" Target="https://m.media-amazon.com/images/W/WEBP_402378-T1/images/I/51bVSwhFA1L._SY300_SX300_QL70_FMwebp_.jpg" TargetMode="External"/><Relationship Id="rId2392" Type="http://schemas.openxmlformats.org/officeDocument/2006/relationships/hyperlink" Target="https://www.amazon.in/Morphy-Richards-Icon-Superb-Grinder/dp/B08H673XKN/ref=sr_1_206?qid=1672923601&amp;s=kitchen&amp;sr=1-206" TargetMode="External"/><Relationship Id="rId157" Type="http://schemas.openxmlformats.org/officeDocument/2006/relationships/hyperlink" Target="https://m.media-amazon.com/images/I/41KmCJuybR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2045" Type="http://schemas.openxmlformats.org/officeDocument/2006/relationships/hyperlink" Target="https://m.media-amazon.com/images/W/WEBP_402378-T1/images/I/31na34LxwmL._SX300_SY300_QL70_FMwebp_.jpg" TargetMode="External"/><Relationship Id="rId2697" Type="http://schemas.openxmlformats.org/officeDocument/2006/relationships/hyperlink" Target="https://m.media-amazon.com/images/I/31kbrfC16XL._SX300_SY300_QL70_FMwebp_.jpg" TargetMode="External"/><Relationship Id="rId571" Type="http://schemas.openxmlformats.org/officeDocument/2006/relationships/hyperlink" Target="https://m.media-amazon.com/images/W/WEBP_402378-T2/images/I/31XFe74gRjL._SX300_SY300_QL70_FMwebp_.jpg" TargetMode="External"/><Relationship Id="rId669" Type="http://schemas.openxmlformats.org/officeDocument/2006/relationships/hyperlink" Target="https://m.media-amazon.com/images/I/41WCgGbvwh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1299" Type="http://schemas.openxmlformats.org/officeDocument/2006/relationships/hyperlink" Target="https://m.media-amazon.com/images/I/41vEB+mY55L._SY300_SX300_.jpg" TargetMode="External"/><Relationship Id="rId2252" Type="http://schemas.openxmlformats.org/officeDocument/2006/relationships/hyperlink" Target="https://www.amazon.in/electric-Kettle-Double-Triple-Protection/dp/B0B2CZTCL2/ref=sr_1_127?qid=1672923597&amp;s=kitchen&amp;sr=1-127" TargetMode="External"/><Relationship Id="rId2557" Type="http://schemas.openxmlformats.org/officeDocument/2006/relationships/hyperlink" Target="https://m.media-amazon.com/images/W/WEBP_402378-T2/images/I/31RWtNDo6EL._SX300_SY300_QL70_FMwebp_.jpg" TargetMode="External"/><Relationship Id="rId224" Type="http://schemas.openxmlformats.org/officeDocument/2006/relationships/hyperlink" Target="https://www.amazon.in/boAt-Type-c-A400-Cable-Carbon/dp/B0974G5Q2Y/ref=sr_1_124?qid=1672909130&amp;s=electronics&amp;sr=1-124" TargetMode="External"/><Relationship Id="rId431" Type="http://schemas.openxmlformats.org/officeDocument/2006/relationships/hyperlink" Target="https://m.media-amazon.com/images/I/41YDz0uQZaL._SY300_SX300_QL70_FMwebp_.jpg" TargetMode="External"/><Relationship Id="rId529" Type="http://schemas.openxmlformats.org/officeDocument/2006/relationships/hyperlink" Target="https://m.media-amazon.com/images/W/WEBP_402378-T2/images/I/31M+JM+KZIL._SY300_SX300_.jpg" TargetMode="External"/><Relationship Id="rId736" Type="http://schemas.openxmlformats.org/officeDocument/2006/relationships/hyperlink" Target="https://www.amazon.in/iQOO-Chromatic-Storage-Snapdragon-Processor/dp/B07WGMMQGP/ref=sr_1_36?qid=1672895755&amp;s=electronics&amp;sr=1-36" TargetMode="External"/><Relationship Id="rId1061" Type="http://schemas.openxmlformats.org/officeDocument/2006/relationships/hyperlink" Target="https://m.media-amazon.com/images/I/41KVdXIcg0L._SX300_SY300_QL70_ML2_.jpg" TargetMode="External"/><Relationship Id="rId1159" Type="http://schemas.openxmlformats.org/officeDocument/2006/relationships/hyperlink" Target="https://m.media-amazon.com/images/I/41vQwUamFc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112" Type="http://schemas.openxmlformats.org/officeDocument/2006/relationships/hyperlink" Target="https://www.amazon.in/PrettyKrafts-Laundry-Basket-Clothes-Handles/dp/B0814P4L98/ref=sr_1_45?qid=1672923592&amp;s=kitchen&amp;sr=1-45" TargetMode="External"/><Relationship Id="rId2417" Type="http://schemas.openxmlformats.org/officeDocument/2006/relationships/hyperlink" Target="https://m.media-amazon.com/images/I/41Dp3g8y8s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943" Type="http://schemas.openxmlformats.org/officeDocument/2006/relationships/hyperlink" Target="https://m.media-amazon.com/images/I/41pQWwAzVyL._SY300_SX300_QL70_ML2_.jpg" TargetMode="External"/><Relationship Id="rId1019" Type="http://schemas.openxmlformats.org/officeDocument/2006/relationships/hyperlink" Target="https://m.media-amazon.com/images/I/411yU+n3UkL._SY300_SX300_.jpg" TargetMode="External"/><Relationship Id="rId1573" Type="http://schemas.openxmlformats.org/officeDocument/2006/relationships/hyperlink" Target="https://m.media-amazon.com/images/W/WEBP_402378-T1/images/I/31tk9yOK-qL._SX300_SY300_QL70_FMwebp_.jpg" TargetMode="External"/><Relationship Id="rId1780" Type="http://schemas.openxmlformats.org/officeDocument/2006/relationships/hyperlink" Target="https://www.amazon.in/Portronics-Multimedia-Wireless-Keyboard-Technology/dp/B0BHYJ8CVF/ref=sr_1_336?qid=1672903011&amp;s=computers&amp;sr=1-336" TargetMode="External"/><Relationship Id="rId1878" Type="http://schemas.openxmlformats.org/officeDocument/2006/relationships/hyperlink" Target="https://www.amazon.in/Lapster-Type-Cable-computer-laptop/dp/B0994GFWBH/ref=sr_1_396?qid=1672903014&amp;s=computers&amp;sr=1-396" TargetMode="External"/><Relationship Id="rId2624" Type="http://schemas.openxmlformats.org/officeDocument/2006/relationships/hyperlink" Target="https://www.amazon.in/CSI-INTERNATIONAL%C2%AE-Instant-portable-Plastic/dp/B081B1JL35/ref=sr_1_332?qid=1672923609&amp;s=kitchen&amp;sr=1-332" TargetMode="External"/><Relationship Id="rId2831" Type="http://schemas.openxmlformats.org/officeDocument/2006/relationships/hyperlink" Target="https://m.media-amazon.com/images/I/41jv4fqU1EL._SY300_SX300_QL70_FMwebp_.jpg" TargetMode="External"/><Relationship Id="rId2929" Type="http://schemas.openxmlformats.org/officeDocument/2006/relationships/hyperlink" Target="https://m.media-amazon.com/images/W/WEBP_402378-T1/images/I/51J2Wk-+c+L._SY300_SX300_.jpg" TargetMode="External"/><Relationship Id="rId72" Type="http://schemas.openxmlformats.org/officeDocument/2006/relationships/hyperlink" Target="https://www.amazon.in/Solero-MB301-Charging-480Mbps-1-5-Meter/dp/B08Y1SJVV5/ref=sr_1_39?qid=1672909125&amp;s=electronics&amp;sr=1-39" TargetMode="External"/><Relationship Id="rId803" Type="http://schemas.openxmlformats.org/officeDocument/2006/relationships/hyperlink" Target="https://m.media-amazon.com/images/I/41iVkyHeTUL._SX300_SY300_QL70_ML2_.jpg" TargetMode="External"/><Relationship Id="rId1226" Type="http://schemas.openxmlformats.org/officeDocument/2006/relationships/hyperlink" Target="https://www.amazon.in/Dell-MS116-1000DPI-Wired-Optical/dp/B01HJI0FS2/ref=sr_1_31?qid=1672902996&amp;s=computers&amp;sr=1-31" TargetMode="External"/><Relationship Id="rId1433" Type="http://schemas.openxmlformats.org/officeDocument/2006/relationships/hyperlink" Target="https://m.media-amazon.com/images/I/3118CXMdMUL._SX300_SY300_QL70_FMwebp_.jpg" TargetMode="External"/><Relationship Id="rId1640" Type="http://schemas.openxmlformats.org/officeDocument/2006/relationships/hyperlink" Target="https://www.amazon.in/Elements-Portable-External-Drive-Black/dp/B06XDKWLJH/ref=sr_1_256?qid=1672903007&amp;s=computers&amp;sr=1-256" TargetMode="External"/><Relationship Id="rId1738" Type="http://schemas.openxmlformats.org/officeDocument/2006/relationships/hyperlink" Target="https://www.amazon.in/Classmate-Pulse-Spiral-Notebook-Unruled/dp/B00P93X6EK/ref=sr_1_311?qid=1672903010&amp;s=computers&amp;sr=1-31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45" Type="http://schemas.openxmlformats.org/officeDocument/2006/relationships/hyperlink" Target="https://m.media-amazon.com/images/I/31Wm6eo+yYL._SY300_SX300_.jpg" TargetMode="External"/><Relationship Id="rId1805" Type="http://schemas.openxmlformats.org/officeDocument/2006/relationships/hyperlink" Target="https://m.media-amazon.com/images/I/31R3Qf2nO0L._SX300_SY300_QL70_FMwebp_.jpg" TargetMode="External"/><Relationship Id="rId179" Type="http://schemas.openxmlformats.org/officeDocument/2006/relationships/hyperlink" Target="https://m.media-amazon.com/images/I/412fvb7k2FL._SX300_SY300_QL70_FMwebp_.jpg" TargetMode="External"/><Relationship Id="rId386" Type="http://schemas.openxmlformats.org/officeDocument/2006/relationships/hyperlink" Target="https://www.amazon.in/Samsung-inches-Crystal-Ultra-UA55AUE65AKXXL/dp/B0B15GSPQW/ref=sr_1_212?qid=1672909134&amp;s=electronics&amp;sr=1-212" TargetMode="External"/><Relationship Id="rId593" Type="http://schemas.openxmlformats.org/officeDocument/2006/relationships/hyperlink" Target="https://m.media-amazon.com/images/W/WEBP_402378-T2/images/I/31dENZ1gQVL._SX300_SY300_QL70_FMwebp_.jpg" TargetMode="External"/><Relationship Id="rId2067" Type="http://schemas.openxmlformats.org/officeDocument/2006/relationships/hyperlink" Target="https://m.media-amazon.com/images/W/WEBP_402378-T1/images/I/41J3yWKhnxL._SX300_SY300_QL70_FMwebp_.jpg" TargetMode="External"/><Relationship Id="rId2274" Type="http://schemas.openxmlformats.org/officeDocument/2006/relationships/hyperlink" Target="https://www.amazon.in/Usha-EI-1602-1000-Watt-Lightweight/dp/B008YW3CYM/ref=sr_1_141?qid=1672923597&amp;s=kitchen&amp;sr=1-141" TargetMode="External"/><Relationship Id="rId2481" Type="http://schemas.openxmlformats.org/officeDocument/2006/relationships/hyperlink" Target="https://m.media-amazon.com/images/I/51i84+E-LgL._SY300_SX300_.jpg" TargetMode="External"/><Relationship Id="rId246" Type="http://schemas.openxmlformats.org/officeDocument/2006/relationships/hyperlink" Target="https://www.amazon.in/VW-Playwall-Frameless-Android-VW3251/dp/B0B16KD737/ref=sr_1_136?qid=1672909130&amp;s=electronics&amp;sr=1-136" TargetMode="External"/><Relationship Id="rId453" Type="http://schemas.openxmlformats.org/officeDocument/2006/relationships/hyperlink" Target="https://m.media-amazon.com/images/W/WEBP_402378-T1/images/I/31h559f7EaL._SX300_SY300_QL70_FMwebp_.jpg" TargetMode="External"/><Relationship Id="rId660" Type="http://schemas.openxmlformats.org/officeDocument/2006/relationships/hyperlink" Target="https://www.amazon.in/Airtel-DigitalTV-Setup-Box-Remote/dp/B08PKBMJKS/ref=sr_1_496?qid=1672909149&amp;s=electronics&amp;sr=1-496" TargetMode="External"/><Relationship Id="rId898" Type="http://schemas.openxmlformats.org/officeDocument/2006/relationships/hyperlink" Target="https://www.amazon.in/Noise-ColorFit-Smartwatch-Monitoring-Waterproof/dp/B097R25DP7/ref=sr_1_124?qid=1672895777&amp;s=electronics&amp;sr=1-124" TargetMode="External"/><Relationship Id="rId1083" Type="http://schemas.openxmlformats.org/officeDocument/2006/relationships/hyperlink" Target="https://m.media-amazon.com/images/I/41tRgeQp9-L._SX300_SY300_QL70_ML2_.jpg" TargetMode="External"/><Relationship Id="rId1290" Type="http://schemas.openxmlformats.org/officeDocument/2006/relationships/hyperlink" Target="https://www.amazon.in/Sounce-Charger-Protector-Charging-Protective/dp/B085HY1DGR/ref=sr_1_64?qid=1672902997&amp;s=computers&amp;sr=1-64" TargetMode="External"/><Relationship Id="rId2134" Type="http://schemas.openxmlformats.org/officeDocument/2006/relationships/hyperlink" Target="https://www.amazon.in/Agaro-Esteem-Multi-Kettle-1-2/dp/B07WNK1FFN/ref=sr_1_56?qid=1672923593&amp;s=kitchen&amp;sr=1-56" TargetMode="External"/><Relationship Id="rId2341" Type="http://schemas.openxmlformats.org/officeDocument/2006/relationships/hyperlink" Target="https://m.media-amazon.com/images/I/41b8AhOiYBL._SX300_SY300_QL70_FMwebp_.jpg" TargetMode="External"/><Relationship Id="rId2579" Type="http://schemas.openxmlformats.org/officeDocument/2006/relationships/hyperlink" Target="https://m.media-amazon.com/images/W/WEBP_402378-T1/images/I/41ZvKRULvDL._SY445_SX342_QL70_FMwebp_.jpg" TargetMode="External"/><Relationship Id="rId2786" Type="http://schemas.openxmlformats.org/officeDocument/2006/relationships/hyperlink" Target="https://www.amazon.in/Kuber-Industries-Laundry-Basket-CTKTC1475/dp/B07J2BQZD6/ref=sr_1_427?qid=1672923613&amp;s=kitchen&amp;sr=1-427" TargetMode="External"/><Relationship Id="rId106" Type="http://schemas.openxmlformats.org/officeDocument/2006/relationships/hyperlink" Target="https://www.amazon.in/AmazonBasics-Nylon-Braided-Lightning-Cable/dp/B082T6V3DT/ref=sr_1_57?qid=1672909126&amp;s=electronics&amp;sr=1-57" TargetMode="External"/><Relationship Id="rId313" Type="http://schemas.openxmlformats.org/officeDocument/2006/relationships/hyperlink" Target="https://m.media-amazon.com/images/W/WEBP_402378-T2/images/I/21fnuilweNL._SY445_SX342_QL70_FMwebp_.jpg" TargetMode="External"/><Relationship Id="rId758" Type="http://schemas.openxmlformats.org/officeDocument/2006/relationships/hyperlink" Target="https://www.amazon.in/iQOO-Stellar-Snapdragon-Purchased-Separately/dp/B07WJV6P1R/ref=sr_1_47?qid=1672895755&amp;s=electronics&amp;sr=1-47" TargetMode="External"/><Relationship Id="rId965" Type="http://schemas.openxmlformats.org/officeDocument/2006/relationships/hyperlink" Target="https://m.media-amazon.com/images/I/3187gPkT6GL._SX300_SY300_QL70_ML2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1388" Type="http://schemas.openxmlformats.org/officeDocument/2006/relationships/hyperlink" Target="https://www.amazon.in/SanDisk-Ultra-Drive-Flash-128GB/dp/B084PJSSQ1/ref=sr_1_119?qid=1672903000&amp;s=computers&amp;sr=1-119" TargetMode="External"/><Relationship Id="rId1595" Type="http://schemas.openxmlformats.org/officeDocument/2006/relationships/hyperlink" Target="https://m.media-amazon.com/images/W/WEBP_402378-T1/images/I/516xGB5Bt+L._SY300_SX300_.jpg" TargetMode="External"/><Relationship Id="rId2439" Type="http://schemas.openxmlformats.org/officeDocument/2006/relationships/hyperlink" Target="https://m.media-amazon.com/images/I/31XPVmD8gU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2853" Type="http://schemas.openxmlformats.org/officeDocument/2006/relationships/hyperlink" Target="https://m.media-amazon.com/images/W/WEBP_402378-T1/images/I/41VOCgvMKJL._SX300_SY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520" Type="http://schemas.openxmlformats.org/officeDocument/2006/relationships/hyperlink" Target="https://www.amazon.in/AmazonBasics-Certified-Lightning-Charge-Collection/dp/B07DWFX9YS/ref=sr_1_333?qid=1672909140&amp;s=electronics&amp;sr=1-333" TargetMode="External"/><Relationship Id="rId618" Type="http://schemas.openxmlformats.org/officeDocument/2006/relationships/hyperlink" Target="https://www.amazon.in/Sansui-inches-JSY32SKHD-Bezel-less-Design/dp/B09NNJ9WYM/ref=sr_1_475?qid=1672909147&amp;s=electronics&amp;sr=1-475" TargetMode="External"/><Relationship Id="rId825" Type="http://schemas.openxmlformats.org/officeDocument/2006/relationships/hyperlink" Target="https://m.media-amazon.com/images/I/41-oxsVh7nL._SX300_SY300_QL70_ML2_.jpg" TargetMode="External"/><Relationship Id="rId1248" Type="http://schemas.openxmlformats.org/officeDocument/2006/relationships/hyperlink" Target="https://www.amazon.in/Sounce-iPhone-Charging-Compatible-Devices/dp/B096MSW6CT/ref=sr_1_42?qid=1672902996&amp;s=computers&amp;sr=1-42" TargetMode="External"/><Relationship Id="rId1455" Type="http://schemas.openxmlformats.org/officeDocument/2006/relationships/hyperlink" Target="https://m.media-amazon.com/images/I/31qGpf8uzuL._SY445_SX342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2201" Type="http://schemas.openxmlformats.org/officeDocument/2006/relationships/hyperlink" Target="https://m.media-amazon.com/images/I/41Y4vsQHt6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1010" Type="http://schemas.openxmlformats.org/officeDocument/2006/relationships/hyperlink" Target="https://www.amazon.in/Duracell-Lightning-Certified-Braided-Charging/dp/B09W5XR9RT/ref=sr_1_205?qid=1672895806&amp;s=electronics&amp;sr=1-205" TargetMode="External"/><Relationship Id="rId1108" Type="http://schemas.openxmlformats.org/officeDocument/2006/relationships/hyperlink" Target="https://www.amazon.in/Noise-ColorFit-Bluetooth-Calling-Metallic/dp/B0B2X35B1K/ref=sr_1_379?qid=1672895857&amp;s=electronics&amp;sr=1-379" TargetMode="External"/><Relationship Id="rId1315" Type="http://schemas.openxmlformats.org/officeDocument/2006/relationships/hyperlink" Target="https://m.media-amazon.com/images/W/WEBP_402378-T1/images/I/31RktQKvhoL._SX300_SY300_QL70_FMwebp_.jpg" TargetMode="External"/><Relationship Id="rId1967" Type="http://schemas.openxmlformats.org/officeDocument/2006/relationships/hyperlink" Target="https://m.media-amazon.com/images/I/41gFqSHngyL._SX300_SY300_QL70_FMwebp_.jpg" TargetMode="External"/><Relationship Id="rId2713" Type="http://schemas.openxmlformats.org/officeDocument/2006/relationships/hyperlink" Target="https://m.media-amazon.com/images/W/WEBP_402378-T2/images/I/411NB1EXJN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1522" Type="http://schemas.openxmlformats.org/officeDocument/2006/relationships/hyperlink" Target="https://www.amazon.in/boAt-BassHeads-225-Special-Headphones/dp/B01MF8MB65/ref=sr_1_191?qid=1672903004&amp;s=computers&amp;sr=1-191" TargetMode="External"/><Relationship Id="rId21" Type="http://schemas.openxmlformats.org/officeDocument/2006/relationships/hyperlink" Target="https://m.media-amazon.com/images/I/31dJ+lXJq3L._SY300_SX300_.jpg" TargetMode="External"/><Relationship Id="rId2089" Type="http://schemas.openxmlformats.org/officeDocument/2006/relationships/hyperlink" Target="https://m.media-amazon.com/images/I/31U-ACCgQ1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68" Type="http://schemas.openxmlformats.org/officeDocument/2006/relationships/hyperlink" Target="https://www.amazon.in/USB-Cable-Micro-Type-30cm/dp/B09X79PP8F/ref=sr_1_151?qid=1672909131&amp;s=electronics&amp;sr=1-151" TargetMode="External"/><Relationship Id="rId475" Type="http://schemas.openxmlformats.org/officeDocument/2006/relationships/hyperlink" Target="https://m.media-amazon.com/images/W/WEBP_402378-T2/images/I/31MQ2YXMb4L._SY445_SX342_QL70_FMwebp_.jpg" TargetMode="External"/><Relationship Id="rId682" Type="http://schemas.openxmlformats.org/officeDocument/2006/relationships/hyperlink" Target="https://www.amazon.in/OnePlus-Nord-Shadow-128GB-Storage/dp/B0B3CQBRB4/ref=sr_1_9?qid=1672895748&amp;s=electronics&amp;sr=1-9" TargetMode="External"/><Relationship Id="rId2156" Type="http://schemas.openxmlformats.org/officeDocument/2006/relationships/hyperlink" Target="https://www.amazon.in/Bajaj-DX-1000-Watt-Dry-Iron/dp/B008YW8M0G/ref=sr_1_75?qid=1672923593&amp;s=kitchen&amp;sr=1-75" TargetMode="External"/><Relationship Id="rId2363" Type="http://schemas.openxmlformats.org/officeDocument/2006/relationships/hyperlink" Target="https://m.media-amazon.com/images/W/WEBP_402378-T2/images/I/313jBpnrJVL._SX300_SY300_QL70_FMwebp_.jpg" TargetMode="External"/><Relationship Id="rId2570" Type="http://schemas.openxmlformats.org/officeDocument/2006/relationships/hyperlink" Target="https://www.amazon.in/SM1301-Sandwich-Detachable-Plates-Waffle/dp/B09XRBJ94N/ref=sr_1_300?qid=1672923607&amp;s=kitchen&amp;sr=1-300" TargetMode="External"/><Relationship Id="rId128" Type="http://schemas.openxmlformats.org/officeDocument/2006/relationships/hyperlink" Target="https://www.amazon.in/AmazonBasics-USB-Type-C-2-0-Cable/dp/B01GGKZ0V6/ref=sr_1_69?qid=1672909126&amp;s=electronics&amp;sr=1-69" TargetMode="External"/><Relationship Id="rId335" Type="http://schemas.openxmlformats.org/officeDocument/2006/relationships/hyperlink" Target="https://m.media-amazon.com/images/W/WEBP_402378-T2/images/I/311wFoZMek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72" Type="http://schemas.openxmlformats.org/officeDocument/2006/relationships/hyperlink" Target="https://www.amazon.in/Airdopes-141-Playtime-Resistance-Bluetooth/dp/B09N3ZNHTY/ref=sr_1_2?qid=1672902995&amp;s=computers&amp;sr=1-2" TargetMode="External"/><Relationship Id="rId2016" Type="http://schemas.openxmlformats.org/officeDocument/2006/relationships/hyperlink" Target="https://www.amazon.in/WeCool-Reinforced-Function-Bluetooth-Compatible/dp/B0B9BXKBC7/ref=sr_1_484?qid=1672903019&amp;s=computers&amp;sr=1-484" TargetMode="External"/><Relationship Id="rId2223" Type="http://schemas.openxmlformats.org/officeDocument/2006/relationships/hyperlink" Target="https://m.media-amazon.com/images/W/WEBP_402378-T1/images/I/31CLpobJstL._SY300_SX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402" Type="http://schemas.openxmlformats.org/officeDocument/2006/relationships/hyperlink" Target="https://www.amazon.in/Caldipree-Silicone-Compatible-BN68-13897A-2022-BLACK/dp/B0BCKWZ884/ref=sr_1_221?qid=1672909135&amp;s=electronics&amp;sr=1-221" TargetMode="External"/><Relationship Id="rId1032" Type="http://schemas.openxmlformats.org/officeDocument/2006/relationships/hyperlink" Target="https://www.amazon.in/Noise-Bluetooth-Calling-Display-Assistant/dp/B0B5GF6DQD/ref=sr_1_238?qid=1672895814&amp;s=electronics&amp;sr=1-238" TargetMode="External"/><Relationship Id="rId1989" Type="http://schemas.openxmlformats.org/officeDocument/2006/relationships/hyperlink" Target="https://m.media-amazon.com/images/I/41n3-joTUHL._SX300_SY300_QL70_FMwebp_.jpg" TargetMode="External"/><Relationship Id="rId1849" Type="http://schemas.openxmlformats.org/officeDocument/2006/relationships/hyperlink" Target="https://m.media-amazon.com/images/I/41rJGx-w9i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709" Type="http://schemas.openxmlformats.org/officeDocument/2006/relationships/hyperlink" Target="https://m.media-amazon.com/images/I/41q7jfLMl3L._SY300_SX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2080" Type="http://schemas.openxmlformats.org/officeDocument/2006/relationships/hyperlink" Target="https://www.amazon.in/Havells-Instanio-3-Litre-Instant-Geyser/dp/B078JDNZJ8/ref=sr_1_28?qid=1672923591&amp;s=kitchen&amp;sr=1-28" TargetMode="External"/><Relationship Id="rId2897" Type="http://schemas.openxmlformats.org/officeDocument/2006/relationships/hyperlink" Target="https://m.media-amazon.com/images/W/WEBP_402378-T2/images/I/21JwUdnWL4L._SX300_SY300_QL70_FMwebp_.jpg" TargetMode="External"/><Relationship Id="rId869" Type="http://schemas.openxmlformats.org/officeDocument/2006/relationships/hyperlink" Target="https://m.media-amazon.com/images/I/41iVkyHeTUL._SX300_SY300_QL70_ML2_.jpg" TargetMode="External"/><Relationship Id="rId1499" Type="http://schemas.openxmlformats.org/officeDocument/2006/relationships/hyperlink" Target="https://m.media-amazon.com/images/W/WEBP_402378-T1/images/I/41P+nvE9FYL._SY300_SX300_.jpg" TargetMode="External"/><Relationship Id="rId729" Type="http://schemas.openxmlformats.org/officeDocument/2006/relationships/hyperlink" Target="https://m.media-amazon.com/images/I/41mzbWC6AkL._SX300_SY300_QL70_ML2_.jpg" TargetMode="External"/><Relationship Id="rId1359" Type="http://schemas.openxmlformats.org/officeDocument/2006/relationships/hyperlink" Target="https://m.media-amazon.com/images/W/WEBP_402378-T1/images/I/41PcrlfQ2iL._SX300_SY300_QL70_FMwebp_.jpg" TargetMode="External"/><Relationship Id="rId2757" Type="http://schemas.openxmlformats.org/officeDocument/2006/relationships/hyperlink" Target="https://m.media-amazon.com/images/W/WEBP_402378-T2/images/I/51fYpZRmZ2L._SX300_SY300_QL70_FMwebp_.jpg" TargetMode="External"/><Relationship Id="rId936" Type="http://schemas.openxmlformats.org/officeDocument/2006/relationships/hyperlink" Target="https://www.amazon.in/DURACELL-Lightning-Certified-braided-Devices/dp/B09C6HXFC1/ref=sr_1_138?qid=1672895784&amp;s=electronics&amp;sr=1-138" TargetMode="External"/><Relationship Id="rId1219" Type="http://schemas.openxmlformats.org/officeDocument/2006/relationships/hyperlink" Target="https://m.media-amazon.com/images/I/31DbAD6EoCL._SX300_SY300_QL70_FMwebp_.jpg" TargetMode="External"/><Relationship Id="rId1566" Type="http://schemas.openxmlformats.org/officeDocument/2006/relationships/hyperlink" Target="https://www.amazon.in/Essentials-Multi-Purpose-Portable-Wooden-Laptop/dp/B07MSLTW8Z/ref=sr_1_217?qid=1672903006&amp;s=computers&amp;sr=1-217" TargetMode="External"/><Relationship Id="rId1773" Type="http://schemas.openxmlformats.org/officeDocument/2006/relationships/hyperlink" Target="https://m.media-amazon.com/images/W/WEBP_402378-T2/images/I/31+Svp6IjpL._SY300_SX300_.jpg" TargetMode="External"/><Relationship Id="rId1980" Type="http://schemas.openxmlformats.org/officeDocument/2006/relationships/hyperlink" Target="https://www.amazon.in/PC-SQUARE-Adjustable-Ergonomic-Compatible/dp/B09B9SPC7F/ref=sr_1_453?qid=1672903017&amp;s=computers&amp;sr=1-453" TargetMode="External"/><Relationship Id="rId2617" Type="http://schemas.openxmlformats.org/officeDocument/2006/relationships/hyperlink" Target="https://m.media-amazon.com/images/I/41jJsvzPK0L._SY445_SX342_QL70_FMwebp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65" Type="http://schemas.openxmlformats.org/officeDocument/2006/relationships/hyperlink" Target="https://m.media-amazon.com/images/I/419QKVTxaSL._SX300_SY300_QL70_FMwebp_.jpg" TargetMode="External"/><Relationship Id="rId1426" Type="http://schemas.openxmlformats.org/officeDocument/2006/relationships/hyperlink" Target="https://www.amazon.in/Zebronics-Zeb-County-Bluetooth-Speaker-Function/dp/B07YNTJ8ZM/ref=sr_1_138?qid=1672903001&amp;s=computers&amp;sr=1-138" TargetMode="External"/><Relationship Id="rId1633" Type="http://schemas.openxmlformats.org/officeDocument/2006/relationships/hyperlink" Target="https://m.media-amazon.com/images/W/WEBP_402378-T2/images/I/51X7oG9862L._SX300_SY300_QL70_FMwebp_.jpg" TargetMode="External"/><Relationship Id="rId1840" Type="http://schemas.openxmlformats.org/officeDocument/2006/relationships/hyperlink" Target="https://www.amazon.in/Parker-Vector-Standard-Ball-Black/dp/B00LZPQVMK/ref=sr_1_374?qid=1672903013&amp;s=computers&amp;sr=1-374" TargetMode="External"/><Relationship Id="rId1700" Type="http://schemas.openxmlformats.org/officeDocument/2006/relationships/hyperlink" Target="https://www.amazon.in/Classmate-Pulse-Spiral-Notebook-Unruled/dp/B00P93X0VO/ref=sr_1_290?qid=1672903010&amp;s=computers&amp;sr=1-290" TargetMode="External"/><Relationship Id="rId379" Type="http://schemas.openxmlformats.org/officeDocument/2006/relationships/hyperlink" Target="https://m.media-amazon.com/images/W/WEBP_402378-T2/images/I/41CF6GtnpKL._SX300_SY300_QL70_FMwebp_.jpg" TargetMode="External"/><Relationship Id="rId586" Type="http://schemas.openxmlformats.org/officeDocument/2006/relationships/hyperlink" Target="https://www.amazon.in/Hisense-inches-Bezelless-Google-50A6H/dp/B0B2C5MJN6/ref=sr_1_456?qid=1672909146&amp;s=electronics&amp;sr=1-456" TargetMode="External"/><Relationship Id="rId793" Type="http://schemas.openxmlformats.org/officeDocument/2006/relationships/hyperlink" Target="https://m.media-amazon.com/images/I/41MmsYTi06L._SX300_SY300_QL70_ML2_.jpg" TargetMode="External"/><Relationship Id="rId2267" Type="http://schemas.openxmlformats.org/officeDocument/2006/relationships/hyperlink" Target="https://m.media-amazon.com/images/W/WEBP_402378-T1/images/I/41opVWa6H1L._SX300_SY300_QL70_FMwebp_.jpg" TargetMode="External"/><Relationship Id="rId2474" Type="http://schemas.openxmlformats.org/officeDocument/2006/relationships/hyperlink" Target="https://www.amazon.in/PHILIPS-Fryer-HD9200-90-Technology/dp/B09CTWFV5W/ref=sr_1_251?qid=1672923605&amp;s=kitchen&amp;sr=1-251" TargetMode="External"/><Relationship Id="rId2681" Type="http://schemas.openxmlformats.org/officeDocument/2006/relationships/hyperlink" Target="https://m.media-amazon.com/images/I/41VYlxCZqLL._SX300_SY300_QL70_FMwebp_.jpg" TargetMode="External"/><Relationship Id="rId239" Type="http://schemas.openxmlformats.org/officeDocument/2006/relationships/hyperlink" Target="https://m.media-amazon.com/images/I/41LCWn4aUH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653" Type="http://schemas.openxmlformats.org/officeDocument/2006/relationships/hyperlink" Target="https://m.media-amazon.com/images/W/WEBP_402378-T1/images/I/51z60rNcKSL._SY300_SX300_QL70_FMwebp_.jpg" TargetMode="External"/><Relationship Id="rId1076" Type="http://schemas.openxmlformats.org/officeDocument/2006/relationships/hyperlink" Target="https://www.amazon.in/SanDisk-Ultra-microSD-UHS-I-120MB/dp/B08L5FM4JC/ref=sr_1_312?qid=1672895835&amp;s=electronics&amp;sr=1-312" TargetMode="External"/><Relationship Id="rId1283" Type="http://schemas.openxmlformats.org/officeDocument/2006/relationships/hyperlink" Target="https://m.media-amazon.com/images/I/31R6RP26dzL._SY300_SX300_QL70_FMwebp_.jpg" TargetMode="External"/><Relationship Id="rId1490" Type="http://schemas.openxmlformats.org/officeDocument/2006/relationships/hyperlink" Target="https://www.amazon.in/Zebronics-ZEB-90HB-Pocket-Laptop-Computers/dp/B097JQ1J5G/ref=sr_1_174?qid=1672903004&amp;s=computers&amp;sr=1-174" TargetMode="External"/><Relationship Id="rId2127" Type="http://schemas.openxmlformats.org/officeDocument/2006/relationships/hyperlink" Target="https://m.media-amazon.com/images/W/WEBP_402378-T1/images/I/41IymCXFA7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306" Type="http://schemas.openxmlformats.org/officeDocument/2006/relationships/hyperlink" Target="https://www.amazon.in/Samsung-inches-Wondertainment-Ready-UA32TE40AAKBXL/dp/B08PV1X771/ref=sr_1_171?qid=1672909133&amp;s=electronics&amp;sr=1-171" TargetMode="External"/><Relationship Id="rId860" Type="http://schemas.openxmlformats.org/officeDocument/2006/relationships/hyperlink" Target="https://www.amazon.in/Redmi-Phantom-Additional-Exchange-Included/dp/B09T2WRLJJ/ref=sr_1_101?qid=1672895777&amp;s=electronics&amp;sr=1-101" TargetMode="External"/><Relationship Id="rId1143" Type="http://schemas.openxmlformats.org/officeDocument/2006/relationships/hyperlink" Target="https://m.media-amazon.com/images/I/41fDM4QUfvL._SX300_SY300_QL70_ML2_.jpg" TargetMode="External"/><Relationship Id="rId2541" Type="http://schemas.openxmlformats.org/officeDocument/2006/relationships/hyperlink" Target="https://m.media-amazon.com/images/I/21OPu5-M3qL._SX300_SY300_QL70_FMwebp_.jpg" TargetMode="External"/><Relationship Id="rId513" Type="http://schemas.openxmlformats.org/officeDocument/2006/relationships/hyperlink" Target="https://m.media-amazon.com/images/I/41Bh7qwDUmL._SY445_SX342_QL70_FMwebp_.jpg" TargetMode="External"/><Relationship Id="rId720" Type="http://schemas.openxmlformats.org/officeDocument/2006/relationships/hyperlink" Target="https://www.amazon.in/Noise-ColorFit-Display-Monitoring-Smartwatches/dp/B09NVPSCQT/ref=sr_1_28?qid=1672895755&amp;s=electronics&amp;sr=1-28" TargetMode="External"/><Relationship Id="rId1350" Type="http://schemas.openxmlformats.org/officeDocument/2006/relationships/hyperlink" Target="https://www.amazon.in/Panasonic-Lithium-CR2032-5BE-Battery/dp/B00LVMTA2A/ref=sr_1_97?qid=1672903000&amp;s=computers&amp;sr=1-97" TargetMode="External"/><Relationship Id="rId2401" Type="http://schemas.openxmlformats.org/officeDocument/2006/relationships/hyperlink" Target="https://m.media-amazon.com/images/W/WEBP_402378-T1/images/I/41V4DpKc7sL._SX300_SY300_QL70_FMwebp_.jpg" TargetMode="External"/><Relationship Id="rId1003" Type="http://schemas.openxmlformats.org/officeDocument/2006/relationships/hyperlink" Target="https://m.media-amazon.com/images/I/4121yWSVFmL._SX300_SY300_QL70_ML2_.jpg" TargetMode="External"/><Relationship Id="rId1210" Type="http://schemas.openxmlformats.org/officeDocument/2006/relationships/hyperlink" Target="https://www.amazon.in/HP-v236w-64GB-USB-Drive/dp/B01L8ZNWN2/ref=sr_1_21?qid=1672902995&amp;s=computers&amp;sr=1-21" TargetMode="External"/><Relationship Id="rId2191" Type="http://schemas.openxmlformats.org/officeDocument/2006/relationships/hyperlink" Target="https://m.media-amazon.com/images/W/WEBP_402378-T1/images/I/21rUca9axYL._SX300_SY300_QL70_FMwebp_.jpg" TargetMode="External"/><Relationship Id="rId163" Type="http://schemas.openxmlformats.org/officeDocument/2006/relationships/hyperlink" Target="https://m.media-amazon.com/images/W/WEBP_402378-T2/images/I/31DDGpem3OL._SY445_SX342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2051" Type="http://schemas.openxmlformats.org/officeDocument/2006/relationships/hyperlink" Target="https://m.media-amazon.com/images/I/415CYtympZ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2868" Type="http://schemas.openxmlformats.org/officeDocument/2006/relationships/hyperlink" Target="https://www.amazon.in/Crompton-Highspeed-Anti-Dust-Ceiling-Efficient/dp/B08WWKM5HQ/ref=sr_1_467?qid=1672923615&amp;s=kitchen&amp;sr=1-467" TargetMode="External"/><Relationship Id="rId1677" Type="http://schemas.openxmlformats.org/officeDocument/2006/relationships/hyperlink" Target="https://m.media-amazon.com/images/W/WEBP_402378-T1/images/I/31CndDabh2L._SX300_SY300_QL70_FMwebp_.jpg" TargetMode="External"/><Relationship Id="rId1884" Type="http://schemas.openxmlformats.org/officeDocument/2006/relationships/hyperlink" Target="https://www.amazon.in/PRINT-Compatible-Bottles-Printer-Magenta/dp/B07P434WJY/ref=sr_1_399?qid=1672903014&amp;s=computers&amp;sr=1-399" TargetMode="External"/><Relationship Id="rId2728" Type="http://schemas.openxmlformats.org/officeDocument/2006/relationships/hyperlink" Target="https://www.amazon.in/Candes-BlowHot-Silent-Blower-Heater/dp/B09R1YFL6S/ref=sr_1_388?qid=1672923612&amp;s=kitchen&amp;sr=1-388" TargetMode="External"/><Relationship Id="rId907" Type="http://schemas.openxmlformats.org/officeDocument/2006/relationships/hyperlink" Target="https://m.media-amazon.com/images/I/41OaM+9ZHXL._SY300_SX300_.jpg" TargetMode="External"/><Relationship Id="rId1537" Type="http://schemas.openxmlformats.org/officeDocument/2006/relationships/hyperlink" Target="https://m.media-amazon.com/images/I/41GeM83Dzz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951" Type="http://schemas.openxmlformats.org/officeDocument/2006/relationships/hyperlink" Target="https://m.media-amazon.com/images/I/31s6OZfTO2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1604" Type="http://schemas.openxmlformats.org/officeDocument/2006/relationships/hyperlink" Target="https://www.amazon.in/TABLE-MAGIC-Midnight-Adjustable-Multiple/dp/B086394NY5/ref=sr_1_238?qid=1672903006&amp;s=computers&amp;sr=1-238" TargetMode="External"/><Relationship Id="rId1811" Type="http://schemas.openxmlformats.org/officeDocument/2006/relationships/hyperlink" Target="https://m.media-amazon.com/images/W/WEBP_402378-T2/images/I/312ne4gFX+L._SY300_SX300_.jpg" TargetMode="External"/><Relationship Id="rId697" Type="http://schemas.openxmlformats.org/officeDocument/2006/relationships/hyperlink" Target="https://m.media-amazon.com/images/I/41kg-+XWox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1187" Type="http://schemas.openxmlformats.org/officeDocument/2006/relationships/hyperlink" Target="https://m.media-amazon.com/images/I/41ML8ZbPiiL._SY300_SX300_QL70_FMwebp_.jpg" TargetMode="External"/><Relationship Id="rId2585" Type="http://schemas.openxmlformats.org/officeDocument/2006/relationships/hyperlink" Target="https://m.media-amazon.com/images/I/41OZjIUftuL.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557" Type="http://schemas.openxmlformats.org/officeDocument/2006/relationships/hyperlink" Target="https://m.media-amazon.com/images/W/WEBP_402378-T2/images/I/41giUEJJGDL._SY300_SX300_QL70_FMwebp_.jpg" TargetMode="External"/><Relationship Id="rId764" Type="http://schemas.openxmlformats.org/officeDocument/2006/relationships/hyperlink" Target="https://www.amazon.in/Redmi-Storage-Battery-Finger-Booster/dp/B09XB7SRQ5/ref=sr_1_50?qid=1672895762&amp;s=electronics&amp;sr=1-50" TargetMode="External"/><Relationship Id="rId971" Type="http://schemas.openxmlformats.org/officeDocument/2006/relationships/hyperlink" Target="https://m.media-amazon.com/images/I/31SKRsp7Y1L._SX300_SY300_QL70_ML2_.jpg" TargetMode="External"/><Relationship Id="rId1394" Type="http://schemas.openxmlformats.org/officeDocument/2006/relationships/hyperlink" Target="https://www.amazon.in/682-Black-Original-Ink-Cartridge/dp/B08CYNJ5KY/ref=sr_1_122?qid=1672903001&amp;s=computers&amp;sr=1-122"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445" Type="http://schemas.openxmlformats.org/officeDocument/2006/relationships/hyperlink" Target="https://m.media-amazon.com/images/I/319gn5l2NS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417" Type="http://schemas.openxmlformats.org/officeDocument/2006/relationships/hyperlink" Target="https://m.media-amazon.com/images/W/WEBP_402378-T2/images/I/31xucq3GGyL._SX300_SY300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831" Type="http://schemas.openxmlformats.org/officeDocument/2006/relationships/hyperlink" Target="https://m.media-amazon.com/images/I/41qhEf58vbL._SX300_SY300_QL70_ML2_.jpg" TargetMode="External"/><Relationship Id="rId1047" Type="http://schemas.openxmlformats.org/officeDocument/2006/relationships/hyperlink" Target="https://m.media-amazon.com/images/I/31+GLbqRPt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1461" Type="http://schemas.openxmlformats.org/officeDocument/2006/relationships/hyperlink" Target="https://m.media-amazon.com/images/I/51RTfgkScMS._SX300_SY300_QL70_FMwebp_.jpg" TargetMode="External"/><Relationship Id="rId2305" Type="http://schemas.openxmlformats.org/officeDocument/2006/relationships/hyperlink" Target="https://m.media-amazon.com/images/W/WEBP_402378-T2/images/I/31MNWLE6vuL._SY300_SX300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114" Type="http://schemas.openxmlformats.org/officeDocument/2006/relationships/hyperlink" Target="https://www.amazon.in/ORAIMO-SUPER-FAST-CHARGER/dp/B078G6ZF5Z/ref=sr_1_402?qid=1672895864&amp;s=electronics&amp;sr=1-402" TargetMode="External"/><Relationship Id="rId1321" Type="http://schemas.openxmlformats.org/officeDocument/2006/relationships/hyperlink" Target="https://m.media-amazon.com/images/I/412CjF5u2iL._SX300_SY300_QL70_FMwebp_.jpg" TargetMode="External"/><Relationship Id="rId2095" Type="http://schemas.openxmlformats.org/officeDocument/2006/relationships/hyperlink" Target="https://m.media-amazon.com/images/W/WEBP_402378-T1/images/I/31rucE-db2L._SX300_SY300_QL70_FMwebp_.jpg" TargetMode="External"/><Relationship Id="rId274" Type="http://schemas.openxmlformats.org/officeDocument/2006/relationships/hyperlink" Target="https://www.amazon.in/pTron-3-4Amps-Multifunction-Charging-Tangle-free/dp/B0B4HKH19N/ref=sr_1_155?qid=1672909131&amp;s=electronics&amp;sr=1-155" TargetMode="External"/><Relationship Id="rId481" Type="http://schemas.openxmlformats.org/officeDocument/2006/relationships/hyperlink" Target="https://m.media-amazon.com/images/W/WEBP_402378-T2/images/I/31VemHkewfL._SX300_SY300_QL70_FMwebp_.jpg" TargetMode="External"/><Relationship Id="rId2162" Type="http://schemas.openxmlformats.org/officeDocument/2006/relationships/hyperlink" Target="https://www.amazon.in/Wall-Outlet-Electric-Heaters-Bedroom-bathrooms/dp/B0BPBXNQQT/ref=sr_1_78?qid=1672923593&amp;s=kitchen&amp;sr=1-78" TargetMode="External"/><Relationship Id="rId134" Type="http://schemas.openxmlformats.org/officeDocument/2006/relationships/hyperlink" Target="https://www.amazon.in/Portronics-Konnect-Charge-Charging-Resistant/dp/B09Q8HMKZX/ref=sr_1_74?qid=1672909128&amp;s=electronics&amp;sr=1-74" TargetMode="External"/><Relationship Id="rId341" Type="http://schemas.openxmlformats.org/officeDocument/2006/relationships/hyperlink" Target="https://m.media-amazon.com/images/W/WEBP_402378-T1/images/I/31IdziegWV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201" Type="http://schemas.openxmlformats.org/officeDocument/2006/relationships/hyperlink" Target="https://m.media-amazon.com/images/I/41pA1xo-mIL._SX300_SY300_QL70_FMwebp_.jpg" TargetMode="External"/><Relationship Id="rId1788" Type="http://schemas.openxmlformats.org/officeDocument/2006/relationships/hyperlink" Target="https://www.amazon.in/Classmate-Octane-Pen-Neon-Refills/dp/B07VV37FT4/ref=sr_1_340?qid=1672903012&amp;s=computers&amp;sr=1-340" TargetMode="External"/><Relationship Id="rId1995" Type="http://schemas.openxmlformats.org/officeDocument/2006/relationships/hyperlink" Target="https://m.media-amazon.com/images/W/WEBP_402378-T2/images/I/31vg0FKWoUL._SX300_SY300_QL70_FMwebp_.jpg" TargetMode="External"/><Relationship Id="rId2839" Type="http://schemas.openxmlformats.org/officeDocument/2006/relationships/hyperlink" Target="https://m.media-amazon.com/images/I/31afXBXOUV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508" Type="http://schemas.openxmlformats.org/officeDocument/2006/relationships/hyperlink" Target="https://www.amazon.in/Infinity-Fuze-Pint-Portable-Wireless/dp/B07W6VWZ8C/ref=sr_1_184?qid=1672903004&amp;s=computers&amp;sr=1-184" TargetMode="External"/><Relationship Id="rId1855" Type="http://schemas.openxmlformats.org/officeDocument/2006/relationships/hyperlink" Target="https://m.media-amazon.com/images/W/WEBP_402378-T2/images/I/51cqrmW48+L._SY300_SX300_.jpg" TargetMode="External"/><Relationship Id="rId2906" Type="http://schemas.openxmlformats.org/officeDocument/2006/relationships/hyperlink" Target="https://www.amazon.in/Electric-Handheld-BLACK-COFFEE-BEATER/dp/B0B8CB7MHW/ref=sr_1_491?qid=1672923617&amp;s=kitchen&amp;sr=1-491" TargetMode="External"/><Relationship Id="rId1715" Type="http://schemas.openxmlformats.org/officeDocument/2006/relationships/hyperlink" Target="https://m.media-amazon.com/images/W/WEBP_402378-T2/images/I/41CnR1WhD3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2489" Type="http://schemas.openxmlformats.org/officeDocument/2006/relationships/hyperlink" Target="https://m.media-amazon.com/images/W/WEBP_402378-T1/images/I/413KQ6Ch61L._SX300_SY300_QL70_FMwebp_.jpg" TargetMode="External"/><Relationship Id="rId2696" Type="http://schemas.openxmlformats.org/officeDocument/2006/relationships/hyperlink" Target="https://www.amazon.in/Borosil-Volcano-Filled-Radiator-Heater/dp/B09M3F4HGB/ref=sr_1_371?qid=1672923611&amp;s=kitchen&amp;sr=1-371" TargetMode="External"/><Relationship Id="rId668" Type="http://schemas.openxmlformats.org/officeDocument/2006/relationships/hyperlink" Target="https://www.amazon.in/Storite%C2%AE-150cm-Female-Extension-Printers/dp/B00OFM6PEO/ref=sr_1_500?qid=1672909149&amp;s=electronics&amp;sr=1-500" TargetMode="External"/><Relationship Id="rId875" Type="http://schemas.openxmlformats.org/officeDocument/2006/relationships/hyperlink" Target="https://m.media-amazon.com/images/I/41OVH5kIQhL._SX300_SY300_QL70_ML2_.jpg" TargetMode="External"/><Relationship Id="rId1298" Type="http://schemas.openxmlformats.org/officeDocument/2006/relationships/hyperlink" Target="https://www.amazon.in/DELL-WM118-Wireless-Optical-Mouse/dp/B07JPX9CR7/ref=sr_1_68?qid=1672902997&amp;s=computers&amp;sr=1-68" TargetMode="External"/><Relationship Id="rId2349" Type="http://schemas.openxmlformats.org/officeDocument/2006/relationships/hyperlink" Target="https://m.media-amazon.com/images/I/31N5vx+L1KL._SY300_SX300_.jpg" TargetMode="External"/><Relationship Id="rId2556" Type="http://schemas.openxmlformats.org/officeDocument/2006/relationships/hyperlink" Target="https://www.amazon.in/KENT-Chopper-B-Stainless-Transparent-Anti-Skid/dp/B0B935YNR7/ref=sr_1_293?qid=1672923607&amp;s=kitchen&amp;sr=1-293" TargetMode="External"/><Relationship Id="rId2763" Type="http://schemas.openxmlformats.org/officeDocument/2006/relationships/hyperlink" Target="https://m.media-amazon.com/images/I/41cZE9HcRUL._SX300_SY300_QL70_FMwebp_.jpg" TargetMode="External"/><Relationship Id="rId528" Type="http://schemas.openxmlformats.org/officeDocument/2006/relationships/hyperlink" Target="https://www.amazon.in/Compatible-Suitable-Control-Non-Support-Netflix/dp/B09F6D21BY/ref=sr_1_344?qid=1672909141&amp;s=electronics&amp;sr=1-344" TargetMode="External"/><Relationship Id="rId735" Type="http://schemas.openxmlformats.org/officeDocument/2006/relationships/hyperlink" Target="https://m.media-amazon.com/images/I/41OaM+9ZHXL._SY300_SX300_.jpg" TargetMode="External"/><Relationship Id="rId942" Type="http://schemas.openxmlformats.org/officeDocument/2006/relationships/hyperlink" Target="https://www.amazon.in/Ambrane-Unbreakable-Charging-Braided-Cable/dp/B082LSVT4B/ref=sr_1_141?qid=1672895784&amp;s=electronics&amp;sr=1-141" TargetMode="External"/><Relationship Id="rId1158" Type="http://schemas.openxmlformats.org/officeDocument/2006/relationships/hyperlink" Target="https://www.amazon.in/STRIFF-Mobile-Phone-Charging-Charger/dp/B07H1S7XW8/ref=sr_1_482?qid=1672895894&amp;s=electronics&amp;sr=1-482" TargetMode="External"/><Relationship Id="rId1365" Type="http://schemas.openxmlformats.org/officeDocument/2006/relationships/hyperlink" Target="https://m.media-amazon.com/images/I/319cuUVHCwL._SY300_SX300_QL70_FMwebp_.jpg" TargetMode="External"/><Relationship Id="rId1572" Type="http://schemas.openxmlformats.org/officeDocument/2006/relationships/hyperlink" Target="https://www.amazon.in/Noise-Wireless-Equalizer-Resistance-Bluetooth/dp/B098R25TGC/ref=sr_1_220?qid=1672903006&amp;s=computers&amp;sr=1-220" TargetMode="External"/><Relationship Id="rId2209" Type="http://schemas.openxmlformats.org/officeDocument/2006/relationships/hyperlink" Target="https://m.media-amazon.com/images/W/WEBP_402378-T1/images/I/416t5HILjU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623" Type="http://schemas.openxmlformats.org/officeDocument/2006/relationships/hyperlink" Target="https://m.media-amazon.com/images/I/41NJizePolL._SX300_SY300_QL70_FMwebp_.jpg" TargetMode="External"/><Relationship Id="rId1018" Type="http://schemas.openxmlformats.org/officeDocument/2006/relationships/hyperlink" Target="https://www.amazon.in/Fire-Boltt-Phoenix-Bluetooth-Calling-Monitoring/dp/B0B3RS9DNF/ref=sr_1_214?qid=1672895806&amp;s=electronics&amp;sr=1-214" TargetMode="External"/><Relationship Id="rId1225" Type="http://schemas.openxmlformats.org/officeDocument/2006/relationships/hyperlink" Target="https://m.media-amazon.com/images/I/31z5b7RYc2L._SX300_SY300_QL70_FMwebp_.jpg" TargetMode="External"/><Relationship Id="rId1432" Type="http://schemas.openxmlformats.org/officeDocument/2006/relationships/hyperlink" Target="https://www.amazon.in/Zebronics-Zeb-JUDWAA-750-Wired-Keyboard/dp/B07KR5P3YD/ref=sr_1_141?qid=1672903001&amp;s=computers&amp;sr=1-141" TargetMode="External"/><Relationship Id="rId2830" Type="http://schemas.openxmlformats.org/officeDocument/2006/relationships/hyperlink" Target="https://www.amazon.in/Kent-Hand-Blender-300-White/dp/B07Y5FDPKV/ref=sr_1_451?qid=1672923614&amp;s=kitchen&amp;sr=1-451" TargetMode="External"/><Relationship Id="rId71" Type="http://schemas.openxmlformats.org/officeDocument/2006/relationships/hyperlink" Target="https://m.media-amazon.com/images/W/WEBP_402378-T1/images/I/31ew3okQR2L._SX300_SY300_QL70_FMwebp_.jpg" TargetMode="External"/><Relationship Id="rId802" Type="http://schemas.openxmlformats.org/officeDocument/2006/relationships/hyperlink" Target="https://www.amazon.in/Boat-BassHeads-100-Inspired-Earphones/dp/B07GQD4K6L/ref=sr_1_69?qid=1672895762&amp;s=electronics&amp;sr=1-69" TargetMode="External"/><Relationship Id="rId178" Type="http://schemas.openxmlformats.org/officeDocument/2006/relationships/hyperlink" Target="https://www.amazon.in/Lapster-compatible-OnePlus-charging-Compatible/dp/B0BMXMLSMM/ref=sr_1_97?qid=1672909129&amp;s=electronics&amp;sr=1-97" TargetMode="External"/><Relationship Id="rId385" Type="http://schemas.openxmlformats.org/officeDocument/2006/relationships/hyperlink" Target="https://m.media-amazon.com/images/W/WEBP_402378-T1/images/I/41IAkUhz1NL._SY300_SX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2066" Type="http://schemas.openxmlformats.org/officeDocument/2006/relationships/hyperlink" Target="https://www.amazon.in/Pigeon-Stovekraft-Cruise-1800-Watt-Induction/dp/B01GFTEV5Y/ref=sr_1_20?qid=1672923591&amp;s=kitchen&amp;sr=1-20" TargetMode="External"/><Relationship Id="rId2273" Type="http://schemas.openxmlformats.org/officeDocument/2006/relationships/hyperlink" Target="https://m.media-amazon.com/images/W/WEBP_402378-T2/images/I/31R2gaVLwYL._SX300_SY300_QL70_FMwebp_.jpg" TargetMode="External"/><Relationship Id="rId2480" Type="http://schemas.openxmlformats.org/officeDocument/2006/relationships/hyperlink" Target="https://www.amazon.in/Brayden-Plastic-Express-Bi-Level-Stainless/dp/B07KKJPTWB/ref=sr_1_254?qid=1672923605&amp;s=kitchen&amp;sr=1-254" TargetMode="External"/><Relationship Id="rId245" Type="http://schemas.openxmlformats.org/officeDocument/2006/relationships/hyperlink" Target="https://m.media-amazon.com/images/I/41P2TNMG-hL._SY300_SX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082" Type="http://schemas.openxmlformats.org/officeDocument/2006/relationships/hyperlink" Target="https://www.amazon.in/AmazonBasics-Nylon-Braided-Lightning-Cable/dp/B082T6V3DT/ref=sr_1_320?qid=1672895842&amp;s=electronics&amp;sr=1-320" TargetMode="External"/><Relationship Id="rId2133" Type="http://schemas.openxmlformats.org/officeDocument/2006/relationships/hyperlink" Target="https://m.media-amazon.com/images/I/41NW-vJum5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5" Type="http://schemas.openxmlformats.org/officeDocument/2006/relationships/hyperlink" Target="https://m.media-amazon.com/images/I/31kw1RgU5y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2200" Type="http://schemas.openxmlformats.org/officeDocument/2006/relationships/hyperlink" Target="https://www.amazon.in/Pigeon-Stovekraft-Quartz-Electric-Kettle/dp/B07WGPBXY9/ref=sr_1_100?qid=1672923595&amp;s=kitchen&amp;sr=1-100" TargetMode="External"/><Relationship Id="rId1899" Type="http://schemas.openxmlformats.org/officeDocument/2006/relationships/hyperlink" Target="https://m.media-amazon.com/images/I/31ouSkwWDmL._SX300_SY300_QL70_FMwebp_.jpg" TargetMode="External"/><Relationship Id="rId1759" Type="http://schemas.openxmlformats.org/officeDocument/2006/relationships/hyperlink" Target="https://m.media-amazon.com/images/I/31lF-FdlrHL._SX300_SY300_QL70_FMwebp_.jpg" TargetMode="External"/><Relationship Id="rId1966" Type="http://schemas.openxmlformats.org/officeDocument/2006/relationships/hyperlink" Target="https://www.amazon.in/Essentials-Reusable-Double-Organizer-Length/dp/B07R99NBVB/ref=sr_1_444?qid=1672903017&amp;s=computers&amp;sr=1-444" TargetMode="External"/><Relationship Id="rId1619" Type="http://schemas.openxmlformats.org/officeDocument/2006/relationships/hyperlink" Target="https://m.media-amazon.com/images/W/WEBP_402378-T2/images/I/31VtFl2O33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779" Type="http://schemas.openxmlformats.org/officeDocument/2006/relationships/hyperlink" Target="https://m.media-amazon.com/images/I/41NuSTFXerL._SX300_SY300_QL70_ML2_.jpg" TargetMode="External"/><Relationship Id="rId986" Type="http://schemas.openxmlformats.org/officeDocument/2006/relationships/hyperlink" Target="https://www.amazon.in/PTron-Force-Bluetooth-Smartwatch-Waterproof/dp/B0B53NXFFR/ref=sr_1_184?qid=1672895799&amp;s=electronics&amp;sr=1-184" TargetMode="External"/><Relationship Id="rId2667" Type="http://schemas.openxmlformats.org/officeDocument/2006/relationships/hyperlink" Target="https://m.media-amazon.com/images/W/WEBP_402378-T1/images/I/31l0oxTSJuL._SX300_SY300_QL70_FMwebp_.jpg" TargetMode="External"/><Relationship Id="rId639" Type="http://schemas.openxmlformats.org/officeDocument/2006/relationships/hyperlink" Target="https://m.media-amazon.com/images/W/WEBP_402378-T2/images/I/41Bi9ZwBQ7L._SX300_SY300_QL70_FMwebp_.jpg" TargetMode="External"/><Relationship Id="rId1269" Type="http://schemas.openxmlformats.org/officeDocument/2006/relationships/hyperlink" Target="https://m.media-amazon.com/images/W/WEBP_402378-T1/images/I/41lQan54SPL._SX300_SY300_QL70_FMwebp_.jpg" TargetMode="External"/><Relationship Id="rId1476" Type="http://schemas.openxmlformats.org/officeDocument/2006/relationships/hyperlink" Target="https://www.amazon.in/Logitech-MK240-NANO-Mouse-Keyboard/dp/B01N4EV2TL/ref=sr_1_166?qid=1672903002&amp;s=computers&amp;sr=1-166" TargetMode="External"/><Relationship Id="rId2874" Type="http://schemas.openxmlformats.org/officeDocument/2006/relationships/hyperlink" Target="https://www.amazon.in/Portable-Compact-Electric-Wall-Outlet-Adjustable/dp/B0BPBG712X/ref=sr_1_470?qid=1672923615&amp;s=kitchen&amp;sr=1-470" TargetMode="External"/><Relationship Id="rId846" Type="http://schemas.openxmlformats.org/officeDocument/2006/relationships/hyperlink" Target="https://www.amazon.in/MI-MTCY001IN-USB-Type-C-Cable/dp/B08DDRGWTJ/ref=sr_1_91?qid=1672895770&amp;s=electronics&amp;sr=1-91" TargetMode="External"/><Relationship Id="rId1129" Type="http://schemas.openxmlformats.org/officeDocument/2006/relationships/hyperlink" Target="https://m.media-amazon.com/images/I/41gFqSHngyL._SX300_SY300_QL70_ML2_.jpg" TargetMode="External"/><Relationship Id="rId1683" Type="http://schemas.openxmlformats.org/officeDocument/2006/relationships/hyperlink" Target="https://m.media-amazon.com/images/I/41Cdc4mU7RL._SX300_SY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2527" Type="http://schemas.openxmlformats.org/officeDocument/2006/relationships/hyperlink" Target="https://m.media-amazon.com/images/I/51OQUmSwng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706" Type="http://schemas.openxmlformats.org/officeDocument/2006/relationships/hyperlink" Target="https://www.amazon.in/Boat-BassHeads-100-Inspired-Earphones/dp/B07GPXXNNG/ref=sr_1_21?qid=1672895748&amp;s=electronics&amp;sr=1-21" TargetMode="External"/><Relationship Id="rId913" Type="http://schemas.openxmlformats.org/officeDocument/2006/relationships/hyperlink" Target="https://m.media-amazon.com/images/I/41R08zLK69L._SX300_SY300_QL70_ML2_.jpg" TargetMode="External"/><Relationship Id="rId1336" Type="http://schemas.openxmlformats.org/officeDocument/2006/relationships/hyperlink" Target="https://www.amazon.in/Zebronics-Km2100-Multimedia-USB-Keyboard/dp/B077T3BG5L/ref=sr_1_89?qid=1672902998&amp;s=computers&amp;sr=1-89" TargetMode="External"/><Relationship Id="rId1543" Type="http://schemas.openxmlformats.org/officeDocument/2006/relationships/hyperlink" Target="https://m.media-amazon.com/images/I/41jk4zYjTsL._SX300_SY300_QL70_FMwebp_.jpg" TargetMode="External"/><Relationship Id="rId1750" Type="http://schemas.openxmlformats.org/officeDocument/2006/relationships/hyperlink" Target="https://www.amazon.in/D-Link-DIR-615-Wireless-N300-Router-Black/dp/B0085IATT6/ref=sr_1_320?qid=1672903011&amp;s=computers&amp;sr=1-320" TargetMode="External"/><Relationship Id="rId2801" Type="http://schemas.openxmlformats.org/officeDocument/2006/relationships/hyperlink" Target="https://m.media-amazon.com/images/W/WEBP_402378-T1/images/I/51IMz58igdL._SX300_SY300_QL70_FMwebp_.jpg" TargetMode="External"/><Relationship Id="rId42" Type="http://schemas.openxmlformats.org/officeDocument/2006/relationships/hyperlink" Target="https://www.amazon.in/DURACELL-Lightning-Certified-braided-Devices/dp/B09C6HXFC1/ref=sr_1_22?qid=1672909124&amp;s=electronics&amp;sr=1-22" TargetMode="External"/><Relationship Id="rId1403" Type="http://schemas.openxmlformats.org/officeDocument/2006/relationships/hyperlink" Target="https://m.media-amazon.com/images/W/WEBP_402378-T1/images/I/21n1BGPOHBL._SX300_SY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289" Type="http://schemas.openxmlformats.org/officeDocument/2006/relationships/hyperlink" Target="https://m.media-amazon.com/images/I/41ZptRPWCPL._SY300_SX300_QL70_FMwebp_.jpg" TargetMode="External"/><Relationship Id="rId496" Type="http://schemas.openxmlformats.org/officeDocument/2006/relationships/hyperlink" Target="https://www.amazon.in/AmazonBasics-USB-Type-C-2-0-Cable/dp/B01GGKZ4NU/ref=sr_1_288?qid=1672909138&amp;s=electronics&amp;sr=1-288" TargetMode="External"/><Relationship Id="rId2177" Type="http://schemas.openxmlformats.org/officeDocument/2006/relationships/hyperlink" Target="https://m.media-amazon.com/images/W/WEBP_402378-T2/images/I/31-RWRwJZOL._SX300_SY300_QL70_FMwebp_.jpg" TargetMode="External"/><Relationship Id="rId2384" Type="http://schemas.openxmlformats.org/officeDocument/2006/relationships/hyperlink" Target="https://www.amazon.in/akiara-Machine-Stitching-extension-adapter/dp/B09R83SFYV/ref=sr_1_202?qid=1672923601&amp;s=kitchen&amp;sr=1-202" TargetMode="External"/><Relationship Id="rId2591" Type="http://schemas.openxmlformats.org/officeDocument/2006/relationships/hyperlink" Target="https://m.media-amazon.com/images/I/31hXo964hqL._SY300_SX300_QL70_FMwebp_.jpg" TargetMode="External"/><Relationship Id="rId149" Type="http://schemas.openxmlformats.org/officeDocument/2006/relationships/hyperlink" Target="https://m.media-amazon.com/images/I/41jlh3c7UbL.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563" Type="http://schemas.openxmlformats.org/officeDocument/2006/relationships/hyperlink" Target="https://m.media-amazon.com/images/I/317Bv9KEltL._SX300_SY300_QL70_FMwebp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1193" Type="http://schemas.openxmlformats.org/officeDocument/2006/relationships/hyperlink" Target="https://m.media-amazon.com/images/I/51aYKwgu-GL._SX300_SY300_QL70_FMwebp_.jpg" TargetMode="External"/><Relationship Id="rId2037" Type="http://schemas.openxmlformats.org/officeDocument/2006/relationships/hyperlink" Target="https://m.media-amazon.com/images/W/WEBP_402378-T2/images/I/3135yilFsfL._SY445_SX342_QL70_FMwebp_.jpg" TargetMode="External"/><Relationship Id="rId2244" Type="http://schemas.openxmlformats.org/officeDocument/2006/relationships/hyperlink" Target="https://www.amazon.in/DEVICE-Remover-Woolen-Clothes-Electric/dp/B0BN2576GQ/ref=sr_1_126?qid=1672923596&amp;s=kitchen&amp;sr=1-126" TargetMode="External"/><Relationship Id="rId2451" Type="http://schemas.openxmlformats.org/officeDocument/2006/relationships/hyperlink" Target="https://m.media-amazon.com/images/W/WEBP_402378-T2/images/I/418x3St8EAL._SX300_SY300_QL70_FMwebp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423" Type="http://schemas.openxmlformats.org/officeDocument/2006/relationships/hyperlink" Target="https://m.media-amazon.com/images/W/WEBP_402378-T1/images/I/317Uu2STldL._SX300_SY300_QL70_FMwebp_.jpg" TargetMode="External"/><Relationship Id="rId1053" Type="http://schemas.openxmlformats.org/officeDocument/2006/relationships/hyperlink" Target="https://m.media-amazon.com/images/I/31LVAoe3VNL._SX300_SY300_QL70_ML2_.jpg" TargetMode="External"/><Relationship Id="rId1260" Type="http://schemas.openxmlformats.org/officeDocument/2006/relationships/hyperlink" Target="https://www.amazon.in/Zebronics-Zeb-Companion-107-Wireless-Keyboard/dp/B087FXHB6J/ref=sr_1_48?qid=1672902996&amp;s=computers&amp;sr=1-48" TargetMode="External"/><Relationship Id="rId2104" Type="http://schemas.openxmlformats.org/officeDocument/2006/relationships/hyperlink" Target="https://www.amazon.in/Bajaj-1500-Watt-Immersion-Heater-Plug/dp/B00ABMASXG/ref=sr_1_38?qid=1672923592&amp;s=kitchen&amp;sr=1-38" TargetMode="External"/><Relationship Id="rId630" Type="http://schemas.openxmlformats.org/officeDocument/2006/relationships/hyperlink" Target="https://www.amazon.in/Charging-Braided-Compatible-Samsung-Galaxy/dp/B08NW8GHCJ/ref=sr_1_481?qid=1672909149&amp;s=electronics&amp;sr=1-481" TargetMode="External"/><Relationship Id="rId2311" Type="http://schemas.openxmlformats.org/officeDocument/2006/relationships/hyperlink" Target="https://m.media-amazon.com/images/W/WEBP_402378-T2/images/I/31na34LxwmL._SX300_SY300_QL70_FMwebp_.jpg" TargetMode="External"/><Relationship Id="rId1120" Type="http://schemas.openxmlformats.org/officeDocument/2006/relationships/hyperlink" Target="https://www.amazon.in/Fire-Boltt-Ninja-Smartwatch-Sports-Tracking/dp/B09YV42QHZ/ref=sr_1_408?qid=1672895864&amp;s=electronics&amp;sr=1-408" TargetMode="External"/><Relationship Id="rId1937" Type="http://schemas.openxmlformats.org/officeDocument/2006/relationships/hyperlink" Target="https://m.media-amazon.com/images/I/41x3iKbD-+L._SX342_SY445_.jpg" TargetMode="External"/><Relationship Id="rId280" Type="http://schemas.openxmlformats.org/officeDocument/2006/relationships/hyperlink" Target="https://www.amazon.in/Indestructible-Type-C-Cable-Type-Phones/dp/B071SDRGWL/ref=sr_1_158?qid=1672909131&amp;s=electronics&amp;sr=1-158" TargetMode="External"/><Relationship Id="rId140" Type="http://schemas.openxmlformats.org/officeDocument/2006/relationships/hyperlink" Target="https://www.amazon.in/AmazonBasics-Type-C-USB-Male-Cable/dp/B01GGKYKQM/ref=sr_1_77?qid=1672909128&amp;s=electronics&amp;sr=1-77" TargetMode="External"/><Relationship Id="rId6" Type="http://schemas.openxmlformats.org/officeDocument/2006/relationships/hyperlink" Target="https://www.amazon.in/Sounce-iPhone-Charging-Compatible-Devices/dp/B096MSW6CT/ref=sr_1_3?qid=1672909124&amp;s=electronics&amp;sr=1-3" TargetMode="External"/><Relationship Id="rId2778" Type="http://schemas.openxmlformats.org/officeDocument/2006/relationships/hyperlink" Target="https://www.amazon.in/Spring-Chef-Stainless-Restaurant-Installation/dp/B0BP89YBC1/ref=sr_1_419?qid=1672923613&amp;s=kitchen&amp;sr=1-419" TargetMode="External"/><Relationship Id="rId957" Type="http://schemas.openxmlformats.org/officeDocument/2006/relationships/hyperlink" Target="https://m.media-amazon.com/images/I/31qGpf8uzuL._SY445_SX342_QL70_ML2_.jpg" TargetMode="External"/><Relationship Id="rId1587" Type="http://schemas.openxmlformats.org/officeDocument/2006/relationships/hyperlink" Target="https://m.media-amazon.com/images/W/WEBP_402378-T1/images/I/31iDEczWTWL._SX300_SY300_QL70_FMwebp_.jpg" TargetMode="External"/><Relationship Id="rId1794" Type="http://schemas.openxmlformats.org/officeDocument/2006/relationships/hyperlink" Target="https://www.amazon.in/Tukzer-Rejection-Compatible-2018-2020-Precise/dp/B08KRMK9LZ/ref=sr_1_346?qid=1672903012&amp;s=computers&amp;sr=1-346" TargetMode="External"/><Relationship Id="rId2638" Type="http://schemas.openxmlformats.org/officeDocument/2006/relationships/hyperlink" Target="https://www.amazon.in/Morphy-Richards-Daisy-1000-Watt-White/dp/B01N6IJG0F/ref=sr_1_341?qid=1672923609&amp;s=kitchen&amp;sr=1-341" TargetMode="External"/><Relationship Id="rId2845" Type="http://schemas.openxmlformats.org/officeDocument/2006/relationships/hyperlink" Target="https://m.media-amazon.com/images/I/41xjCi0e7GL._SX300_SY300_QL70_FMwebp_.jpg" TargetMode="External"/><Relationship Id="rId86" Type="http://schemas.openxmlformats.org/officeDocument/2006/relationships/hyperlink" Target="https://www.amazon.in/Wayona-Braided-WN3LB1-Syncing-Charging/dp/B07JW1Y6XV/ref=sr_1_46?qid=1672909125&amp;s=electronics&amp;sr=1-46" TargetMode="External"/><Relationship Id="rId817" Type="http://schemas.openxmlformats.org/officeDocument/2006/relationships/hyperlink" Target="https://m.media-amazon.com/images/I/41EnFjIAoaL._SX300_SY300_QL70_ML2_.jpg" TargetMode="External"/><Relationship Id="rId1447" Type="http://schemas.openxmlformats.org/officeDocument/2006/relationships/hyperlink" Target="https://m.media-amazon.com/images/I/51q3+E64azL._SX300_SY300_.jpg" TargetMode="External"/><Relationship Id="rId1654" Type="http://schemas.openxmlformats.org/officeDocument/2006/relationships/hyperlink" Target="https://www.amazon.in/OFIXO-Multi-Purpose-Foldable-Portable-Writing/dp/B08HQL67D6/ref=sr_1_264?qid=1672903007&amp;s=computers&amp;sr=1-264" TargetMode="External"/><Relationship Id="rId1861" Type="http://schemas.openxmlformats.org/officeDocument/2006/relationships/hyperlink" Target="https://m.media-amazon.com/images/I/41ZCYvl4noL._SX300_SY300_QL70_FMwebp_.jpg" TargetMode="External"/><Relationship Id="rId2705" Type="http://schemas.openxmlformats.org/officeDocument/2006/relationships/hyperlink" Target="https://m.media-amazon.com/images/W/WEBP_402378-T1/images/I/41buv8eJQtL._SX300_SY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1307" Type="http://schemas.openxmlformats.org/officeDocument/2006/relationships/hyperlink" Target="https://m.media-amazon.com/images/W/WEBP_402378-T1/images/I/41FMV7m5bZL._SX300_SY300_QL70_FMwebp_.jpg" TargetMode="External"/><Relationship Id="rId1514" Type="http://schemas.openxmlformats.org/officeDocument/2006/relationships/hyperlink" Target="https://www.amazon.in/TP-Link-Archer-C20-Wireless-Router/dp/B0759QMF85/ref=sr_1_187?qid=1672903004&amp;s=computers&amp;sr=1-187" TargetMode="External"/><Relationship Id="rId1721" Type="http://schemas.openxmlformats.org/officeDocument/2006/relationships/hyperlink" Target="https://m.media-amazon.com/images/W/WEBP_402378-T1/images/I/411dgEJpANL._SX300_SY300_QL70_FMwebp_.jpg" TargetMode="External"/><Relationship Id="rId13" Type="http://schemas.openxmlformats.org/officeDocument/2006/relationships/hyperlink" Target="https://m.media-amazon.com/images/W/WEBP_402378-T2/images/I/41jlwEZpa5L._SX300_SY300_QL70_FMwebp_.jpg" TargetMode="External"/><Relationship Id="rId2288" Type="http://schemas.openxmlformats.org/officeDocument/2006/relationships/hyperlink" Target="https://www.amazon.in/Cookwell-Bullet-Mixer-Grinder-Silver/dp/B097XJQZ8H/ref=sr_1_148?qid=1672923597&amp;s=kitchen&amp;sr=1-148" TargetMode="External"/><Relationship Id="rId2495" Type="http://schemas.openxmlformats.org/officeDocument/2006/relationships/hyperlink" Target="https://m.media-amazon.com/images/I/41csvHnDvES._SX300_SY300_QL70_FMwebp_.jpg" TargetMode="External"/><Relationship Id="rId467" Type="http://schemas.openxmlformats.org/officeDocument/2006/relationships/hyperlink" Target="https://m.media-amazon.com/images/I/4173mQ7F-mL._SX300_SY300_QL70_FMwebp_.jpg" TargetMode="External"/><Relationship Id="rId1097" Type="http://schemas.openxmlformats.org/officeDocument/2006/relationships/hyperlink" Target="https://m.media-amazon.com/images/I/411fc62wnpL._SX300_SY300_QL70_ML2_.jpg" TargetMode="External"/><Relationship Id="rId2148" Type="http://schemas.openxmlformats.org/officeDocument/2006/relationships/hyperlink" Target="https://www.amazon.in/Orient-Electric-Fabrijoy-DIFJ10BP-1000-Watt/dp/B01MY839VW/ref=sr_1_69?qid=1672923593&amp;s=kitchen&amp;sr=1-69" TargetMode="External"/><Relationship Id="rId674" Type="http://schemas.openxmlformats.org/officeDocument/2006/relationships/hyperlink" Target="https://www.amazon.in/boAt-Wave-Call-Dedicated-Multi-Sport/dp/B0B5B6PQCT/ref=sr_1_5?qid=1672895748&amp;s=electronics&amp;sr=1-5" TargetMode="External"/><Relationship Id="rId881" Type="http://schemas.openxmlformats.org/officeDocument/2006/relationships/hyperlink" Target="https://m.media-amazon.com/images/I/31YFSh7g63L._SX300_SY300_QL70_ML2_.jpg" TargetMode="External"/><Relationship Id="rId2355" Type="http://schemas.openxmlformats.org/officeDocument/2006/relationships/hyperlink" Target="https://m.media-amazon.com/images/W/WEBP_402378-T2/images/I/31kDhgD+VYL._SX300_SY300_.jpg" TargetMode="External"/><Relationship Id="rId2562" Type="http://schemas.openxmlformats.org/officeDocument/2006/relationships/hyperlink" Target="https://www.amazon.in/Kent-16025-700-Watt-Sandwich-Grill/dp/B07GWTWFS2/ref=sr_1_296?qid=1672923607&amp;s=kitchen&amp;sr=1-296" TargetMode="External"/><Relationship Id="rId327" Type="http://schemas.openxmlformats.org/officeDocument/2006/relationships/hyperlink" Target="https://m.media-amazon.com/images/W/WEBP_402378-T2/images/I/313Ja+mXy6L._SY300_SX300_.jpg" TargetMode="External"/><Relationship Id="rId534" Type="http://schemas.openxmlformats.org/officeDocument/2006/relationships/hyperlink" Target="https://www.amazon.in/Lapster-mantra-cable-data-black/dp/B0B61HYR92/ref=sr_1_371?qid=1672909143&amp;s=electronics&amp;sr=1-371" TargetMode="External"/><Relationship Id="rId741" Type="http://schemas.openxmlformats.org/officeDocument/2006/relationships/hyperlink" Target="https://m.media-amazon.com/images/I/416SpYgTVYL._SX300_SY300_QL70_ML2_.jpg" TargetMode="External"/><Relationship Id="rId1164" Type="http://schemas.openxmlformats.org/officeDocument/2006/relationships/hyperlink" Target="https://www.amazon.in/Samsung-Stardust-Storage-5000mAh-Battery/dp/B0B4F4QZ1H/ref=sr_1_496?qid=1672895894&amp;s=electronics&amp;sr=1-496" TargetMode="External"/><Relationship Id="rId1371" Type="http://schemas.openxmlformats.org/officeDocument/2006/relationships/hyperlink" Target="https://m.media-amazon.com/images/I/419KXo-7kD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215" Type="http://schemas.openxmlformats.org/officeDocument/2006/relationships/hyperlink" Target="https://m.media-amazon.com/images/I/41yKM0rHKQL._SX300_SY300_QL70_FMwebp_.jpg" TargetMode="External"/><Relationship Id="rId2422" Type="http://schemas.openxmlformats.org/officeDocument/2006/relationships/hyperlink" Target="https://www.amazon.in/Eureka-Forbes-Amaze-RO-MTDS/dp/B07YC8JHMB/ref=sr_1_223?qid=1672923603&amp;s=kitchen&amp;sr=1-223" TargetMode="External"/><Relationship Id="rId601" Type="http://schemas.openxmlformats.org/officeDocument/2006/relationships/hyperlink" Target="https://m.media-amazon.com/images/I/31VRCXh9kQS._SX300_SY300_QL70_FMwebp_.jpg" TargetMode="External"/><Relationship Id="rId1024" Type="http://schemas.openxmlformats.org/officeDocument/2006/relationships/hyperlink" Target="https://www.amazon.in/Redmi-Note-11T-5G-Aquamarine/dp/B09LJ116B5/ref=sr_1_221?qid=1672895814&amp;s=electronics&amp;sr=1-221" TargetMode="External"/><Relationship Id="rId1231" Type="http://schemas.openxmlformats.org/officeDocument/2006/relationships/hyperlink" Target="https://m.media-amazon.com/images/W/WEBP_402378-T2/images/I/415nVOD7bW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391" Type="http://schemas.openxmlformats.org/officeDocument/2006/relationships/hyperlink" Target="https://m.media-amazon.com/images/I/31PBfa92GVL._SX300_SY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2072" Type="http://schemas.openxmlformats.org/officeDocument/2006/relationships/hyperlink" Target="https://www.amazon.in/Orpat-OEH-1260-2000-Watt-Heater-Grey/dp/B00O24PUO6/ref=sr_1_24?qid=1672923591&amp;s=kitchen&amp;sr=1-24" TargetMode="External"/><Relationship Id="rId251" Type="http://schemas.openxmlformats.org/officeDocument/2006/relationships/hyperlink" Target="https://m.media-amazon.com/images/I/41F6ukNxcCL._SX300_SY300_QL70_FMwebp_.jpg" TargetMode="External"/><Relationship Id="rId2889" Type="http://schemas.openxmlformats.org/officeDocument/2006/relationships/hyperlink" Target="https://m.media-amazon.com/images/W/WEBP_402378-T2/images/I/51M0UevRosL._SY300_SX300_QL70_FMwebp_.jpg" TargetMode="External"/><Relationship Id="rId111" Type="http://schemas.openxmlformats.org/officeDocument/2006/relationships/hyperlink" Target="https://m.media-amazon.com/images/I/315GdnF+LcL._SY300_SX300_.jpg" TargetMode="External"/><Relationship Id="rId1698" Type="http://schemas.openxmlformats.org/officeDocument/2006/relationships/hyperlink" Target="https://www.amazon.in/ProElite-Smart-Generation-Stylus-Translucent/dp/B07Z53L5QL/ref=sr_1_289?qid=1672903010&amp;s=computers&amp;sr=1-289" TargetMode="External"/><Relationship Id="rId2749" Type="http://schemas.openxmlformats.org/officeDocument/2006/relationships/hyperlink" Target="https://m.media-amazon.com/images/I/41EFR4bxze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1765" Type="http://schemas.openxmlformats.org/officeDocument/2006/relationships/hyperlink" Target="https://m.media-amazon.com/images/I/41i35PCzzaL._SX300_SY300_QL70_FMwebp_.jpg" TargetMode="External"/><Relationship Id="rId2609" Type="http://schemas.openxmlformats.org/officeDocument/2006/relationships/hyperlink" Target="https://m.media-amazon.com/images/I/414iVhwacbL._SX300_SY300_QL70_FMwebp_.jpg" TargetMode="External"/><Relationship Id="rId57" Type="http://schemas.openxmlformats.org/officeDocument/2006/relationships/hyperlink" Target="https://m.media-amazon.com/images/W/WEBP_402378-T2/images/I/4177nw8okbL._SX300_SY300_QL70_FMwebp_.jpg" TargetMode="External"/><Relationship Id="rId1418" Type="http://schemas.openxmlformats.org/officeDocument/2006/relationships/hyperlink" Target="https://www.amazon.in/JBL-C200SI-Ear-Headphones-Mystic/dp/B07DFYJRQV/ref=sr_1_134?qid=1672903001&amp;s=computers&amp;sr=1-134" TargetMode="External"/><Relationship Id="rId1972" Type="http://schemas.openxmlformats.org/officeDocument/2006/relationships/hyperlink" Target="https://www.amazon.in/boAt-A750-Tangle-free-Transmission-Rebellious/dp/B09RWZRCP1/ref=sr_1_449?qid=1672903017&amp;s=computers&amp;sr=1-449" TargetMode="External"/><Relationship Id="rId2816" Type="http://schemas.openxmlformats.org/officeDocument/2006/relationships/hyperlink" Target="https://www.amazon.in/AGARO-Ultrasonic-Humidifier-4-5Litres-Adjustable/dp/B09P182Z2H/ref=sr_1_441?qid=1672923614&amp;s=kitchen&amp;sr=1-441" TargetMode="External"/><Relationship Id="rId1625" Type="http://schemas.openxmlformats.org/officeDocument/2006/relationships/hyperlink" Target="https://m.media-amazon.com/images/W/WEBP_402378-T1/images/I/41lS2bd15f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2399" Type="http://schemas.openxmlformats.org/officeDocument/2006/relationships/hyperlink" Target="https://m.media-amazon.com/images/I/51YNXPOgNM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785" Type="http://schemas.openxmlformats.org/officeDocument/2006/relationships/hyperlink" Target="https://m.media-amazon.com/images/I/41V5FtEWPkL._SX300_SY300_QL70_ML2_.jpg" TargetMode="External"/><Relationship Id="rId992" Type="http://schemas.openxmlformats.org/officeDocument/2006/relationships/hyperlink" Target="https://www.amazon.in/boAt-Flash-Smartwatch-Resistance-Lightning/dp/B0949SBKMP/ref=sr_1_188?qid=1672895799&amp;s=electronics&amp;sr=1-188" TargetMode="External"/><Relationship Id="rId2259" Type="http://schemas.openxmlformats.org/officeDocument/2006/relationships/hyperlink" Target="https://m.media-amazon.com/images/I/41rkDPlAt+L._SY300_SX300_.jpg" TargetMode="External"/><Relationship Id="rId2466" Type="http://schemas.openxmlformats.org/officeDocument/2006/relationships/hyperlink" Target="https://www.amazon.in/AmazonBasics-Induction-Cooktop-1600-Watt/dp/B07YCBSCYB/ref=sr_1_247?qid=1672923605&amp;s=kitchen&amp;sr=1-247" TargetMode="External"/><Relationship Id="rId2673" Type="http://schemas.openxmlformats.org/officeDocument/2006/relationships/hyperlink" Target="https://m.media-amazon.com/images/W/WEBP_402378-T1/images/I/41e5RU3gPHL._SX300_SY300_QL70_FMwebp_.jpg" TargetMode="External"/><Relationship Id="rId2880" Type="http://schemas.openxmlformats.org/officeDocument/2006/relationships/hyperlink" Target="https://www.amazon.in/AmazonBasics-400mm-Pedestal-Remote-White/dp/B07NPBG1B4/ref=sr_1_477?qid=1672923615&amp;s=kitchen&amp;sr=1-477" TargetMode="External"/><Relationship Id="rId438" Type="http://schemas.openxmlformats.org/officeDocument/2006/relationships/hyperlink" Target="https://www.amazon.in/AmazonBasics-AZHDAD01-HDMI-Coupler-Black/dp/B06XR9PR5X/ref=sr_1_239?qid=1672909135&amp;s=electronics&amp;sr=1-239" TargetMode="External"/><Relationship Id="rId645" Type="http://schemas.openxmlformats.org/officeDocument/2006/relationships/hyperlink" Target="https://m.media-amazon.com/images/W/WEBP_402378-T1/images/I/41Wb7LHAeLL._SY300_SX300_QL70_FMwebp_.jpg" TargetMode="External"/><Relationship Id="rId852" Type="http://schemas.openxmlformats.org/officeDocument/2006/relationships/hyperlink" Target="https://www.amazon.in/Samsung-Midnight-Storage-5000mAh-Battery/dp/B0B4F5L738/ref=sr_1_94?qid=1672895770&amp;s=electronics&amp;sr=1-94" TargetMode="External"/><Relationship Id="rId1068" Type="http://schemas.openxmlformats.org/officeDocument/2006/relationships/hyperlink" Target="https://www.amazon.in/OnePlus-Moonstone-Black-128GB-Storage/dp/B0B5V47VK4/ref=sr_1_300?qid=1672895835&amp;s=electronics&amp;sr=1-300" TargetMode="External"/><Relationship Id="rId1275" Type="http://schemas.openxmlformats.org/officeDocument/2006/relationships/hyperlink" Target="https://m.media-amazon.com/images/W/WEBP_402378-T1/images/I/41PDEAuwT3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2119" Type="http://schemas.openxmlformats.org/officeDocument/2006/relationships/hyperlink" Target="https://m.media-amazon.com/images/I/41HqmhflMWL._SX300_SY300_QL70_FMwebp_.jpg" TargetMode="External"/><Relationship Id="rId2326" Type="http://schemas.openxmlformats.org/officeDocument/2006/relationships/hyperlink" Target="https://www.amazon.in/Bajaj-DX-600-Watt-Light-Weight/dp/B00SMJPA9C/ref=sr_1_170?qid=1672923598&amp;s=kitchen&amp;sr=1-170" TargetMode="External"/><Relationship Id="rId2533" Type="http://schemas.openxmlformats.org/officeDocument/2006/relationships/hyperlink" Target="https://m.media-amazon.com/images/W/WEBP_402378-T2/images/I/41nYaR0z9fL._SX300_SY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505" Type="http://schemas.openxmlformats.org/officeDocument/2006/relationships/hyperlink" Target="https://m.media-amazon.com/images/I/41Ft9wrU55L._SX300_SY300_QL70_FMwebp_.jpg" TargetMode="External"/><Relationship Id="rId712" Type="http://schemas.openxmlformats.org/officeDocument/2006/relationships/hyperlink" Target="https://www.amazon.in/Pocket-10000mAh-Triple-Charging-Delivery/dp/B08MC57J31/ref=sr_1_24?qid=1672895748&amp;s=electronics&amp;sr=1-24" TargetMode="External"/><Relationship Id="rId1135" Type="http://schemas.openxmlformats.org/officeDocument/2006/relationships/hyperlink" Target="https://m.media-amazon.com/images/I/516BHYFQ3J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1202" Type="http://schemas.openxmlformats.org/officeDocument/2006/relationships/hyperlink" Target="https://www.amazon.in/boAt-Wave-Lite-Smartwatch-Activity/dp/B09V12K8NT/ref=sr_1_17?qid=1672902995&amp;s=computers&amp;sr=1-17" TargetMode="External"/><Relationship Id="rId2600" Type="http://schemas.openxmlformats.org/officeDocument/2006/relationships/hyperlink" Target="https://www.amazon.in/Instant-Vortex-2QT-EvenCrispTM-Technology/dp/B0B53DS4TF/ref=sr_1_316?qid=1672923609&amp;s=kitchen&amp;sr=1-316" TargetMode="External"/><Relationship Id="rId295" Type="http://schemas.openxmlformats.org/officeDocument/2006/relationships/hyperlink" Target="https://m.media-amazon.com/images/I/31y7uO5DU8L._SX300_SY300_QL70_FMwebp_.jpg" TargetMode="External"/><Relationship Id="rId2183" Type="http://schemas.openxmlformats.org/officeDocument/2006/relationships/hyperlink" Target="https://m.media-amazon.com/images/I/31IR1G0S9cL._SX300_SY300_QL70_FMwebp_.jpg" TargetMode="External"/><Relationship Id="rId2390" Type="http://schemas.openxmlformats.org/officeDocument/2006/relationships/hyperlink" Target="https://www.amazon.in/WIDEWINGS-Electric-Handheld-Frother-Blender/dp/B0BPCJM7TB/ref=sr_1_205?qid=1672923601&amp;s=kitchen&amp;sr=1-205" TargetMode="External"/><Relationship Id="rId155" Type="http://schemas.openxmlformats.org/officeDocument/2006/relationships/hyperlink" Target="https://m.media-amazon.com/images/I/51ow6bmLWIL._SY300_SX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043" Type="http://schemas.openxmlformats.org/officeDocument/2006/relationships/hyperlink" Target="https://m.media-amazon.com/images/W/WEBP_402378-T1/images/I/51UH57Cs5hL._SX300_SY300_QL70_FMwebp_.jpg" TargetMode="External"/><Relationship Id="rId2250" Type="http://schemas.openxmlformats.org/officeDocument/2006/relationships/hyperlink" Target="https://www.amazon.in/Luminous-Vento-Deluxe-30-Watt-Ventilator/dp/B00O2R38C4/ref=sr_1_126?qid=1672923597&amp;s=kitchen&amp;sr=1-126" TargetMode="External"/><Relationship Id="rId222" Type="http://schemas.openxmlformats.org/officeDocument/2006/relationships/hyperlink" Target="https://www.amazon.in/Croma-Inches-Ready-CREL7369-Black/dp/B09F6VHQXB/ref=sr_1_123?qid=1672909130&amp;s=electronics&amp;sr=1-123" TargetMode="External"/><Relationship Id="rId2110" Type="http://schemas.openxmlformats.org/officeDocument/2006/relationships/hyperlink" Target="https://www.amazon.in/Pigeon-Healthifry-Circulation-Technology-Non-Stick/dp/B0B8XNPQPN/ref=sr_1_44?qid=1672923592&amp;s=kitchen&amp;sr=1-44" TargetMode="External"/><Relationship Id="rId1669" Type="http://schemas.openxmlformats.org/officeDocument/2006/relationships/hyperlink" Target="https://m.media-amazon.com/images/W/WEBP_402378-T1/images/I/21e4IoLXBFL._SY300_SX300_QL70_FMwebp_.jpg" TargetMode="External"/><Relationship Id="rId1876" Type="http://schemas.openxmlformats.org/officeDocument/2006/relationships/hyperlink" Target="https://www.amazon.in/TP-Link-UE300C-Ethernet-Ultrabook-Chromebook/dp/B08FYB5HHK/ref=sr_1_395?qid=1672903014&amp;s=computers&amp;sr=1-395" TargetMode="External"/><Relationship Id="rId2927" Type="http://schemas.openxmlformats.org/officeDocument/2006/relationships/hyperlink" Target="https://m.media-amazon.com/images/W/WEBP_402378-T1/images/I/51pNg1Zy4+L._SX300_SY300_.jpg" TargetMode="External"/><Relationship Id="rId1529" Type="http://schemas.openxmlformats.org/officeDocument/2006/relationships/hyperlink" Target="https://m.media-amazon.com/images/I/315HWKLDHlL._SY300_SX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943" Type="http://schemas.openxmlformats.org/officeDocument/2006/relationships/hyperlink" Target="https://m.media-amazon.com/images/W/WEBP_402378-T1/images/I/41BDLm8-jLL._SX300_SY300_QL70_FMwebp_.jpg" TargetMode="External"/><Relationship Id="rId28" Type="http://schemas.openxmlformats.org/officeDocument/2006/relationships/hyperlink" Target="https://www.amazon.in/Portronics-Konnect-Delivery-Support-Braided/dp/B085DTN6R2/ref=sr_1_15?qid=1672909124&amp;s=electronics&amp;sr=1-15" TargetMode="External"/><Relationship Id="rId1803" Type="http://schemas.openxmlformats.org/officeDocument/2006/relationships/hyperlink" Target="https://m.media-amazon.com/images/I/31Oj5BsHwdL._SX300_SY300_QL70_FMwebp_.jpg" TargetMode="External"/><Relationship Id="rId689" Type="http://schemas.openxmlformats.org/officeDocument/2006/relationships/hyperlink" Target="https://m.media-amazon.com/images/I/41Peg4pz7fL._SX300_SY300_QL70_ML2_.jpg" TargetMode="External"/><Relationship Id="rId896" Type="http://schemas.openxmlformats.org/officeDocument/2006/relationships/hyperlink" Target="https://www.amazon.in/Spigen-Tempered-Screen-Protector-iPhone/dp/B095RTJH1M/ref=sr_1_123?qid=1672895777&amp;s=electronics&amp;sr=1-123" TargetMode="External"/><Relationship Id="rId2577" Type="http://schemas.openxmlformats.org/officeDocument/2006/relationships/hyperlink" Target="https://m.media-amazon.com/images/I/41yPeG8kXxL._SX300_SY300_QL70_FMwebp_.jpg" TargetMode="External"/><Relationship Id="rId2784" Type="http://schemas.openxmlformats.org/officeDocument/2006/relationships/hyperlink" Target="https://www.amazon.in/Lifelong-Sandwich-Griller-Non-Stick-Plates/dp/B08LVVTGZK/ref=sr_1_422?qid=1672923613&amp;s=kitchen&amp;sr=1-422" TargetMode="External"/><Relationship Id="rId549" Type="http://schemas.openxmlformats.org/officeDocument/2006/relationships/hyperlink" Target="https://m.media-amazon.com/images/I/31x1oQ78mDL._SY300_SX300_QL70_FMwebp_.jpg" TargetMode="External"/><Relationship Id="rId756" Type="http://schemas.openxmlformats.org/officeDocument/2006/relationships/hyperlink" Target="https://www.amazon.in/Ambrane-Unbreakable-Charging-Braided-Cable/dp/B098NS6PVG/ref=sr_1_46?qid=1672895755&amp;s=electronics&amp;sr=1-46" TargetMode="External"/><Relationship Id="rId1179" Type="http://schemas.openxmlformats.org/officeDocument/2006/relationships/hyperlink" Target="https://m.media-amazon.com/images/W/WEBP_402378-T2/images/I/31y-oJ1XnqL._SX300_SY300_QL70_FMwebp_.jpg" TargetMode="External"/><Relationship Id="rId1386" Type="http://schemas.openxmlformats.org/officeDocument/2006/relationships/hyperlink" Target="https://www.amazon.in/Portronics-Konnect-POR-1401-Charging-Function/dp/B09KLVMZ3B/ref=sr_1_118?qid=1672903000&amp;s=computers&amp;sr=1-118" TargetMode="External"/><Relationship Id="rId1593" Type="http://schemas.openxmlformats.org/officeDocument/2006/relationships/hyperlink" Target="https://m.media-amazon.com/images/I/41GogihEYeL._SX300_SY300_QL70_FMwebp_.jpg" TargetMode="External"/><Relationship Id="rId2437" Type="http://schemas.openxmlformats.org/officeDocument/2006/relationships/hyperlink" Target="https://m.media-amazon.com/images/I/41C6ocE26pL._SX300_SY300_QL70_FMwebp_.jpg" TargetMode="External"/><Relationship Id="rId409" Type="http://schemas.openxmlformats.org/officeDocument/2006/relationships/hyperlink" Target="https://m.media-amazon.com/images/W/WEBP_402378-T2/images/I/41k0WxE3sKS._SY445_SX342_QL70_FMwebp_.jpg" TargetMode="External"/><Relationship Id="rId963" Type="http://schemas.openxmlformats.org/officeDocument/2006/relationships/hyperlink" Target="https://m.media-amazon.com/images/I/413sCRKobNL._SX300_SY300_QL70_ML2_.jpg" TargetMode="External"/><Relationship Id="rId1039" Type="http://schemas.openxmlformats.org/officeDocument/2006/relationships/hyperlink" Target="https://m.media-amazon.com/images/I/31efS1bi1vL._SX300_SY300_QL70_ML2_.jpg" TargetMode="External"/><Relationship Id="rId1246" Type="http://schemas.openxmlformats.org/officeDocument/2006/relationships/hyperlink" Target="https://www.amazon.in/Ambrane-Unbreakable-Charging-Braided-Cable/dp/B098NS6PVG/ref=sr_1_41?qid=1672902996&amp;s=computers&amp;sr=1-41" TargetMode="External"/><Relationship Id="rId2644" Type="http://schemas.openxmlformats.org/officeDocument/2006/relationships/hyperlink" Target="https://www.amazon.in/AO-Smith-HSE-VAS-15-Litre-Storage/dp/B01892MIPA/ref=sr_1_341?qid=1672923610&amp;s=kitchen&amp;sr=1-341" TargetMode="External"/><Relationship Id="rId2851" Type="http://schemas.openxmlformats.org/officeDocument/2006/relationships/hyperlink" Target="https://m.media-amazon.com/images/W/WEBP_402378-T1/images/I/31QVpoSYsrL._SX300_SY300_QL70_FMwebp_.jpg" TargetMode="External"/><Relationship Id="rId92" Type="http://schemas.openxmlformats.org/officeDocument/2006/relationships/hyperlink" Target="https://www.amazon.in/WeCool-Braided-Multifunction-Charging-Android/dp/B07XJYYH7L/ref=sr_1_49?qid=1672909126&amp;s=electronics&amp;sr=1-49"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823" Type="http://schemas.openxmlformats.org/officeDocument/2006/relationships/hyperlink" Target="https://m.media-amazon.com/images/I/419KF2t1nML._SX300_SY300_QL70_ML2_.jpg" TargetMode="External"/><Relationship Id="rId1453" Type="http://schemas.openxmlformats.org/officeDocument/2006/relationships/hyperlink" Target="https://m.media-amazon.com/images/W/WEBP_402378-T2/images/I/51owoY2Xq7L._SX300_SY300_QL70_FMwebp_.jpg" TargetMode="External"/><Relationship Id="rId1660" Type="http://schemas.openxmlformats.org/officeDocument/2006/relationships/hyperlink" Target="https://www.amazon.in/Gizga-Essentials-Laptop-Adapter-Certified/dp/B01IOZUHRS/ref=sr_1_267?qid=1672903008&amp;s=computers&amp;sr=1-267" TargetMode="External"/><Relationship Id="rId2504" Type="http://schemas.openxmlformats.org/officeDocument/2006/relationships/hyperlink" Target="https://www.amazon.in/Akiara-Electric-Handheld-Cordless-Tailoring/dp/B08XLR6DSB/ref=sr_1_270?qid=1672923605&amp;s=kitchen&amp;sr=1-270" TargetMode="External"/><Relationship Id="rId2711" Type="http://schemas.openxmlformats.org/officeDocument/2006/relationships/hyperlink" Target="https://m.media-amazon.com/images/I/41WfA7FDnzL._SX300_SY300_QL70_FMwebp_.jpg" TargetMode="External"/><Relationship Id="rId1106" Type="http://schemas.openxmlformats.org/officeDocument/2006/relationships/hyperlink" Target="https://www.amazon.in/Sounce-Plated-Headphone-Earphone-Splitter/dp/B08BCKN299/ref=sr_1_375?qid=1672895857&amp;s=electronics&amp;sr=1-375" TargetMode="External"/><Relationship Id="rId1313" Type="http://schemas.openxmlformats.org/officeDocument/2006/relationships/hyperlink" Target="https://m.media-amazon.com/images/I/31nI3BzOXwL._SX300_SY300_QL70_FMwebp_.jpg" TargetMode="External"/><Relationship Id="rId1520" Type="http://schemas.openxmlformats.org/officeDocument/2006/relationships/hyperlink" Target="https://www.amazon.in/Logitech-MK215-Wireless-Keyboard-Mouse/dp/B012MQS060/ref=sr_1_190?qid=1672903004&amp;s=computers&amp;sr=1-190" TargetMode="External"/><Relationship Id="rId199" Type="http://schemas.openxmlformats.org/officeDocument/2006/relationships/hyperlink" Target="https://m.media-amazon.com/images/W/WEBP_402378-T1/images/I/41fRMsvSy8L._SY445_SX342_QL70_FMwebp_.jpg" TargetMode="External"/><Relationship Id="rId2087" Type="http://schemas.openxmlformats.org/officeDocument/2006/relationships/hyperlink" Target="https://m.media-amazon.com/images/I/4150hW2kHwL._SX300_SY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66" Type="http://schemas.openxmlformats.org/officeDocument/2006/relationships/hyperlink" Target="https://www.amazon.in/SAIFSMART-Compact-Bracket-Management-Bathroom/dp/B08L4SBJRY/ref=sr_1_150?qid=1672909131&amp;s=electronics&amp;sr=1-150" TargetMode="External"/><Relationship Id="rId473" Type="http://schemas.openxmlformats.org/officeDocument/2006/relationships/hyperlink" Target="https://m.media-amazon.com/images/I/31DRQ+kgWaL._SY300_SX300_.jpg" TargetMode="External"/><Relationship Id="rId680" Type="http://schemas.openxmlformats.org/officeDocument/2006/relationships/hyperlink" Target="https://www.amazon.in/OnePlus-Nord-Jade-128GB-Storage/dp/B0B3CPQ5PF/ref=sr_1_8?qid=1672895748&amp;s=electronics&amp;sr=1-8" TargetMode="External"/><Relationship Id="rId2154" Type="http://schemas.openxmlformats.org/officeDocument/2006/relationships/hyperlink" Target="https://www.amazon.in/Bulfyss-Rechargeable-Effectively-Cashmere-Warranty/dp/B09NL7LBWT/ref=sr_1_74?qid=1672923593&amp;s=kitchen&amp;sr=1-74" TargetMode="External"/><Relationship Id="rId2361" Type="http://schemas.openxmlformats.org/officeDocument/2006/relationships/hyperlink" Target="https://m.media-amazon.com/images/W/WEBP_402378-T1/images/I/31hgpO4BxQL._SY445_SX342_QL70_FMwebp_.jpg" TargetMode="External"/><Relationship Id="rId126" Type="http://schemas.openxmlformats.org/officeDocument/2006/relationships/hyperlink" Target="https://www.amazon.in/Lapster-Type-Cable-computer-laptop/dp/B0994GFWBH/ref=sr_1_68?qid=1672909126&amp;s=electronics&amp;sr=1-68" TargetMode="External"/><Relationship Id="rId333" Type="http://schemas.openxmlformats.org/officeDocument/2006/relationships/hyperlink" Target="https://m.media-amazon.com/images/I/41bkm5HhWsL._SY445_SX342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70" Type="http://schemas.openxmlformats.org/officeDocument/2006/relationships/hyperlink" Target="https://www.amazon.in/boAt-BassHeads-100-Headphones-Black/dp/B071Z8M4KX/ref=sr_1_1?qid=1672902995&amp;s=computers&amp;sr=1-1" TargetMode="External"/><Relationship Id="rId2014" Type="http://schemas.openxmlformats.org/officeDocument/2006/relationships/hyperlink" Target="https://www.amazon.in/Optical-Drive-Caddy-Universal-9-5mm/dp/B07W14CHV8/ref=sr_1_483?qid=1672903019&amp;s=computers&amp;sr=1-483" TargetMode="External"/><Relationship Id="rId2221" Type="http://schemas.openxmlformats.org/officeDocument/2006/relationships/hyperlink" Target="https://m.media-amazon.com/images/W/WEBP_402378-T2/images/I/415mgfOmzUS._SX300_SY300_QL70_FMwebp_.jpg" TargetMode="External"/><Relationship Id="rId1030" Type="http://schemas.openxmlformats.org/officeDocument/2006/relationships/hyperlink" Target="https://www.amazon.in/Solero-MB301-Charging-480Mbps-1-5-Meter/dp/B08Y1SJVV5/ref=sr_1_234?qid=1672895814&amp;s=electronics&amp;sr=1-234" TargetMode="External"/><Relationship Id="rId400" Type="http://schemas.openxmlformats.org/officeDocument/2006/relationships/hyperlink" Target="https://www.amazon.in/Time-Office-Replacement-Startek-FM220U/dp/B08XMG618K/ref=sr_1_220?qid=1672909135&amp;s=electronics&amp;sr=1-220" TargetMode="External"/><Relationship Id="rId1987" Type="http://schemas.openxmlformats.org/officeDocument/2006/relationships/hyperlink" Target="https://m.media-amazon.com/images/I/21t8TMvuq6L._SX300_SY300_QL70_FMwebp_.jpg" TargetMode="External"/><Relationship Id="rId1847" Type="http://schemas.openxmlformats.org/officeDocument/2006/relationships/hyperlink" Target="https://m.media-amazon.com/images/W/WEBP_402378-T1/images/I/31A6Arm+F7L._SY300_SX300_.jpg" TargetMode="External"/><Relationship Id="rId1707" Type="http://schemas.openxmlformats.org/officeDocument/2006/relationships/hyperlink" Target="https://m.media-amazon.com/images/I/31DstM4dQ8L._SX300_SY300_QL70_FMwebp_.jpg" TargetMode="External"/><Relationship Id="rId190" Type="http://schemas.openxmlformats.org/officeDocument/2006/relationships/hyperlink" Target="https://www.amazon.in/TCL-inches-Certified-Android-40S6505/dp/B09T3KB6JZ/ref=sr_1_103?qid=1672909129&amp;s=electronics&amp;sr=1-103" TargetMode="External"/><Relationship Id="rId1914" Type="http://schemas.openxmlformats.org/officeDocument/2006/relationships/hyperlink" Target="https://www.amazon.in/TP-Link-Archer-A6-Wireless-Internet/dp/B07W9KYT62/ref=sr_1_415?qid=1672903016&amp;s=computers&amp;sr=1-415" TargetMode="External"/><Relationship Id="rId2688" Type="http://schemas.openxmlformats.org/officeDocument/2006/relationships/hyperlink" Target="https://www.amazon.in/Inalsa-Easy-Mix-200-Watt-Mixer/dp/B075K76YW1/ref=sr_1_367?qid=1672923611&amp;s=kitchen&amp;sr=1-367" TargetMode="External"/><Relationship Id="rId2895" Type="http://schemas.openxmlformats.org/officeDocument/2006/relationships/hyperlink" Target="https://m.media-amazon.com/images/W/WEBP_402378-T2/images/I/310sR2giQrL._SX300_SY300_QL70_FMwebp_.jpg" TargetMode="External"/><Relationship Id="rId867" Type="http://schemas.openxmlformats.org/officeDocument/2006/relationships/hyperlink" Target="https://m.media-amazon.com/images/I/41z7FRqEerL._SX300_SY300_QL70_ML2_.jpg" TargetMode="External"/><Relationship Id="rId1497" Type="http://schemas.openxmlformats.org/officeDocument/2006/relationships/hyperlink" Target="https://m.media-amazon.com/images/I/41U9-x0JGP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2755" Type="http://schemas.openxmlformats.org/officeDocument/2006/relationships/hyperlink" Target="https://m.media-amazon.com/images/W/WEBP_402378-T2/images/I/41lYqkaeadL._SX300_SY300_QL70_FMwebp_.jpg" TargetMode="External"/><Relationship Id="rId727" Type="http://schemas.openxmlformats.org/officeDocument/2006/relationships/hyperlink" Target="https://m.media-amazon.com/images/I/41op1vdp-U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1357" Type="http://schemas.openxmlformats.org/officeDocument/2006/relationships/hyperlink" Target="https://m.media-amazon.com/images/W/WEBP_402378-T2/images/I/51SzLWO7e+L._SY300_SX300_.jpg" TargetMode="External"/><Relationship Id="rId1564" Type="http://schemas.openxmlformats.org/officeDocument/2006/relationships/hyperlink" Target="https://www.amazon.in/Wembley-LCD-Writing-Tablet-8-5/dp/B09P564ZTJ/ref=sr_1_216?qid=1672903005&amp;s=computers&amp;sr=1-216" TargetMode="External"/><Relationship Id="rId1771" Type="http://schemas.openxmlformats.org/officeDocument/2006/relationships/hyperlink" Target="https://m.media-amazon.com/images/W/WEBP_402378-T1/images/I/31nrDWDT8+L._SX300_SY300_.jpg" TargetMode="External"/><Relationship Id="rId2408" Type="http://schemas.openxmlformats.org/officeDocument/2006/relationships/hyperlink" Target="https://www.amazon.in/Ur-NeedsTM-Rocklight-Remover-Fabric/dp/B07NKNBTT3/ref=sr_1_218?qid=1672923601&amp;s=kitchen&amp;sr=1-218" TargetMode="External"/><Relationship Id="rId2615" Type="http://schemas.openxmlformats.org/officeDocument/2006/relationships/hyperlink" Target="https://m.media-amazon.com/images/W/WEBP_402378-T2/images/I/41emm+fTJmL._SX300_SY300_.jpg" TargetMode="External"/><Relationship Id="rId2822" Type="http://schemas.openxmlformats.org/officeDocument/2006/relationships/hyperlink" Target="https://www.amazon.in/Sujata-Supermix-AM-007-Watt-Juicer-Grinder/dp/B075S9FVRY/ref=sr_1_444?qid=1672923614&amp;s=kitchen&amp;sr=1-444" TargetMode="External"/><Relationship Id="rId63" Type="http://schemas.openxmlformats.org/officeDocument/2006/relationships/hyperlink" Target="https://m.media-amazon.com/images/W/WEBP_402378-T1/images/I/41cCZ5EPnvL._SX300_SY300_QL70_FMwebp_.jpg" TargetMode="External"/><Relationship Id="rId1217" Type="http://schemas.openxmlformats.org/officeDocument/2006/relationships/hyperlink" Target="https://m.media-amazon.com/images/W/WEBP_402378-T2/images/I/41ApzUQQFVL._SX300_SY300_QL70_FMwebp_.jpg" TargetMode="External"/><Relationship Id="rId1424" Type="http://schemas.openxmlformats.org/officeDocument/2006/relationships/hyperlink" Target="https://www.amazon.in/Dual-Charger-Qualcomm-Certified-Charge/dp/B06XSK3XL6/ref=sr_1_137?qid=1672903001&amp;s=computers&amp;sr=1-137" TargetMode="External"/><Relationship Id="rId1631" Type="http://schemas.openxmlformats.org/officeDocument/2006/relationships/hyperlink" Target="https://m.media-amazon.com/images/I/41BWhztt6EL._SX300_SY300_QL70_FMwebp_.jpg" TargetMode="External"/><Relationship Id="rId2198" Type="http://schemas.openxmlformats.org/officeDocument/2006/relationships/hyperlink" Target="https://www.amazon.in/Eureka-Forbes-Trendy-Zip-1000-Watt/dp/B00V9NHDI4/ref=sr_1_99?qid=1672923595&amp;s=kitchen&amp;sr=1-99" TargetMode="External"/><Relationship Id="rId377" Type="http://schemas.openxmlformats.org/officeDocument/2006/relationships/hyperlink" Target="https://m.media-amazon.com/images/W/WEBP_402378-T1/images/I/41Q5zqyjWPL._SY300_SX300_QL70_FMwebp_.jpg" TargetMode="External"/><Relationship Id="rId584" Type="http://schemas.openxmlformats.org/officeDocument/2006/relationships/hyperlink" Target="https://www.amazon.in/AmazonBasics-High-Speed-Braided-10-Foot-1-Pack/dp/B07RY2X9MP/ref=sr_1_454?qid=1672909146&amp;s=electronics&amp;sr=1-454" TargetMode="External"/><Relationship Id="rId2058" Type="http://schemas.openxmlformats.org/officeDocument/2006/relationships/hyperlink" Target="https://www.amazon.in/Pigeon-Stovekraft-Plastic-Chopper-Blades/dp/B01LWYDEQ7/ref=sr_1_12?qid=1672923591&amp;s=kitchen&amp;sr=1-12" TargetMode="External"/><Relationship Id="rId2265" Type="http://schemas.openxmlformats.org/officeDocument/2006/relationships/hyperlink" Target="https://m.media-amazon.com/images/W/WEBP_402378-T2/images/I/315o5vpD66L._SX300_SY300_QL70_FMwebp_.jpg" TargetMode="External"/><Relationship Id="rId237" Type="http://schemas.openxmlformats.org/officeDocument/2006/relationships/hyperlink" Target="https://m.media-amazon.com/images/W/WEBP_402378-T1/images/I/41ipWb8mrKL._SX300_SY300_QL70_FMwebp_.jpg" TargetMode="External"/><Relationship Id="rId791" Type="http://schemas.openxmlformats.org/officeDocument/2006/relationships/hyperlink" Target="https://m.media-amazon.com/images/I/41lQan54SPL._SX300_SY300_QL70_ML2_.jpg" TargetMode="External"/><Relationship Id="rId1074" Type="http://schemas.openxmlformats.org/officeDocument/2006/relationships/hyperlink" Target="https://www.amazon.in/Super-Rockerz-400-Bluetooth-Headphones/dp/B01FSYQ2A4/ref=sr_1_307?qid=1672895835&amp;s=electronics&amp;sr=1-307" TargetMode="External"/><Relationship Id="rId2472" Type="http://schemas.openxmlformats.org/officeDocument/2006/relationships/hyperlink" Target="https://www.amazon.in/Esquire-Elite-Laundry-Basket-Colour/dp/B095XCRDQW/ref=sr_1_250?qid=1672923605&amp;s=kitchen&amp;sr=1-250" TargetMode="External"/><Relationship Id="rId444" Type="http://schemas.openxmlformats.org/officeDocument/2006/relationships/hyperlink" Target="https://www.amazon.in/Astigo-Compatible-Remote-Airtel-Set/dp/B09127FZCK/ref=sr_1_242?qid=1672909136&amp;s=electronics&amp;sr=1-242" TargetMode="External"/><Relationship Id="rId651" Type="http://schemas.openxmlformats.org/officeDocument/2006/relationships/hyperlink" Target="https://m.media-amazon.com/images/I/41sSPp4pkYL._SY300_SX300_QL70_FMwebp_.jpg" TargetMode="External"/><Relationship Id="rId1281" Type="http://schemas.openxmlformats.org/officeDocument/2006/relationships/hyperlink" Target="https://m.media-amazon.com/images/W/WEBP_402378-T1/images/I/41jOKzw6-EL._SX300_SY300_QL70_FMwebp_.jpg" TargetMode="External"/><Relationship Id="rId2125" Type="http://schemas.openxmlformats.org/officeDocument/2006/relationships/hyperlink" Target="https://m.media-amazon.com/images/W/WEBP_402378-T2/images/I/410H+3lohIL._SX300_SY300_.jpg" TargetMode="External"/><Relationship Id="rId2332" Type="http://schemas.openxmlformats.org/officeDocument/2006/relationships/hyperlink" Target="https://www.amazon.in/Kitchenwell-Plastic-Keeping-Kitchen-Multi-Color/dp/B0B4PPD89B/ref=sr_1_174?qid=1672923598&amp;s=kitchen&amp;sr=1-174" TargetMode="External"/><Relationship Id="rId304" Type="http://schemas.openxmlformats.org/officeDocument/2006/relationships/hyperlink" Target="https://www.amazon.in/Charging-Braided-Charger-Samsung-Galaxy/dp/B08QSDKFGQ/ref=sr_1_170?qid=1672909133&amp;s=electronics&amp;sr=1-170" TargetMode="External"/><Relationship Id="rId511" Type="http://schemas.openxmlformats.org/officeDocument/2006/relationships/hyperlink" Target="https://m.media-amazon.com/images/W/WEBP_402378-T2/images/I/41pdZIhY+gL._SY300_SX300_.jpg" TargetMode="External"/><Relationship Id="rId1141" Type="http://schemas.openxmlformats.org/officeDocument/2006/relationships/hyperlink" Target="https://m.media-amazon.com/images/I/31l-eZHBfKL._SX300_SY300_QL70_ML2_.jpg" TargetMode="External"/><Relationship Id="rId1001" Type="http://schemas.openxmlformats.org/officeDocument/2006/relationships/hyperlink" Target="https://m.media-amazon.com/images/I/41XtHlbmOHL._SX300_SY300_QL70_ML2_.jpg" TargetMode="External"/><Relationship Id="rId1958" Type="http://schemas.openxmlformats.org/officeDocument/2006/relationships/hyperlink" Target="https://www.amazon.in/HB-Adjustable-Aluminum-Foldable-Adjustment/dp/B0BHVPTM2C/ref=sr_1_439?qid=1672903017&amp;s=computers&amp;sr=1-439" TargetMode="External"/><Relationship Id="rId1818" Type="http://schemas.openxmlformats.org/officeDocument/2006/relationships/hyperlink" Target="https://www.amazon.in/Ambrane-Unbreakable-Charging-RCT15-Supports/dp/B0BFWGBX61/ref=sr_1_363?qid=1672903013&amp;s=computers&amp;sr=1-363" TargetMode="External"/><Relationship Id="rId161" Type="http://schemas.openxmlformats.org/officeDocument/2006/relationships/hyperlink" Target="https://m.media-amazon.com/images/W/WEBP_402378-T2/images/I/41xmv3WPs7L._SX300_SY300_QL70_FMwebp_.jpg" TargetMode="External"/><Relationship Id="rId2799" Type="http://schemas.openxmlformats.org/officeDocument/2006/relationships/hyperlink" Target="https://m.media-amazon.com/images/W/WEBP_402378-T2/images/I/31YEW0-SNcL._SX300_SY300_QL70_FMwebp_.jpg" TargetMode="External"/><Relationship Id="rId978" Type="http://schemas.openxmlformats.org/officeDocument/2006/relationships/hyperlink" Target="https://www.amazon.in/Mobile-Phone-Holder-Phones-Tablets/dp/B0926V9CTV/ref=sr_1_174?qid=1672895799&amp;s=electronics&amp;sr=1-174" TargetMode="External"/><Relationship Id="rId2659" Type="http://schemas.openxmlformats.org/officeDocument/2006/relationships/hyperlink" Target="https://m.media-amazon.com/images/I/41Lfns2oFN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838" Type="http://schemas.openxmlformats.org/officeDocument/2006/relationships/hyperlink" Target="https://www.amazon.in/boAt-Micro-USB-Tangle-Free-Transmission/dp/B08WRWPM22/ref=sr_1_87?qid=1672895770&amp;s=electronics&amp;sr=1-87" TargetMode="External"/><Relationship Id="rId1468" Type="http://schemas.openxmlformats.org/officeDocument/2006/relationships/hyperlink" Target="https://www.amazon.in/Redgear-Pro-Wireless-Gamepad-Black/dp/B0756CLQWL/ref=sr_1_162?qid=1672903002&amp;s=computers&amp;sr=1-162" TargetMode="External"/><Relationship Id="rId1675" Type="http://schemas.openxmlformats.org/officeDocument/2006/relationships/hyperlink" Target="https://m.media-amazon.com/images/I/41tcZ6fcJM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2519" Type="http://schemas.openxmlformats.org/officeDocument/2006/relationships/hyperlink" Target="https://m.media-amazon.com/images/W/WEBP_402378-T1/images/I/31i-KNZeKM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1328" Type="http://schemas.openxmlformats.org/officeDocument/2006/relationships/hyperlink" Target="https://www.amazon.in/TP-Link-Archer-C6-Wireless-MU-MIMO/dp/B07GVR9TG7/ref=sr_1_84?qid=1672902998&amp;s=computers&amp;sr=1-84" TargetMode="External"/><Relationship Id="rId1535" Type="http://schemas.openxmlformats.org/officeDocument/2006/relationships/hyperlink" Target="https://m.media-amazon.com/images/W/WEBP_402378-T2/images/I/512Lrv2A-pL._SX300_SY300_QL70_FMwebp_.jpg" TargetMode="External"/><Relationship Id="rId905" Type="http://schemas.openxmlformats.org/officeDocument/2006/relationships/hyperlink" Target="https://m.media-amazon.com/images/I/41OBf52bnOL._SX300_SY300_QL70_ML2_.jpg" TargetMode="External"/><Relationship Id="rId1742" Type="http://schemas.openxmlformats.org/officeDocument/2006/relationships/hyperlink" Target="https://www.amazon.in/Universal-Silicone-Keyboard-Protector-Keyguard/dp/B0994GP1CX/ref=sr_1_314?qid=1672903011&amp;s=computers&amp;sr=1-314" TargetMode="External"/><Relationship Id="rId34" Type="http://schemas.openxmlformats.org/officeDocument/2006/relationships/hyperlink" Target="https://www.amazon.in/MI-inches-Ready-Android-L32M7-5AIN/dp/B0B6F7LX4C/ref=sr_1_18?qid=1672909124&amp;s=electronics&amp;sr=1-18" TargetMode="External"/><Relationship Id="rId1602" Type="http://schemas.openxmlformats.org/officeDocument/2006/relationships/hyperlink" Target="https://www.amazon.in/Maono-AU-400-Lavalier-Microphone-Black/dp/B07JF9B592/ref=sr_1_237?qid=1672903006&amp;s=computers&amp;sr=1-237"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695" Type="http://schemas.openxmlformats.org/officeDocument/2006/relationships/hyperlink" Target="https://m.media-amazon.com/images/I/31NnmYempPL._SX300_SY300_QL70_ML2_.jpg" TargetMode="External"/><Relationship Id="rId2169" Type="http://schemas.openxmlformats.org/officeDocument/2006/relationships/hyperlink" Target="https://m.media-amazon.com/images/W/WEBP_402378-T1/images/I/31Tz8DcmevL._SX300_SY300_QL70_FMwebp_.jpg" TargetMode="External"/><Relationship Id="rId2376" Type="http://schemas.openxmlformats.org/officeDocument/2006/relationships/hyperlink" Target="https://www.amazon.in/MILTON-Smart-Egg-Boiler-Transparent/dp/B08TTRVWKY/ref=sr_1_197?qid=1672923601&amp;s=kitchen&amp;sr=1-197" TargetMode="External"/><Relationship Id="rId2583" Type="http://schemas.openxmlformats.org/officeDocument/2006/relationships/hyperlink" Target="https://m.media-amazon.com/images/I/31vL9-jaaJL._SX300_SY300_QL70_FMwebp_.jpg" TargetMode="External"/><Relationship Id="rId2790" Type="http://schemas.openxmlformats.org/officeDocument/2006/relationships/hyperlink" Target="https://www.amazon.in/TOPLINE-Egg-Beater-Stainless-Attachments/dp/B08RDWBYCQ/ref=sr_1_429?qid=1672923613&amp;s=kitchen&amp;sr=1-429" TargetMode="External"/><Relationship Id="rId348" Type="http://schemas.openxmlformats.org/officeDocument/2006/relationships/hyperlink" Target="https://www.amazon.in/Wayona-Charging-Charger-Samsung-Galaxy/dp/B08CTNJ985/ref=sr_1_193?qid=1672909134&amp;s=electronics&amp;sr=1-193" TargetMode="External"/><Relationship Id="rId555" Type="http://schemas.openxmlformats.org/officeDocument/2006/relationships/hyperlink" Target="https://m.media-amazon.com/images/I/21pqzUPpJNL._SY300_SX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185" Type="http://schemas.openxmlformats.org/officeDocument/2006/relationships/hyperlink" Target="https://m.media-amazon.com/images/I/41EbxurQIDL._SX300_SY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2029" Type="http://schemas.openxmlformats.org/officeDocument/2006/relationships/hyperlink" Target="https://m.media-amazon.com/images/I/41PnIUzyYM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443" Type="http://schemas.openxmlformats.org/officeDocument/2006/relationships/hyperlink" Target="https://m.media-amazon.com/images/W/WEBP_402378-T2/images/I/31-jt474B1L._SX300_SY300_QL70_FMwebp_.jpg" TargetMode="External"/><Relationship Id="rId2650" Type="http://schemas.openxmlformats.org/officeDocument/2006/relationships/hyperlink" Target="https://www.amazon.in/SM1515NEW-Sandwich-Floating-Hinges-1000Watt/dp/B0B5RP43VN/ref=sr_1_345?qid=1672923610&amp;s=kitchen&amp;sr=1-345" TargetMode="External"/><Relationship Id="rId208" Type="http://schemas.openxmlformats.org/officeDocument/2006/relationships/hyperlink" Target="https://www.amazon.in/MI-inches-Smart-Android-Bezel-Less/dp/B0B6F98KJJ/ref=sr_1_115?qid=1672909129&amp;s=electronics&amp;sr=1-115" TargetMode="External"/><Relationship Id="rId415" Type="http://schemas.openxmlformats.org/officeDocument/2006/relationships/hyperlink" Target="https://m.media-amazon.com/images/I/31wPIFxnDa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1045" Type="http://schemas.openxmlformats.org/officeDocument/2006/relationships/hyperlink" Target="https://m.media-amazon.com/images/I/412VyMavsJL._SX300_SY300_QL70_ML2_.jpg" TargetMode="External"/><Relationship Id="rId1252" Type="http://schemas.openxmlformats.org/officeDocument/2006/relationships/hyperlink" Target="https://www.amazon.in/Seagate-Expansion-1TB-External-HDD/dp/B08ZJDWTJ1/ref=sr_1_44?qid=1672902996&amp;s=computers&amp;sr=1-44" TargetMode="External"/><Relationship Id="rId2303" Type="http://schemas.openxmlformats.org/officeDocument/2006/relationships/hyperlink" Target="https://m.media-amazon.com/images/I/31k9FfzMGz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1112" Type="http://schemas.openxmlformats.org/officeDocument/2006/relationships/hyperlink" Target="https://www.amazon.in/Spigen-Hybrid-Compatible-Carbonate-Crystal/dp/B0B1NX6JTN/ref=sr_1_389?qid=1672895864&amp;s=electronics&amp;sr=1-389" TargetMode="External"/><Relationship Id="rId1929" Type="http://schemas.openxmlformats.org/officeDocument/2006/relationships/hyperlink" Target="https://m.media-amazon.com/images/W/WEBP_402378-T1/images/I/31nlfClYn7L._SX300_SY300_QL70_FMwebp_.jpg" TargetMode="External"/><Relationship Id="rId2093" Type="http://schemas.openxmlformats.org/officeDocument/2006/relationships/hyperlink" Target="https://m.media-amazon.com/images/W/WEBP_402378-T1/images/I/41jBJfPQFwL._SY300_SX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160" Type="http://schemas.openxmlformats.org/officeDocument/2006/relationships/hyperlink" Target="https://www.amazon.in/PHILIPS-Handheld-Garment-STH3000-20/dp/B08TM71L54/ref=sr_1_77?qid=1672923593&amp;s=kitchen&amp;sr=1-77" TargetMode="External"/><Relationship Id="rId132" Type="http://schemas.openxmlformats.org/officeDocument/2006/relationships/hyperlink" Target="https://www.amazon.in/AmazonBasics-High-Speed-Cable-2-Pack-Black/dp/B014I8SX4Y/ref=sr_1_73?qid=1672909128&amp;s=electronics&amp;sr=1-73" TargetMode="External"/><Relationship Id="rId2020" Type="http://schemas.openxmlformats.org/officeDocument/2006/relationships/hyperlink" Target="https://www.amazon.in/Crucial-500GB-PCIe-NAND-3500MB/dp/B0B25LQQPC/ref=sr_1_486?qid=1672903019&amp;s=computers&amp;sr=1-486" TargetMode="External"/><Relationship Id="rId1579" Type="http://schemas.openxmlformats.org/officeDocument/2006/relationships/hyperlink" Target="https://m.media-amazon.com/images/I/31RlOXIcTYL._SX300_SY300_QL70_FMwebp_.jpg" TargetMode="External"/><Relationship Id="rId949" Type="http://schemas.openxmlformats.org/officeDocument/2006/relationships/hyperlink" Target="https://m.media-amazon.com/images/I/41ziJKWj9LL._SX300_SY300_QL70_ML2_.jpg" TargetMode="External"/><Relationship Id="rId1786" Type="http://schemas.openxmlformats.org/officeDocument/2006/relationships/hyperlink" Target="https://www.amazon.in/Western-Digital-Green-240GB-Internal/dp/B09TMZ1MF8/ref=sr_1_339?qid=1672903012&amp;s=computers&amp;sr=1-339" TargetMode="External"/><Relationship Id="rId1993" Type="http://schemas.openxmlformats.org/officeDocument/2006/relationships/hyperlink" Target="https://m.media-amazon.com/images/W/WEBP_402378-T2/images/I/412fxJY-gxL._SX300_SY300_QL70_FMwebp_.jpg" TargetMode="External"/><Relationship Id="rId2837" Type="http://schemas.openxmlformats.org/officeDocument/2006/relationships/hyperlink" Target="https://m.media-amazon.com/images/I/41Mm2LXiZrL._SX300_SY300_QL70_FMwebp_.jpg" TargetMode="External"/><Relationship Id="rId78" Type="http://schemas.openxmlformats.org/officeDocument/2006/relationships/hyperlink" Target="https://www.amazon.in/OnePlus-50-inches-Android-Pro/dp/B0B3MMYHYW/ref=sr_1_42?qid=1672909125&amp;s=electronics&amp;sr=1-42" TargetMode="External"/><Relationship Id="rId809" Type="http://schemas.openxmlformats.org/officeDocument/2006/relationships/hyperlink" Target="https://m.media-amazon.com/images/I/31iE517+NFL._SY300_SX300_.jpg" TargetMode="External"/><Relationship Id="rId1439" Type="http://schemas.openxmlformats.org/officeDocument/2006/relationships/hyperlink" Target="https://m.media-amazon.com/images/I/31pcbVy11R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853" Type="http://schemas.openxmlformats.org/officeDocument/2006/relationships/hyperlink" Target="https://m.media-amazon.com/images/I/4148+QSBxXL._SY300_SX300_.jpg" TargetMode="External"/><Relationship Id="rId2904" Type="http://schemas.openxmlformats.org/officeDocument/2006/relationships/hyperlink" Target="https://www.amazon.in/Bajaj-HM-01-250-Watt-Mixer/dp/B0187F2IOK/ref=sr_1_490?qid=1672923617&amp;s=kitchen&amp;sr=1-490" TargetMode="External"/><Relationship Id="rId1506" Type="http://schemas.openxmlformats.org/officeDocument/2006/relationships/hyperlink" Target="https://www.amazon.in/Portronics-MPORT-Type-Ports-Transfer/dp/B09M869Z5V/ref=sr_1_183?qid=1672903004&amp;s=computers&amp;sr=1-183" TargetMode="External"/><Relationship Id="rId1713" Type="http://schemas.openxmlformats.org/officeDocument/2006/relationships/hyperlink" Target="https://m.media-amazon.com/images/W/WEBP_402378-T2/images/I/31MDFikz-w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599" Type="http://schemas.openxmlformats.org/officeDocument/2006/relationships/hyperlink" Target="https://m.media-amazon.com/images/I/41hCikFvL7L._SY300_SX300_QL70_FMwebp_.jpg" TargetMode="External"/><Relationship Id="rId2487" Type="http://schemas.openxmlformats.org/officeDocument/2006/relationships/hyperlink" Target="https://m.media-amazon.com/images/I/417TQs3uroL._SX300_SY300_QL70_FMwebp_.jpg" TargetMode="External"/><Relationship Id="rId2694" Type="http://schemas.openxmlformats.org/officeDocument/2006/relationships/hyperlink" Target="https://www.amazon.in/Pigeon-Powerful-Stainless-Grinding-Polycarbonate/dp/B09Y358DZQ/ref=sr_1_370?qid=1672923611&amp;s=kitchen&amp;sr=1-370" TargetMode="External"/><Relationship Id="rId459" Type="http://schemas.openxmlformats.org/officeDocument/2006/relationships/hyperlink" Target="https://m.media-amazon.com/images/W/WEBP_402378-T2/images/I/41rDN2Ylj1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873" Type="http://schemas.openxmlformats.org/officeDocument/2006/relationships/hyperlink" Target="https://m.media-amazon.com/images/I/41iEZV6nKbL._SX300_SY300_QL70_ML2_.jpg" TargetMode="External"/><Relationship Id="rId1089" Type="http://schemas.openxmlformats.org/officeDocument/2006/relationships/hyperlink" Target="https://m.media-amazon.com/images/I/41UwKwpK40L._SX300_SY300_QL70_ML2_.jpg" TargetMode="External"/><Relationship Id="rId1296" Type="http://schemas.openxmlformats.org/officeDocument/2006/relationships/hyperlink" Target="https://www.amazon.in/Boult-Audio-Bluetooth-Environmental-Cancellation/dp/B09NR6G588/ref=sr_1_67?qid=1672902997&amp;s=computers&amp;sr=1-67" TargetMode="External"/><Relationship Id="rId2347" Type="http://schemas.openxmlformats.org/officeDocument/2006/relationships/hyperlink" Target="https://m.media-amazon.com/images/W/WEBP_402378-T2/images/I/41Mktp5hVI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319" Type="http://schemas.openxmlformats.org/officeDocument/2006/relationships/hyperlink" Target="https://m.media-amazon.com/images/I/31yHKPd+rsL._SY300_SX300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156" Type="http://schemas.openxmlformats.org/officeDocument/2006/relationships/hyperlink" Target="https://www.amazon.in/Ambrane-Multi-Layer-Protection-Li-Polymer-Stylo/dp/B098QXR9X2/ref=sr_1_469?qid=1672895886&amp;s=electronics&amp;sr=1-469" TargetMode="External"/><Relationship Id="rId1363" Type="http://schemas.openxmlformats.org/officeDocument/2006/relationships/hyperlink" Target="https://m.media-amazon.com/images/I/41y181oD7ZL._SX300_SY300_QL70_FMwebp_.jpg" TargetMode="External"/><Relationship Id="rId2207" Type="http://schemas.openxmlformats.org/officeDocument/2006/relationships/hyperlink" Target="https://m.media-amazon.com/images/I/31XMh-zc1IL._SX300_SY300_QL70_FMwebp_.jpg" TargetMode="External"/><Relationship Id="rId2761" Type="http://schemas.openxmlformats.org/officeDocument/2006/relationships/hyperlink" Target="https://m.media-amazon.com/images/I/41EI+3OYGaL._SY300_SX300_.jpg" TargetMode="External"/><Relationship Id="rId733" Type="http://schemas.openxmlformats.org/officeDocument/2006/relationships/hyperlink" Target="https://m.media-amazon.com/images/I/419KF2t1nML._SX300_SY300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1570" Type="http://schemas.openxmlformats.org/officeDocument/2006/relationships/hyperlink" Target="https://www.amazon.in/Duracell-Lightning-Certified-Braided-Charging/dp/B09W5XR9RT/ref=sr_1_219?qid=1672903006&amp;s=computers&amp;sr=1-219" TargetMode="External"/><Relationship Id="rId2414" Type="http://schemas.openxmlformats.org/officeDocument/2006/relationships/hyperlink" Target="https://www.amazon.in/AGARO-Marvel-Litre-Toaster-Griller/dp/B07N2MGB3G/ref=sr_1_222?qid=1672923601&amp;s=kitchen&amp;sr=1-222" TargetMode="External"/><Relationship Id="rId2621" Type="http://schemas.openxmlformats.org/officeDocument/2006/relationships/hyperlink" Target="https://m.media-amazon.com/images/W/WEBP_402378-T2/images/I/41-76LhAc4S._SX300_SY300_QL70_FMwebp_.jpg" TargetMode="External"/><Relationship Id="rId800" Type="http://schemas.openxmlformats.org/officeDocument/2006/relationships/hyperlink" Target="https://www.amazon.in/Samsung-Galaxy-Storage-5000mAh-Battery/dp/B0B4F3QNDM/ref=sr_1_68?qid=1672895762&amp;s=electronics&amp;sr=1-68" TargetMode="External"/><Relationship Id="rId1223" Type="http://schemas.openxmlformats.org/officeDocument/2006/relationships/hyperlink" Target="https://m.media-amazon.com/images/I/41Mce3f9faL._SX300_SY300_QL70_FMwebp_.jpg" TargetMode="External"/><Relationship Id="rId1430" Type="http://schemas.openxmlformats.org/officeDocument/2006/relationships/hyperlink" Target="https://www.amazon.in/LG-inches-Ready-Smart-32LM563BPTC/dp/B08DPLCM6T/ref=sr_1_140?qid=1672903001&amp;s=computers&amp;sr=1-140" TargetMode="External"/><Relationship Id="rId176" Type="http://schemas.openxmlformats.org/officeDocument/2006/relationships/hyperlink" Target="https://www.amazon.in/Samsung-inches-Crystal-Ultra-UA43AUE60AKLXL/dp/B092BJMT8Q/ref=sr_1_96?qid=1672909128&amp;s=electronics&amp;sr=1-96" TargetMode="External"/><Relationship Id="rId383" Type="http://schemas.openxmlformats.org/officeDocument/2006/relationships/hyperlink" Target="https://m.media-amazon.com/images/W/WEBP_402378-T2/images/I/31VSKlEpP-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2064" Type="http://schemas.openxmlformats.org/officeDocument/2006/relationships/hyperlink" Target="https://www.amazon.in/Prestige-Electric-Kettle-PKOSS-1500watts/dp/B01MQZ7J8K/ref=sr_1_18?qid=1672923591&amp;s=kitchen&amp;sr=1-18" TargetMode="External"/><Relationship Id="rId2271" Type="http://schemas.openxmlformats.org/officeDocument/2006/relationships/hyperlink" Target="https://m.media-amazon.com/images/W/WEBP_402378-T2/images/I/312FrvLA2RL._SX300_SY300_QL70_FMwebp_.jpg" TargetMode="External"/><Relationship Id="rId243" Type="http://schemas.openxmlformats.org/officeDocument/2006/relationships/hyperlink" Target="https://m.media-amazon.com/images/I/31-J+oOnb8L._SY300_SX300_.jpg" TargetMode="External"/><Relationship Id="rId450" Type="http://schemas.openxmlformats.org/officeDocument/2006/relationships/hyperlink" Target="https://www.amazon.in/TATASKY-Connection-Month-Basic-Installation/dp/B07YZG8PPY/ref=sr_1_245?qid=1672909136&amp;s=electronics&amp;sr=1-245" TargetMode="External"/><Relationship Id="rId1080" Type="http://schemas.openxmlformats.org/officeDocument/2006/relationships/hyperlink" Target="https://www.amazon.in/LIRAMARK-Webcam-Blocker-Computer-MacBook/dp/B08BQ947H3/ref=sr_1_317?qid=1672895842&amp;s=electronics&amp;sr=1-317" TargetMode="External"/><Relationship Id="rId2131" Type="http://schemas.openxmlformats.org/officeDocument/2006/relationships/hyperlink" Target="https://m.media-amazon.com/images/W/WEBP_402378-T2/images/I/41xXipZ7vjL._SX300_SY300_QL70_FMwebp_.jpg" TargetMode="External"/><Relationship Id="rId103" Type="http://schemas.openxmlformats.org/officeDocument/2006/relationships/hyperlink" Target="https://m.media-amazon.com/images/W/WEBP_402378-T1/images/I/31iESA2h2gL._SY300_SX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1897" Type="http://schemas.openxmlformats.org/officeDocument/2006/relationships/hyperlink" Target="https://m.media-amazon.com/images/W/WEBP_402378-T1/images/I/41NxAkv7knL._SX300_SY300_QL70_FMwebp_.jpg" TargetMode="External"/><Relationship Id="rId1757" Type="http://schemas.openxmlformats.org/officeDocument/2006/relationships/hyperlink" Target="https://m.media-amazon.com/images/I/41ds2zVHE4L._SX300_SY300_QL70_FMwebp_.jpg" TargetMode="External"/><Relationship Id="rId1964" Type="http://schemas.openxmlformats.org/officeDocument/2006/relationships/hyperlink" Target="https://www.amazon.in/Tukzer-Foldable-Adjustable-Compatible-Smartphones/dp/B08MWJTST6/ref=sr_1_442?qid=1672903017&amp;s=computers&amp;sr=1-442" TargetMode="External"/><Relationship Id="rId2808" Type="http://schemas.openxmlformats.org/officeDocument/2006/relationships/hyperlink" Target="https://www.amazon.in/iBELL-MPK120L-Stainless-Purpose-Kettle/dp/B07B5XJ572/ref=sr_1_437?qid=1672923614&amp;s=kitchen&amp;sr=1-437" TargetMode="External"/><Relationship Id="rId49" Type="http://schemas.openxmlformats.org/officeDocument/2006/relationships/hyperlink" Target="https://m.media-amazon.com/images/I/41gikeSuhAL._SY300_SX300_QL70_FMwebp_.jpg" TargetMode="External"/><Relationship Id="rId1617" Type="http://schemas.openxmlformats.org/officeDocument/2006/relationships/hyperlink" Target="https://m.media-amazon.com/images/I/41WggyozHQ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2598" Type="http://schemas.openxmlformats.org/officeDocument/2006/relationships/hyperlink" Target="https://www.amazon.in/Demokrazy-Remover-Woolens-Sweaters-Blankets/dp/B08SKZ2RMG/ref=sr_1_318?qid=1672923607&amp;s=kitchen&amp;sr=1-318" TargetMode="External"/><Relationship Id="rId777" Type="http://schemas.openxmlformats.org/officeDocument/2006/relationships/hyperlink" Target="https://m.media-amazon.com/images/I/21x1gw1geuL._SY300_SX300_QL70_ML2_.jpg" TargetMode="External"/><Relationship Id="rId984" Type="http://schemas.openxmlformats.org/officeDocument/2006/relationships/hyperlink" Target="https://www.amazon.in/Noise-Bluetooth-Calling-Function-Monitoring/dp/B09PLFJ7ZW/ref=sr_1_182?qid=1672895799&amp;s=electronics&amp;sr=1-182" TargetMode="External"/><Relationship Id="rId2458" Type="http://schemas.openxmlformats.org/officeDocument/2006/relationships/hyperlink" Target="https://www.amazon.in/ACTIVA-Instant-SPCEIAL-Warranty-Premium/dp/B07W4HTS8Q/ref=sr_1_245?qid=1672923603&amp;s=kitchen&amp;sr=1-245" TargetMode="External"/><Relationship Id="rId2665" Type="http://schemas.openxmlformats.org/officeDocument/2006/relationships/hyperlink" Target="https://m.media-amazon.com/images/I/31YvxM2eDD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637" Type="http://schemas.openxmlformats.org/officeDocument/2006/relationships/hyperlink" Target="https://m.media-amazon.com/images/W/WEBP_402378-T2/images/I/31w1SSKA-tL._SX300_SY300_QL70_FMwebp_.jpg" TargetMode="External"/><Relationship Id="rId844" Type="http://schemas.openxmlformats.org/officeDocument/2006/relationships/hyperlink" Target="https://www.amazon.in/boAt-Wave-Call-Dedicated-Multi-Sport/dp/B0B5D39BCD/ref=sr_1_90?qid=1672895770&amp;s=electronics&amp;sr=1-90" TargetMode="External"/><Relationship Id="rId1267" Type="http://schemas.openxmlformats.org/officeDocument/2006/relationships/hyperlink" Target="https://m.media-amazon.com/images/I/317KlchuxeL._SY300_SX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1681" Type="http://schemas.openxmlformats.org/officeDocument/2006/relationships/hyperlink" Target="https://m.media-amazon.com/images/I/41P2EdQI1ZL._SY445_SX342_QL70_FMwebp_.jpg" TargetMode="External"/><Relationship Id="rId2318" Type="http://schemas.openxmlformats.org/officeDocument/2006/relationships/hyperlink" Target="https://www.amazon.in/2000-Watt-Heater-White-HN-2500-India/dp/B0BMTZ4T1D/ref=sr_1_165?qid=1672923598&amp;s=kitchen&amp;sr=1-165" TargetMode="External"/><Relationship Id="rId2525" Type="http://schemas.openxmlformats.org/officeDocument/2006/relationships/hyperlink" Target="https://m.media-amazon.com/images/I/41VG2A4Brb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704" Type="http://schemas.openxmlformats.org/officeDocument/2006/relationships/hyperlink" Target="https://www.amazon.in/PTron-Bullet-Pro-Lightweight-Smartphones/dp/B07WG8PDCW/ref=sr_1_20?qid=1672895748&amp;s=electronics&amp;sr=1-20" TargetMode="External"/><Relationship Id="rId911" Type="http://schemas.openxmlformats.org/officeDocument/2006/relationships/hyperlink" Target="https://m.media-amazon.com/images/I/41MOWVL2YNL._SX300_SY300_QL70_ML2_.jpg" TargetMode="External"/><Relationship Id="rId1127" Type="http://schemas.openxmlformats.org/officeDocument/2006/relationships/hyperlink" Target="https://m.media-amazon.com/images/I/51xaoGdw9EL._SX300_SY300_QL70_ML2_.jpg"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1541" Type="http://schemas.openxmlformats.org/officeDocument/2006/relationships/hyperlink" Target="https://m.media-amazon.com/images/I/31BWFhkXiPL._SX300_SY300_QL70_FMwebp_.jpg" TargetMode="External"/><Relationship Id="rId40" Type="http://schemas.openxmlformats.org/officeDocument/2006/relationships/hyperlink" Target="https://www.amazon.in/LG-inches-Ready-Smart-32LM563BPTC/dp/B08DPLCM6T/ref=sr_1_21?qid=1672909124&amp;s=electronics&amp;sr=1-21" TargetMode="External"/><Relationship Id="rId1401" Type="http://schemas.openxmlformats.org/officeDocument/2006/relationships/hyperlink" Target="https://m.media-amazon.com/images/I/41TZJiPRRwL._SX300_SY300_QL70_FMwebp_.jpg" TargetMode="External"/><Relationship Id="rId287" Type="http://schemas.openxmlformats.org/officeDocument/2006/relationships/hyperlink" Target="https://m.media-amazon.com/images/I/31Wb+A3VVdL._SY300_SX300_.jpg" TargetMode="External"/><Relationship Id="rId494" Type="http://schemas.openxmlformats.org/officeDocument/2006/relationships/hyperlink" Target="https://www.amazon.in/pTron-Charging-480Mbps-Durable-1-Meter/dp/B0B4T6MR8N/ref=sr_1_287?qid=1672909138&amp;s=electronics&amp;sr=1-287" TargetMode="External"/><Relationship Id="rId2175" Type="http://schemas.openxmlformats.org/officeDocument/2006/relationships/hyperlink" Target="https://m.media-amazon.com/images/W/WEBP_402378-T2/images/I/41QNSlZeKiL._SX300_SY300_QL70_FMwebp_.jpg" TargetMode="External"/><Relationship Id="rId2382" Type="http://schemas.openxmlformats.org/officeDocument/2006/relationships/hyperlink" Target="https://www.amazon.in/V-Guard-Divino-Storage-15-Vertical/dp/B08WRKSF9D/ref=sr_1_201?qid=1672923601&amp;s=kitchen&amp;sr=1-201" TargetMode="External"/><Relationship Id="rId147" Type="http://schemas.openxmlformats.org/officeDocument/2006/relationships/hyperlink" Target="https://m.media-amazon.com/images/I/41gFqSHngyL._SX300_SY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1191" Type="http://schemas.openxmlformats.org/officeDocument/2006/relationships/hyperlink" Target="https://m.media-amazon.com/images/W/WEBP_402378-T1/images/I/31HCup1pqFL._SX300_SY300_QL70_FMwebp_.jpg" TargetMode="External"/><Relationship Id="rId2035" Type="http://schemas.openxmlformats.org/officeDocument/2006/relationships/hyperlink" Target="https://m.media-amazon.com/images/I/217Lv1D3bHL._SX300_SY300_QL70_FMwebp_.jpg" TargetMode="External"/><Relationship Id="rId561" Type="http://schemas.openxmlformats.org/officeDocument/2006/relationships/hyperlink" Target="https://m.media-amazon.com/images/W/WEBP_402378-T2/images/I/51iQQPQSiG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214" Type="http://schemas.openxmlformats.org/officeDocument/2006/relationships/hyperlink" Target="https://www.amazon.in/Wayona-Braided-WN6LG1-Syncing-Charging/dp/B07JGDB5M1/ref=sr_1_119?qid=1672909129&amp;s=electronics&amp;sr=1-119" TargetMode="External"/><Relationship Id="rId421" Type="http://schemas.openxmlformats.org/officeDocument/2006/relationships/hyperlink" Target="https://m.media-amazon.com/images/I/41p+lllC3HL._SY300_SX300_.jpg" TargetMode="External"/><Relationship Id="rId1051" Type="http://schemas.openxmlformats.org/officeDocument/2006/relationships/hyperlink" Target="https://m.media-amazon.com/images/I/41LDspRanIL._SX300_SY300_QL70_ML2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1868" Type="http://schemas.openxmlformats.org/officeDocument/2006/relationships/hyperlink" Target="https://www.amazon.in/Robustrion-Anti-Scratch-Samsung-Tab-Lite/dp/B08CTQP51L/ref=sr_1_390?qid=1672903014&amp;s=computers&amp;sr=1-390" TargetMode="External"/><Relationship Id="rId2919" Type="http://schemas.openxmlformats.org/officeDocument/2006/relationships/hyperlink" Target="https://m.media-amazon.com/images/W/WEBP_402378-T1/images/I/519f6z2dnP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935" Type="http://schemas.openxmlformats.org/officeDocument/2006/relationships/hyperlink" Target="https://m.media-amazon.com/images/I/31ejgWaEayL._SY300_SX300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888" Type="http://schemas.openxmlformats.org/officeDocument/2006/relationships/hyperlink" Target="https://www.amazon.in/Rugged-Extra-Tough-Unbreakable-Braided/dp/B0789LZTCJ/ref=sr_1_119?qid=1672895777&amp;s=electronics&amp;sr=1-119" TargetMode="External"/><Relationship Id="rId2569" Type="http://schemas.openxmlformats.org/officeDocument/2006/relationships/hyperlink" Target="https://m.media-amazon.com/images/I/41iHB-nmy8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748" Type="http://schemas.openxmlformats.org/officeDocument/2006/relationships/hyperlink" Target="https://www.amazon.in/Redmi-Storage-Battery-Finger-Booster/dp/B09XB7DPW1/ref=sr_1_42?qid=1672895755&amp;s=electronics&amp;sr=1-42" TargetMode="External"/><Relationship Id="rId955" Type="http://schemas.openxmlformats.org/officeDocument/2006/relationships/hyperlink" Target="https://m.media-amazon.com/images/I/41PNVbmQdfL._SX300_SY300_QL70_ML2_.jpg" TargetMode="External"/><Relationship Id="rId1378" Type="http://schemas.openxmlformats.org/officeDocument/2006/relationships/hyperlink" Target="https://www.amazon.in/Duracell-5000174-Rechargeable-Batteries-Green/dp/B015ZXUDD0/ref=sr_1_114?qid=1672903000&amp;s=computers&amp;sr=1-114" TargetMode="External"/><Relationship Id="rId1585" Type="http://schemas.openxmlformats.org/officeDocument/2006/relationships/hyperlink" Target="https://m.media-amazon.com/images/W/WEBP_402378-T1/images/I/41bvBlmqDd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2429" Type="http://schemas.openxmlformats.org/officeDocument/2006/relationships/hyperlink" Target="https://m.media-amazon.com/images/I/41+HYuF5ToL._SY300_SX300_.jpg" TargetMode="External"/><Relationship Id="rId2636" Type="http://schemas.openxmlformats.org/officeDocument/2006/relationships/hyperlink" Target="https://www.amazon.in/Proven%C2%AE-Copper-ADJUSTER-Purifier-Technology/dp/B0B7FJNSZR/ref=sr_1_340?qid=1672923609&amp;s=kitchen&amp;sr=1-340" TargetMode="External"/><Relationship Id="rId2843" Type="http://schemas.openxmlformats.org/officeDocument/2006/relationships/hyperlink" Target="https://m.media-amazon.com/images/W/WEBP_402378-T1/images/I/51B4Ea7gRCL._SX300_SY300_QL70_FMwebp_.jpg" TargetMode="External"/><Relationship Id="rId84" Type="http://schemas.openxmlformats.org/officeDocument/2006/relationships/hyperlink" Target="https://www.amazon.in/inches-Full-Android-L43M6-INC-Black/dp/B09JPC82QC/ref=sr_1_45?qid=1672909125&amp;s=electronics&amp;sr=1-45" TargetMode="External"/><Relationship Id="rId608" Type="http://schemas.openxmlformats.org/officeDocument/2006/relationships/hyperlink" Target="https://www.amazon.in/NK-STAR-USB-Wireless-Receiver/dp/B08G43CCLC/ref=sr_1_470?qid=1672909147&amp;s=electronics&amp;sr=1-470" TargetMode="External"/><Relationship Id="rId815" Type="http://schemas.openxmlformats.org/officeDocument/2006/relationships/hyperlink" Target="https://m.media-amazon.com/images/I/41nf9n-v3pL._SX300_SY300_QL70_ML2_.jpg" TargetMode="External"/><Relationship Id="rId1238" Type="http://schemas.openxmlformats.org/officeDocument/2006/relationships/hyperlink" Target="https://www.amazon.in/BassHeads-152-ToneSecure-Braided-Earphones/dp/B07KY3FNQP/ref=sr_1_37?qid=1672902996&amp;s=computers&amp;sr=1-37" TargetMode="External"/><Relationship Id="rId1445" Type="http://schemas.openxmlformats.org/officeDocument/2006/relationships/hyperlink" Target="https://m.media-amazon.com/images/I/31MIyzg8uzL._SX300_SY300_QL70_FMwebp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305" Type="http://schemas.openxmlformats.org/officeDocument/2006/relationships/hyperlink" Target="https://m.media-amazon.com/images/W/WEBP_402378-T1/images/I/4136eo-yWlL._SX300_SY300_QL70_FMwebp_.jpg" TargetMode="External"/><Relationship Id="rId2703" Type="http://schemas.openxmlformats.org/officeDocument/2006/relationships/hyperlink" Target="https://m.media-amazon.com/images/I/41Yb7bZL3nL._SX300_SY300_QL70_FMwebp_.jpg" TargetMode="External"/><Relationship Id="rId2910" Type="http://schemas.openxmlformats.org/officeDocument/2006/relationships/hyperlink" Target="https://www.amazon.in/akiara-Tailoring-Stitching-Scissors-Accessories/dp/B08ZXZ362Z/ref=sr_1_493?qid=1672923617&amp;s=kitchen&amp;sr=1-493" TargetMode="External"/><Relationship Id="rId1512" Type="http://schemas.openxmlformats.org/officeDocument/2006/relationships/hyperlink" Target="https://www.amazon.in/Brand-Conquer-Reader-Adapter-Portable/dp/B07YL54NVJ/ref=sr_1_186?qid=1672903004&amp;s=computers&amp;sr=1-186" TargetMode="External"/><Relationship Id="rId11" Type="http://schemas.openxmlformats.org/officeDocument/2006/relationships/hyperlink" Target="https://m.media-amazon.com/images/I/31wOPjcSxlL._SX300_SY300_QL70_FMwebp_.jpg" TargetMode="External"/><Relationship Id="rId398" Type="http://schemas.openxmlformats.org/officeDocument/2006/relationships/hyperlink" Target="https://www.amazon.in/Belkin-Lightning-AirPods-MFi-Certified-Charging/dp/B084MZXJN6/ref=sr_1_218?qid=1672909135&amp;s=electronics&amp;sr=1-218" TargetMode="External"/><Relationship Id="rId2079" Type="http://schemas.openxmlformats.org/officeDocument/2006/relationships/hyperlink" Target="https://m.media-amazon.com/images/W/WEBP_402378-T1/images/I/31991seDfcL._SY300_SX300_QL70_FMwebp_.jpg" TargetMode="External"/><Relationship Id="rId2286" Type="http://schemas.openxmlformats.org/officeDocument/2006/relationships/hyperlink" Target="https://www.amazon.in/SAIELLIN-Clothes-Sweater-Defuzzer-Trimmer/dp/B09MTLG4TP/ref=sr_1_147?qid=1672923597&amp;s=kitchen&amp;sr=1-147" TargetMode="External"/><Relationship Id="rId2493" Type="http://schemas.openxmlformats.org/officeDocument/2006/relationships/hyperlink" Target="https://m.media-amazon.com/images/I/31vN7I58EH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465" Type="http://schemas.openxmlformats.org/officeDocument/2006/relationships/hyperlink" Target="https://m.media-amazon.com/images/I/51TJwbyAtNL._SX300_SY300_QL70_FMwebp_.jpg" TargetMode="External"/><Relationship Id="rId672" Type="http://schemas.openxmlformats.org/officeDocument/2006/relationships/hyperlink" Target="https://www.amazon.in/Fire-Boltt-Phoenix-Bluetooth-Calling-Monitoring/dp/B0B3RRWSF6/ref=sr_1_4?qid=1672895748&amp;s=electronics&amp;sr=1-4" TargetMode="External"/><Relationship Id="rId1095" Type="http://schemas.openxmlformats.org/officeDocument/2006/relationships/hyperlink" Target="https://m.media-amazon.com/images/I/21yMfxVmNuL._SX300_SY300_QL70_ML2_.jpg" TargetMode="External"/><Relationship Id="rId2146" Type="http://schemas.openxmlformats.org/officeDocument/2006/relationships/hyperlink" Target="https://www.amazon.in/Prestige-Sandwich-Maker-PGMFD-01/dp/B07S851WX5/ref=sr_1_67?qid=1672923593&amp;s=kitchen&amp;sr=1-67" TargetMode="External"/><Relationship Id="rId2353" Type="http://schemas.openxmlformats.org/officeDocument/2006/relationships/hyperlink" Target="https://m.media-amazon.com/images/I/51zhY6X2NqL._SX300_SY300_QL70_FMwebp_.jpg" TargetMode="External"/><Relationship Id="rId2560" Type="http://schemas.openxmlformats.org/officeDocument/2006/relationships/hyperlink" Target="https://www.amazon.in/Eureka-Forbes-Vacuum-Cleaner-Washable/dp/B08L12N5H1/ref=sr_1_295?qid=1672923607&amp;s=kitchen&amp;sr=1-295" TargetMode="External"/><Relationship Id="rId118" Type="http://schemas.openxmlformats.org/officeDocument/2006/relationships/hyperlink" Target="https://www.amazon.in/WeCool-Unbreakable-Charging-Purpose-iPhone/dp/B0B4DT8MKT/ref=sr_1_64?qid=1672909126&amp;s=electronics&amp;sr=1-64" TargetMode="External"/><Relationship Id="rId325" Type="http://schemas.openxmlformats.org/officeDocument/2006/relationships/hyperlink" Target="https://m.media-amazon.com/images/I/41agXfR4tq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62" Type="http://schemas.openxmlformats.org/officeDocument/2006/relationships/hyperlink" Target="https://www.amazon.in/Aluminium-Adjustable-Mobile-Foldable-Smartphones/dp/B088ZFJY82/ref=sr_1_493?qid=1672895894&amp;s=electronics&amp;sr=1-493" TargetMode="External"/><Relationship Id="rId2006" Type="http://schemas.openxmlformats.org/officeDocument/2006/relationships/hyperlink" Target="https://www.amazon.in/Classmate-Drawing-Book-Unruled-Pages/dp/B086Q3QMFS/ref=sr_1_468?qid=1672903018&amp;s=computers&amp;sr=1-468" TargetMode="External"/><Relationship Id="rId2213" Type="http://schemas.openxmlformats.org/officeDocument/2006/relationships/hyperlink" Target="https://m.media-amazon.com/images/W/WEBP_402378-T2/images/I/21OWOIM1wM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1022" Type="http://schemas.openxmlformats.org/officeDocument/2006/relationships/hyperlink" Target="https://www.amazon.in/Noise-Colorfit-Pro-Control-Cloudbased/dp/B08HV25BBQ/ref=sr_1_220?qid=1672895814&amp;s=electronics&amp;sr=1-220" TargetMode="External"/><Relationship Id="rId1979" Type="http://schemas.openxmlformats.org/officeDocument/2006/relationships/hyperlink" Target="https://m.media-amazon.com/images/I/41QtHHI0rXL._SX300_SY300_QL70_FMwebp_.jpg" TargetMode="External"/><Relationship Id="rId1839" Type="http://schemas.openxmlformats.org/officeDocument/2006/relationships/hyperlink" Target="https://m.media-amazon.com/images/W/WEBP_402378-T2/images/I/41zNLdERui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906" Type="http://schemas.openxmlformats.org/officeDocument/2006/relationships/hyperlink" Target="https://www.amazon.in/Casio-MJ-120D-Electronic-Calculator/dp/B00K32PEW4/ref=sr_1_411?qid=1672903016&amp;s=computers&amp;sr=1-411" TargetMode="External"/><Relationship Id="rId2070" Type="http://schemas.openxmlformats.org/officeDocument/2006/relationships/hyperlink" Target="https://www.amazon.in/SHOP-Plastic-Sweaters-Blankets-Multicolour/dp/B01NCVJMKX/ref=sr_1_23?qid=1672923591&amp;s=kitchen&amp;sr=1-23" TargetMode="External"/><Relationship Id="rId999" Type="http://schemas.openxmlformats.org/officeDocument/2006/relationships/hyperlink" Target="https://m.media-amazon.com/images/I/41iec5VPMlL._SX300_SY300_QL70_ML2_.jpg" TargetMode="External"/><Relationship Id="rId2887" Type="http://schemas.openxmlformats.org/officeDocument/2006/relationships/hyperlink" Target="https://m.media-amazon.com/images/I/41d7YWtyLCL._SX300_SY300_QL70_FMwebp_.jpg" TargetMode="External"/><Relationship Id="rId859" Type="http://schemas.openxmlformats.org/officeDocument/2006/relationships/hyperlink" Target="https://m.media-amazon.com/images/I/410TBgL2KXL._SX300_SY300_QL70_ML2_.jpg" TargetMode="External"/><Relationship Id="rId1489" Type="http://schemas.openxmlformats.org/officeDocument/2006/relationships/hyperlink" Target="https://m.media-amazon.com/images/I/31oMWLNvoVS._SY300_SX300_QL70_FMwebp_.jpg" TargetMode="External"/><Relationship Id="rId1696" Type="http://schemas.openxmlformats.org/officeDocument/2006/relationships/hyperlink" Target="https://www.amazon.in/ENVIE-ECR-20-Charger-Rechargeable-Batteries/dp/B00N3XLDW0/ref=sr_1_288?qid=1672903008&amp;s=computers&amp;sr=1-288" TargetMode="External"/><Relationship Id="rId1349" Type="http://schemas.openxmlformats.org/officeDocument/2006/relationships/hyperlink" Target="https://m.media-amazon.com/images/W/WEBP_402378-T1/images/I/5145vqMSaTL._SY300_SX300_QL70_FMwebp_.jpg" TargetMode="External"/><Relationship Id="rId2747" Type="http://schemas.openxmlformats.org/officeDocument/2006/relationships/hyperlink" Target="https://m.media-amazon.com/images/I/41asnfU59KL._SY445_SX342_QL70_FMwebp_.jpg" TargetMode="External"/><Relationship Id="rId719" Type="http://schemas.openxmlformats.org/officeDocument/2006/relationships/hyperlink" Target="https://m.media-amazon.com/images/I/41qqmdUWnh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1556" Type="http://schemas.openxmlformats.org/officeDocument/2006/relationships/hyperlink" Target="https://www.amazon.in/APC-BX600C-600VA-230V-Back/dp/B016XVRKZM/ref=sr_1_211?qid=1672903005&amp;s=computers&amp;sr=1-211" TargetMode="External"/><Relationship Id="rId1763" Type="http://schemas.openxmlformats.org/officeDocument/2006/relationships/hyperlink" Target="https://m.media-amazon.com/images/W/WEBP_402378-T2/images/I/31+NwZ8gb1L._SX300_SY300_.jpg" TargetMode="External"/><Relationship Id="rId1970" Type="http://schemas.openxmlformats.org/officeDocument/2006/relationships/hyperlink" Target="https://www.amazon.in/Camel-Oil-Pastel-Reusable-Plastic/dp/B00LY12TH6/ref=sr_1_448?qid=1672903017&amp;s=computers&amp;sr=1-448" TargetMode="External"/><Relationship Id="rId2607" Type="http://schemas.openxmlformats.org/officeDocument/2006/relationships/hyperlink" Target="https://m.media-amazon.com/images/I/41FQI5F2Oi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55" Type="http://schemas.openxmlformats.org/officeDocument/2006/relationships/hyperlink" Target="https://m.media-amazon.com/images/W/WEBP_402378-T2/images/I/41GeM83DzzL._SX300_SY300_QL70_FMwebp_.jpg" TargetMode="External"/><Relationship Id="rId1209" Type="http://schemas.openxmlformats.org/officeDocument/2006/relationships/hyperlink" Target="https://m.media-amazon.com/images/I/31febYa30qL._SX300_SY300_QL70_FMwebp_.jpg" TargetMode="External"/><Relationship Id="rId1416" Type="http://schemas.openxmlformats.org/officeDocument/2006/relationships/hyperlink" Target="https://www.amazon.in/Duracell-Alkaline-Battery-Duralock-Technology/dp/B01DJJVFPC/ref=sr_1_133?qid=1672903001&amp;s=computers&amp;sr=1-133" TargetMode="External"/><Relationship Id="rId1623" Type="http://schemas.openxmlformats.org/officeDocument/2006/relationships/hyperlink" Target="https://m.media-amazon.com/images/W/WEBP_402378-T1/images/I/51o0rLZiIj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2397" Type="http://schemas.openxmlformats.org/officeDocument/2006/relationships/hyperlink" Target="https://m.media-amazon.com/images/W/WEBP_402378-T1/images/I/31pRaPCFqVL._SX300_SY300_QL70_FMwebp_.jpg" TargetMode="External"/><Relationship Id="rId369" Type="http://schemas.openxmlformats.org/officeDocument/2006/relationships/hyperlink" Target="https://m.media-amazon.com/images/I/41sNnS4Rl7L.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783" Type="http://schemas.openxmlformats.org/officeDocument/2006/relationships/hyperlink" Target="https://m.media-amazon.com/images/I/411q-oMveh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2257" Type="http://schemas.openxmlformats.org/officeDocument/2006/relationships/hyperlink" Target="https://m.media-amazon.com/images/I/41OxPvBpwYL._SX300_SY300_QL70_FMwebp_.jpg" TargetMode="External"/><Relationship Id="rId2464" Type="http://schemas.openxmlformats.org/officeDocument/2006/relationships/hyperlink" Target="https://www.amazon.in/Indias-Instant-Bathroom-Kitchen-Hospital/dp/B07H5PBN54/ref=sr_1_246?qid=1672923605&amp;s=kitchen&amp;sr=1-246" TargetMode="External"/><Relationship Id="rId2671" Type="http://schemas.openxmlformats.org/officeDocument/2006/relationships/hyperlink" Target="https://m.media-amazon.com/images/W/WEBP_402378-T1/images/I/310umqMFDRL._SX300_SY300_QL70_FMwebp_.jpg" TargetMode="External"/><Relationship Id="rId229" Type="http://schemas.openxmlformats.org/officeDocument/2006/relationships/hyperlink" Target="https://m.media-amazon.com/images/W/WEBP_402378-T2/images/I/41dNwzNOc3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643" Type="http://schemas.openxmlformats.org/officeDocument/2006/relationships/hyperlink" Target="https://m.media-amazon.com/images/W/WEBP_402378-T1/images/I/51xmNdrIlcS._SY300_SX300_QL70_FMwebp_.jpg" TargetMode="External"/><Relationship Id="rId1066" Type="http://schemas.openxmlformats.org/officeDocument/2006/relationships/hyperlink" Target="https://www.amazon.in/Redmi-Note-11T-5G-Dimensity/dp/B09LHZSMRR/ref=sr_1_297?qid=1672895835&amp;s=electronics&amp;sr=1-297" TargetMode="External"/><Relationship Id="rId1273" Type="http://schemas.openxmlformats.org/officeDocument/2006/relationships/hyperlink" Target="https://m.media-amazon.com/images/I/31gzRr9mIaS._SX300_SY300_QL70_FMwebp_.jpg" TargetMode="External"/><Relationship Id="rId1480" Type="http://schemas.openxmlformats.org/officeDocument/2006/relationships/hyperlink" Target="https://www.amazon.in/Casio-MJ-12D-Desktop-Calculator-Grey/dp/B0752LL57V/ref=sr_1_168?qid=1672903002&amp;s=computers&amp;sr=1-168" TargetMode="External"/><Relationship Id="rId2117" Type="http://schemas.openxmlformats.org/officeDocument/2006/relationships/hyperlink" Target="https://m.media-amazon.com/images/W/WEBP_402378-T1/images/I/4171TGwCHvL._SX300_SY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850" Type="http://schemas.openxmlformats.org/officeDocument/2006/relationships/hyperlink" Target="https://www.amazon.in/Xiaomi-22-5W-Fast-Charger-Cable/dp/B09XBJ1CTN/ref=sr_1_93?qid=1672895770&amp;s=electronics&amp;sr=1-93" TargetMode="External"/><Relationship Id="rId1133" Type="http://schemas.openxmlformats.org/officeDocument/2006/relationships/hyperlink" Target="https://m.media-amazon.com/images/I/41i7LM0pGwL._SX300_SY300_QL70_ML2_.jpg" TargetMode="External"/><Relationship Id="rId2531" Type="http://schemas.openxmlformats.org/officeDocument/2006/relationships/hyperlink" Target="https://m.media-amazon.com/images/I/313Cd59228L._SX300_SY300_QL70_FMwebp_.jpg" TargetMode="External"/><Relationship Id="rId503" Type="http://schemas.openxmlformats.org/officeDocument/2006/relationships/hyperlink" Target="https://m.media-amazon.com/images/I/31c+W3iUSxL._SY300_SX300_.jpg" TargetMode="External"/><Relationship Id="rId710" Type="http://schemas.openxmlformats.org/officeDocument/2006/relationships/hyperlink" Target="https://www.amazon.in/Samsung-Galaxy-Storage-MediaTek-Battery/dp/B0BMGB2TPR/ref=sr_1_23?qid=1672895748&amp;s=electronics&amp;sr=1-23" TargetMode="External"/><Relationship Id="rId1340" Type="http://schemas.openxmlformats.org/officeDocument/2006/relationships/hyperlink" Target="https://www.amazon.in/Zebronics-Wired-Optical-Mouse-Black/dp/B079Y6JZC8/ref=sr_1_91?qid=1672902998&amp;s=computers&amp;sr=1-91" TargetMode="External"/><Relationship Id="rId1200" Type="http://schemas.openxmlformats.org/officeDocument/2006/relationships/hyperlink" Target="https://www.amazon.in/Rockerz-450-Wireless-Bluetooth-Headphone/dp/B07PR1CL3S/ref=sr_1_16?qid=1672902995&amp;s=computers&amp;sr=1-16" TargetMode="External"/><Relationship Id="rId293" Type="http://schemas.openxmlformats.org/officeDocument/2006/relationships/hyperlink" Target="https://m.media-amazon.com/images/W/WEBP_402378-T1/images/I/31OIv762uSL._SX300_SY300_QL70_FMwebp_.jpg" TargetMode="External"/><Relationship Id="rId2181" Type="http://schemas.openxmlformats.org/officeDocument/2006/relationships/hyperlink" Target="https://m.media-amazon.com/images/I/31vAlVllF5L._SX300_SY300_QL70_FMwebp_.jpg" TargetMode="External"/><Relationship Id="rId153" Type="http://schemas.openxmlformats.org/officeDocument/2006/relationships/hyperlink" Target="https://m.media-amazon.com/images/W/WEBP_402378-T1/images/I/31l-eZHBfKL._SX300_SY300_QL70_FMwebp_.jpg" TargetMode="External"/><Relationship Id="rId360" Type="http://schemas.openxmlformats.org/officeDocument/2006/relationships/hyperlink" Target="https://www.amazon.in/7SEVEN-Bluetooth-Command-Netflix-XMRM-00A/dp/B08XMSKKMM/ref=sr_1_199?qid=1672909134&amp;s=electronics&amp;sr=1-199" TargetMode="External"/><Relationship Id="rId2041" Type="http://schemas.openxmlformats.org/officeDocument/2006/relationships/hyperlink" Target="https://m.media-amazon.com/images/I/41d-eh65JLS.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m.media-amazon.com/images/I/3164hjUSFdL._SX300_SY300_QL70_FMwebp_.jpg" TargetMode="External"/><Relationship Id="rId170" Type="http://schemas.openxmlformats.org/officeDocument/2006/relationships/hyperlink" Target="https://www.amazon.in/MI-inches-Ready-Android-L32M7-5AIN/dp/B0B6F7LX4C/ref=sr_1_18?qid=1672909124&amp;s=electronics&amp;sr=1-18" TargetMode="External"/><Relationship Id="rId987" Type="http://schemas.openxmlformats.org/officeDocument/2006/relationships/hyperlink" Target="https://m.media-amazon.com/images/W/WEBP_402378-T2/images/I/41WyoT08raL._SX300_SY300_QL70_FMwebp_.jpg" TargetMode="External"/><Relationship Id="rId2668" Type="http://schemas.openxmlformats.org/officeDocument/2006/relationships/hyperlink" Target="https://www.amazon.in/DASITON-Flexible-Ambient-Portable-Outdoor/dp/B09N6TTHT6/ref=sr_1_218?qid=1672903006&amp;s=computers&amp;sr=1-218" TargetMode="External"/><Relationship Id="rId847" Type="http://schemas.openxmlformats.org/officeDocument/2006/relationships/hyperlink" Target="https://m.media-amazon.com/images/I/41SWYTwG5-L._SX300_SY300_QL70_FMwebp_.jpg" TargetMode="External"/><Relationship Id="rId1477" Type="http://schemas.openxmlformats.org/officeDocument/2006/relationships/hyperlink" Target="https://m.media-amazon.com/images/W/WEBP_402378-T1/images/I/51IE+nI0KGL._SY300_SX300_.jpg" TargetMode="External"/><Relationship Id="rId1684" Type="http://schemas.openxmlformats.org/officeDocument/2006/relationships/hyperlink" Target="https://www.amazon.in/Bajaj-1500-Watt-Immersion-Heater-Plug/dp/B00ABMASXG/ref=sr_1_38?qid=1672923592&amp;s=kitchen&amp;sr=1-38" TargetMode="External"/><Relationship Id="rId1891" Type="http://schemas.openxmlformats.org/officeDocument/2006/relationships/hyperlink" Target="https://m.media-amazon.com/images/I/41jlh3c7UbL._SX300_SY300_QL70_FMwebp_.jpg" TargetMode="External"/><Relationship Id="rId2528" Type="http://schemas.openxmlformats.org/officeDocument/2006/relationships/hyperlink" Target="https://www.amazon.in/Classmate-Pulse-Spiral-Notebook-Unruled/dp/B00P93X6EK/ref=sr_1_311?qid=1672903010&amp;s=computers&amp;sr=1-311" TargetMode="External"/><Relationship Id="rId707" Type="http://schemas.openxmlformats.org/officeDocument/2006/relationships/hyperlink" Target="https://m.media-amazon.com/images/I/41-CKEKnjyL._SX300_SY300_QL70_ML2_.jpg" TargetMode="External"/><Relationship Id="rId914" Type="http://schemas.openxmlformats.org/officeDocument/2006/relationships/hyperlink" Target="https://www.amazon.in/Infinity-Glide-510-Headphone-Equalizer/dp/B0873L7J6X/ref=sr_1_329?qid=1672903011&amp;s=computers&amp;sr=1-329" TargetMode="External"/><Relationship Id="rId1337" Type="http://schemas.openxmlformats.org/officeDocument/2006/relationships/hyperlink" Target="https://m.media-amazon.com/images/W/WEBP_402378-T2/images/I/41Ps3i9b4HL._SY300_SX300_QL70_FMwebp_.jpg" TargetMode="External"/><Relationship Id="rId1544" Type="http://schemas.openxmlformats.org/officeDocument/2006/relationships/hyperlink" Target="https://www.amazon.in/Kent-Gold-Optima-Spare-Kit/dp/B00SMFPJG0/ref=sr_1_324?qid=1672923609&amp;s=kitchen&amp;sr=1-324" TargetMode="External"/><Relationship Id="rId1751" Type="http://schemas.openxmlformats.org/officeDocument/2006/relationships/hyperlink" Target="https://m.media-amazon.com/images/I/51V0CstI47L._SX300_SY300_QL70_FMwebp_.jpg" TargetMode="External"/><Relationship Id="rId43" Type="http://schemas.openxmlformats.org/officeDocument/2006/relationships/hyperlink" Target="https://m.media-amazon.com/images/I/41uqZs26+oL._SY300_SX300_.jpg" TargetMode="External"/><Relationship Id="rId1404" Type="http://schemas.openxmlformats.org/officeDocument/2006/relationships/hyperlink" Target="https://www.amazon.in/AmazonBasics-6-Feet-DisplayPort-port-Cable/dp/B015OW3M1W/ref=sr_1_140?qid=1672909130&amp;s=electronics&amp;sr=1-140" TargetMode="External"/><Relationship Id="rId1611" Type="http://schemas.openxmlformats.org/officeDocument/2006/relationships/hyperlink" Target="https://m.media-amazon.com/images/I/31zFmy89TOL._SX300_SY300_QL70_ML2_.jpg" TargetMode="External"/><Relationship Id="rId497" Type="http://schemas.openxmlformats.org/officeDocument/2006/relationships/hyperlink" Target="https://m.media-amazon.com/images/I/414eE-M+gfL._SY300_SX300_.jpg" TargetMode="External"/><Relationship Id="rId2178" Type="http://schemas.openxmlformats.org/officeDocument/2006/relationships/hyperlink" Target="https://www.amazon.in/Boom-Ultima-Headphones-Cancelling-Earphones/dp/B08D75R3Z1/ref=sr_1_77?qid=1672895770&amp;s=electronics&amp;sr=1-77" TargetMode="External"/><Relationship Id="rId2385" Type="http://schemas.openxmlformats.org/officeDocument/2006/relationships/hyperlink" Target="https://m.media-amazon.com/images/I/31KpmfiYmeL._SX300_SY300_QL70_FMwebp_.jpg" TargetMode="External"/><Relationship Id="rId357" Type="http://schemas.openxmlformats.org/officeDocument/2006/relationships/hyperlink" Target="https://m.media-amazon.com/images/I/41p+lllC3HL._SY300_SX300_.jpg" TargetMode="External"/><Relationship Id="rId1194" Type="http://schemas.openxmlformats.org/officeDocument/2006/relationships/hyperlink" Target="https://www.amazon.in/Bulfyss-Rechargeable-Effectively-Cashmere-Warranty/dp/B09NL7LBWT/ref=sr_1_74?qid=1672923593&amp;s=kitchen&amp;sr=1-74" TargetMode="External"/><Relationship Id="rId2038" Type="http://schemas.openxmlformats.org/officeDocument/2006/relationships/hyperlink" Target="https://www.amazon.in/Retractable-Multiple-Charging-Compatible-Smartphones/dp/B08RP2L2NL/ref=sr_1_131?qid=1672909130&amp;s=electronics&amp;sr=1-131" TargetMode="External"/><Relationship Id="rId2592" Type="http://schemas.openxmlformats.org/officeDocument/2006/relationships/hyperlink" Target="https://www.amazon.in/Croma-transfer-Durability-warranty-CRCMA0106sTC10/dp/B09BW2GP18/ref=sr_1_289?qid=1672909138&amp;s=electronics&amp;sr=1-289" TargetMode="External"/><Relationship Id="rId217" Type="http://schemas.openxmlformats.org/officeDocument/2006/relationships/hyperlink" Target="https://m.media-amazon.com/images/I/31CuxaU77jL._SY300_SX300_QL70_FMwebp_.jpg" TargetMode="External"/><Relationship Id="rId564" Type="http://schemas.openxmlformats.org/officeDocument/2006/relationships/hyperlink" Target="https://www.amazon.in/Prestige-PRWO-1-8-2-700-Watts-Aluminium/dp/B00935MD1C/ref=sr_1_149?qid=1672923597&amp;s=kitchen&amp;sr=1-149" TargetMode="External"/><Relationship Id="rId771" Type="http://schemas.openxmlformats.org/officeDocument/2006/relationships/hyperlink" Target="https://m.media-amazon.com/images/I/21rEkD8xxpL._SX300_SY300_QL70_FMwebp_.jpg" TargetMode="External"/><Relationship Id="rId2245" Type="http://schemas.openxmlformats.org/officeDocument/2006/relationships/hyperlink" Target="https://m.media-amazon.com/images/I/41x3iKbD-+L._SX342_SY445_.jpg" TargetMode="External"/><Relationship Id="rId2452" Type="http://schemas.openxmlformats.org/officeDocument/2006/relationships/hyperlink" Target="https://www.amazon.in/White-Feather-Portable-Sealing-Multicolor/dp/B0BMFD94VD/ref=sr_1_143?qid=1672923597&amp;s=kitchen&amp;sr=1-143" TargetMode="External"/><Relationship Id="rId424" Type="http://schemas.openxmlformats.org/officeDocument/2006/relationships/hyperlink" Target="https://www.amazon.in/Samsung-Galaxy-SM-R180NZKAINU-Mystic-Black/dp/B08FN6WGDQ/ref=sr_1_74?qid=1672895770&amp;s=electronics&amp;sr=1-74" TargetMode="External"/><Relationship Id="rId631" Type="http://schemas.openxmlformats.org/officeDocument/2006/relationships/hyperlink" Target="https://m.media-amazon.com/images/I/41nBjnlp-ML._SY300_SX300_QL70_FMwebp_.jpg" TargetMode="External"/><Relationship Id="rId1054" Type="http://schemas.openxmlformats.org/officeDocument/2006/relationships/hyperlink" Target="https://www.amazon.in/Nokia-105-Single-Wireless-Charcoal/dp/B09V2Q4QVQ/ref=sr_1_14?qid=1672895748&amp;s=electronics&amp;sr=1-14" TargetMode="External"/><Relationship Id="rId1261" Type="http://schemas.openxmlformats.org/officeDocument/2006/relationships/hyperlink" Target="https://m.media-amazon.com/images/W/WEBP_402378-T2/images/I/313V6v-Fj3S._SX300_SY300_QL70_FMwebp_.jpg" TargetMode="External"/><Relationship Id="rId2105" Type="http://schemas.openxmlformats.org/officeDocument/2006/relationships/hyperlink" Target="https://m.media-amazon.com/images/I/31z5b7RYc2L._SX300_SY300_QL70_FMwebp_.jpg" TargetMode="External"/><Relationship Id="rId2312" Type="http://schemas.openxmlformats.org/officeDocument/2006/relationships/hyperlink" Target="https://www.amazon.in/Kitchenwell-Multipurpose-Portable-Electronic-Scale/dp/B0B4SJKRDF/ref=sr_1_239?qid=1672923603&amp;s=kitchen&amp;sr=1-239" TargetMode="External"/><Relationship Id="rId1121" Type="http://schemas.openxmlformats.org/officeDocument/2006/relationships/hyperlink" Target="https://m.media-amazon.com/images/I/4150hW2kHwL._SX300_SY300_QL70_FMwebp_.jpg" TargetMode="External"/><Relationship Id="rId1938" Type="http://schemas.openxmlformats.org/officeDocument/2006/relationships/hyperlink" Target="https://www.amazon.in/Wayona-Charging-Braided-Compatible-Samsung/dp/B08WKFSN84/ref=sr_1_402?qid=1672903014&amp;s=computers&amp;sr=1-402" TargetMode="External"/><Relationship Id="rId281" Type="http://schemas.openxmlformats.org/officeDocument/2006/relationships/hyperlink" Target="https://m.media-amazon.com/images/I/31Ex4oSr8RL._SX300_SY300_QL70_FMwebp_.jpg" TargetMode="External"/><Relationship Id="rId141" Type="http://schemas.openxmlformats.org/officeDocument/2006/relationships/hyperlink" Target="https://m.media-amazon.com/images/W/WEBP_402378-T1/images/I/41WD+zBGibL._SY300_SX300_.jpg" TargetMode="External"/><Relationship Id="rId7" Type="http://schemas.openxmlformats.org/officeDocument/2006/relationships/hyperlink" Target="https://m.media-amazon.com/images/W/WEBP_402378-T1/images/I/41IAkUhz1NL._SY300_SX300_QL70_FMwebp_.jpg" TargetMode="External"/><Relationship Id="rId958" Type="http://schemas.openxmlformats.org/officeDocument/2006/relationships/hyperlink" Target="https://www.amazon.in/Philips-GC026-30-Fabric-Shaver/dp/B00TDD0YM4/ref=sr_1_54?qid=1672923592&amp;s=kitchen&amp;sr=1-54" TargetMode="External"/><Relationship Id="rId1588" Type="http://schemas.openxmlformats.org/officeDocument/2006/relationships/hyperlink" Target="https://www.amazon.in/Samsung-Original-Type-Cable-Meter/dp/B008FWZGSG/ref=sr_1_37?qid=1672909125&amp;s=electronics&amp;sr=1-37" TargetMode="External"/><Relationship Id="rId1795" Type="http://schemas.openxmlformats.org/officeDocument/2006/relationships/hyperlink" Target="https://m.media-amazon.com/images/W/WEBP_402378-T1/images/I/416wtLbGHvL._SX300_SY300_QL70_FMwebp_.jpg" TargetMode="External"/><Relationship Id="rId2639" Type="http://schemas.openxmlformats.org/officeDocument/2006/relationships/hyperlink" Target="https://m.media-amazon.com/images/I/21VBjRnsH6L._SX300_SY300_QL70_FMwebp_.jpg" TargetMode="External"/><Relationship Id="rId87" Type="http://schemas.openxmlformats.org/officeDocument/2006/relationships/hyperlink" Target="https://m.media-amazon.com/images/I/41iEZV6nKbL._SX300_SY300_QL70_ML2_.jpg" TargetMode="External"/><Relationship Id="rId818" Type="http://schemas.openxmlformats.org/officeDocument/2006/relationships/hyperlink" Target="https://www.amazon.in/Kent-Hand-Blender-300-White/dp/B07Y5FDPKV/ref=sr_1_451?qid=1672923614&amp;s=kitchen&amp;sr=1-451" TargetMode="External"/><Relationship Id="rId1448" Type="http://schemas.openxmlformats.org/officeDocument/2006/relationships/hyperlink" Target="https://www.amazon.in/Bajaj-Minor-1000-Watt-Room-Heater/dp/B009P2LK08/ref=sr_1_57?qid=1672923593&amp;s=kitchen&amp;sr=1-57" TargetMode="External"/><Relationship Id="rId1655" Type="http://schemas.openxmlformats.org/officeDocument/2006/relationships/hyperlink" Target="https://m.media-amazon.com/images/W/WEBP_402378-T1/images/I/31+mSNSzKXL._SY300_SX300_.jpg" TargetMode="External"/><Relationship Id="rId1308" Type="http://schemas.openxmlformats.org/officeDocument/2006/relationships/hyperlink" Target="https://www.amazon.in/LIBRA-Portable-Heater-Adjustable-Thermostat/dp/B07J9KXQCC/ref=sr_1_500?qid=1672923617&amp;s=kitchen&amp;sr=1-500" TargetMode="External"/><Relationship Id="rId1862" Type="http://schemas.openxmlformats.org/officeDocument/2006/relationships/hyperlink" Target="https://www.amazon.in/Duracell-AAA-750mAh-Rechargeable-Batteries/dp/B003B00484/ref=sr_1_148?qid=1672903002&amp;s=computers&amp;sr=1-148" TargetMode="External"/><Relationship Id="rId1515" Type="http://schemas.openxmlformats.org/officeDocument/2006/relationships/hyperlink" Target="https://m.media-amazon.com/images/I/417TQs3uroL._SX300_SY300_QL70_FMwebp_.jpg" TargetMode="External"/><Relationship Id="rId1722" Type="http://schemas.openxmlformats.org/officeDocument/2006/relationships/hyperlink" Target="https://www.amazon.in/Cablet-Portable-External-Enclosure-Tool-Free/dp/B0BG62HMDJ/ref=sr_1_391?qid=1672903014&amp;s=computers&amp;sr=1-391" TargetMode="External"/><Relationship Id="rId14" Type="http://schemas.openxmlformats.org/officeDocument/2006/relationships/hyperlink" Target="https://www.amazon.in/Samsung-inches-Crystal-Ultra-UA55AUE60AKLXL/dp/B092BL5DCX/ref=sr_1_411?qid=1672909145&amp;s=electronics&amp;sr=1-411" TargetMode="External"/><Relationship Id="rId2289" Type="http://schemas.openxmlformats.org/officeDocument/2006/relationships/hyperlink" Target="https://m.media-amazon.com/images/I/31Kt+OO7C6L._SY300_SX300_.jpg" TargetMode="External"/><Relationship Id="rId2496" Type="http://schemas.openxmlformats.org/officeDocument/2006/relationships/hyperlink" Target="https://www.amazon.in/Wolpin-Roller-Sheets-Remove-Clothes/dp/B0B59K1C8F/ref=sr_1_442?qid=1672923614&amp;s=kitchen&amp;sr=1-442" TargetMode="External"/><Relationship Id="rId468" Type="http://schemas.openxmlformats.org/officeDocument/2006/relationships/hyperlink" Target="https://www.amazon.in/Havells-Instanio-3-Litre-Instant-Geyser/dp/B078JDNZJ8/ref=sr_1_28?qid=1672923591&amp;s=kitchen&amp;sr=1-28" TargetMode="External"/><Relationship Id="rId675" Type="http://schemas.openxmlformats.org/officeDocument/2006/relationships/hyperlink" Target="https://m.media-amazon.com/images/I/312X0wyfvmL._SX300_SY300_QL70_ML2_.jpg" TargetMode="External"/><Relationship Id="rId882" Type="http://schemas.openxmlformats.org/officeDocument/2006/relationships/hyperlink" Target="https://www.amazon.in/Sealing-Machine-Warranty-Function-Plastic/dp/B0989W6J2F/ref=sr_1_226?qid=1672923603&amp;s=kitchen&amp;sr=1-226" TargetMode="External"/><Relationship Id="rId1098" Type="http://schemas.openxmlformats.org/officeDocument/2006/relationships/hyperlink" Target="https://www.amazon.in/Rockerz-450-Wireless-Bluetooth-Headphone/dp/B07PR1CL3S/ref=sr_1_16?qid=1672902995&amp;s=computers&amp;sr=1-16" TargetMode="External"/><Relationship Id="rId2149" Type="http://schemas.openxmlformats.org/officeDocument/2006/relationships/hyperlink" Target="https://m.media-amazon.com/images/W/WEBP_402378-T2/images/I/41UJEnTJpVL._SX300_SY300_QL70_FMwebp_.jpg" TargetMode="External"/><Relationship Id="rId2356" Type="http://schemas.openxmlformats.org/officeDocument/2006/relationships/hyperlink" Target="https://www.amazon.in/Storio-Writing-Tablet-8-5Inch-Birthday/dp/B09CTRPSJR/ref=sr_1_7?qid=1672902995&amp;s=computers&amp;sr=1-7" TargetMode="External"/><Relationship Id="rId2563" Type="http://schemas.openxmlformats.org/officeDocument/2006/relationships/hyperlink" Target="https://m.media-amazon.com/images/I/41Cdc4mU7RL._SX300_SY300_QL70_FMwebp_.jpg" TargetMode="External"/><Relationship Id="rId328" Type="http://schemas.openxmlformats.org/officeDocument/2006/relationships/hyperlink" Target="https://www.amazon.in/Kent-Zoom-Vacuum-Cleaner-16068/dp/B08J7VCT12/ref=sr_1_225?qid=1672923603&amp;s=kitchen&amp;sr=1-225" TargetMode="External"/><Relationship Id="rId535" Type="http://schemas.openxmlformats.org/officeDocument/2006/relationships/hyperlink" Target="https://m.media-amazon.com/images/I/41fXq5ZKACL._SX300_SY300_QL70_ML2_.jpg" TargetMode="External"/><Relationship Id="rId742" Type="http://schemas.openxmlformats.org/officeDocument/2006/relationships/hyperlink" Target="https://www.amazon.in/Fire-Boltt-Phoenix-Bluetooth-Calling-Monitoring/dp/B0B3RRWSF6/ref=sr_1_4?qid=1672895748&amp;s=electronics&amp;sr=1-4" TargetMode="External"/><Relationship Id="rId1165" Type="http://schemas.openxmlformats.org/officeDocument/2006/relationships/hyperlink" Target="https://m.media-amazon.com/images/I/41bX3o-ZHqL._SX300_SY300_QL70_FMwebp_.jpg" TargetMode="External"/><Relationship Id="rId1372" Type="http://schemas.openxmlformats.org/officeDocument/2006/relationships/hyperlink" Target="https://www.amazon.in/LTG500-Indestructible-Certified-Lightning-2Meter/dp/B0162K34H2/ref=sr_1_202?qid=1672909134&amp;s=electronics&amp;sr=1-202" TargetMode="External"/><Relationship Id="rId2009" Type="http://schemas.openxmlformats.org/officeDocument/2006/relationships/hyperlink" Target="https://m.media-amazon.com/images/W/WEBP_402378-T1/images/I/21e4IoLXBFL._SY300_SX300_QL70_FMwebp_.jpg" TargetMode="External"/><Relationship Id="rId2216" Type="http://schemas.openxmlformats.org/officeDocument/2006/relationships/hyperlink" Target="https://www.amazon.in/Amozo-Cover-iPhone-Polycarbonate-Transparent/dp/B09J2MM5C6/ref=sr_1_148?qid=1672895791&amp;s=electronics&amp;sr=1-148" TargetMode="External"/><Relationship Id="rId2423" Type="http://schemas.openxmlformats.org/officeDocument/2006/relationships/hyperlink" Target="https://m.media-amazon.com/images/W/WEBP_402378-T2/images/I/31kj3q4SepL._SY445_SX342_QL70_FMwebp_.jpg" TargetMode="External"/><Relationship Id="rId2630" Type="http://schemas.openxmlformats.org/officeDocument/2006/relationships/hyperlink" Target="https://www.amazon.in/Apsara-Platinum-Pencils-Value-Pack/dp/B00VA7YYUO/ref=sr_1_296?qid=1672903010&amp;s=computers&amp;sr=1-296" TargetMode="External"/><Relationship Id="rId602" Type="http://schemas.openxmlformats.org/officeDocument/2006/relationships/hyperlink" Target="https://www.amazon.in/Goodscity-Garment-Steamer-Clothes-Steam/dp/B09PDZNSBG/ref=sr_1_351?qid=1672923610&amp;s=kitchen&amp;sr=1-351" TargetMode="External"/><Relationship Id="rId1025" Type="http://schemas.openxmlformats.org/officeDocument/2006/relationships/hyperlink" Target="https://m.media-amazon.com/images/W/WEBP_402378-T2/images/I/411uVIJr+QL._SY300_SX300_.jpg" TargetMode="External"/><Relationship Id="rId1232" Type="http://schemas.openxmlformats.org/officeDocument/2006/relationships/hyperlink" Target="https://www.amazon.in/Spigen-Tempered-Screen-Protector-iPhone/dp/B0B244R4KB/ref=sr_1_139?qid=1672895784&amp;s=electronics&amp;sr=1-139" TargetMode="External"/><Relationship Id="rId185" Type="http://schemas.openxmlformats.org/officeDocument/2006/relationships/hyperlink" Target="https://m.media-amazon.com/images/I/412VyMavsJL._SX300_SY300_QL70_ML2_.jpg" TargetMode="External"/><Relationship Id="rId1909" Type="http://schemas.openxmlformats.org/officeDocument/2006/relationships/hyperlink" Target="https://m.media-amazon.com/images/W/WEBP_402378-T1/images/I/21rBnbHkW9L._SX300_SY300_QL70_FMwebp_.jpg" TargetMode="External"/><Relationship Id="rId392" Type="http://schemas.openxmlformats.org/officeDocument/2006/relationships/hyperlink" Target="https://www.amazon.in/Passport-Portable-External-Drive-Black/dp/B07VTFN6HM/ref=sr_1_229?qid=1672903006&amp;s=computers&amp;sr=1-229" TargetMode="External"/><Relationship Id="rId2073" Type="http://schemas.openxmlformats.org/officeDocument/2006/relationships/hyperlink" Target="https://m.media-amazon.com/images/I/416qO6VZHgL._SX300_SY300_QL70_FMwebp_.jpg" TargetMode="External"/><Relationship Id="rId2280" Type="http://schemas.openxmlformats.org/officeDocument/2006/relationships/hyperlink" Target="https://www.amazon.in/Raffles-Premium-Stainless-Indian-Coffee/dp/B07F1T31ZZ/ref=sr_1_397?qid=1672923612&amp;s=kitchen&amp;sr=1-397" TargetMode="External"/><Relationship Id="rId252" Type="http://schemas.openxmlformats.org/officeDocument/2006/relationships/hyperlink" Target="https://www.amazon.in/Samsung-Galaxy-Storage-MediaTek-Battery/dp/B0BMGB3CH9/ref=sr_1_17?qid=1672895748&amp;s=electronics&amp;sr=1-17" TargetMode="External"/><Relationship Id="rId2140" Type="http://schemas.openxmlformats.org/officeDocument/2006/relationships/hyperlink" Target="https://www.amazon.in/Deuce-300-Resistant-Transmission-Mercurial/dp/B08HDH26JX/ref=sr_1_101?qid=1672909129&amp;s=electronics&amp;sr=1-101" TargetMode="External"/><Relationship Id="rId112" Type="http://schemas.openxmlformats.org/officeDocument/2006/relationships/hyperlink" Target="https://www.amazon.in/Vacuum-Mop-Intelligent-Navigation-Connectivity-Assistant/dp/B092R48XXB/ref=sr_1_464?qid=1672923615&amp;s=kitchen&amp;sr=1-464" TargetMode="External"/><Relationship Id="rId1699" Type="http://schemas.openxmlformats.org/officeDocument/2006/relationships/hyperlink" Target="https://m.media-amazon.com/images/I/31+Rg6Z46dL._SX300_SY300_.jpg" TargetMode="External"/><Relationship Id="rId2000" Type="http://schemas.openxmlformats.org/officeDocument/2006/relationships/hyperlink" Target="https://www.amazon.in/DIGITEK-Portable-Flexible-Compact-Operating/dp/B08B6XWQ1C/ref=sr_1_269?qid=1672903008&amp;s=computers&amp;sr=1-269" TargetMode="External"/><Relationship Id="rId929" Type="http://schemas.openxmlformats.org/officeDocument/2006/relationships/hyperlink" Target="https://m.media-amazon.com/images/W/WEBP_402378-T2/images/I/41UD9vNsIjS._SX300_SY300_QL70_FMwebp_.jpg" TargetMode="External"/><Relationship Id="rId1559" Type="http://schemas.openxmlformats.org/officeDocument/2006/relationships/hyperlink" Target="https://m.media-amazon.com/images/W/WEBP_402378-T2/images/I/31pzC6I+bEL._SY300_SX300_.jpg" TargetMode="External"/><Relationship Id="rId1766" Type="http://schemas.openxmlformats.org/officeDocument/2006/relationships/hyperlink" Target="https://www.amazon.in/MR-BRAND-Portable-Electric-Rechargeable/dp/B0BNDGL26T/ref=sr_1_302?qid=1672923607&amp;s=kitchen&amp;sr=1-302" TargetMode="External"/><Relationship Id="rId1973" Type="http://schemas.openxmlformats.org/officeDocument/2006/relationships/hyperlink" Target="https://m.media-amazon.com/images/I/41yKM0rHKQL._SX300_SY300_QL70_FMwebp_.jpg" TargetMode="External"/><Relationship Id="rId58" Type="http://schemas.openxmlformats.org/officeDocument/2006/relationships/hyperlink" Target="https://www.amazon.in/VU-inches-Premium-Ultra-Smart/dp/B0BB3CBFBM/ref=sr_1_169?qid=1672909133&amp;s=electronics&amp;sr=1-169" TargetMode="External"/><Relationship Id="rId1419" Type="http://schemas.openxmlformats.org/officeDocument/2006/relationships/hyperlink" Target="https://m.media-amazon.com/images/I/41uoxHxPDaL._SX300_SY300_QL70_FMwebp_.jpg" TargetMode="External"/><Relationship Id="rId1626" Type="http://schemas.openxmlformats.org/officeDocument/2006/relationships/hyperlink" Target="https://www.amazon.in/Amazon-Basics-Multipurpose-Foldable-Laptop/dp/B09Z28BQZT/ref=sr_1_170?qid=1672903004&amp;s=computers&amp;sr=1-170" TargetMode="External"/><Relationship Id="rId1833" Type="http://schemas.openxmlformats.org/officeDocument/2006/relationships/hyperlink" Target="https://m.media-amazon.com/images/I/41Bh7qwDUmL._SY445_SX342_QL70_FMwebp_.jpg" TargetMode="External"/><Relationship Id="rId1900" Type="http://schemas.openxmlformats.org/officeDocument/2006/relationships/hyperlink" Target="https://www.amazon.in/Tygot-Bluetooth-Extendable-Multifunctional-Compatible/dp/B094YFFSMY/ref=sr_1_65?qid=1672895762&amp;s=electronics&amp;sr=1-65" TargetMode="External"/><Relationship Id="rId579" Type="http://schemas.openxmlformats.org/officeDocument/2006/relationships/hyperlink" Target="https://m.media-amazon.com/images/I/41nRBNNDnNL._SX300_SY300_QL70_FMwebp_.jpg" TargetMode="External"/><Relationship Id="rId786" Type="http://schemas.openxmlformats.org/officeDocument/2006/relationships/hyperlink" Target="https://www.amazon.in/Stone-650-Wireless-Bluetooth-Speaker/dp/B07NC12T2R/ref=sr_1_241?qid=1672903007&amp;s=computers&amp;sr=1-241" TargetMode="External"/><Relationship Id="rId993" Type="http://schemas.openxmlformats.org/officeDocument/2006/relationships/hyperlink" Target="https://m.media-amazon.com/images/W/WEBP_402378-T1/images/I/41MJ2hsq4LL._SX300_SY300_QL70_FMwebp_.jpg" TargetMode="External"/><Relationship Id="rId2467" Type="http://schemas.openxmlformats.org/officeDocument/2006/relationships/hyperlink" Target="https://m.media-amazon.com/images/W/WEBP_402378-T1/images/I/4136eo-yWlL._SX300_SY300_QL70_FMwebp_.jpg" TargetMode="External"/><Relationship Id="rId2674" Type="http://schemas.openxmlformats.org/officeDocument/2006/relationships/hyperlink" Target="https://www.amazon.in/FLiX-Charging-480Mbps-Andriod-Devices/dp/B0B3N8VG24/ref=sr_1_196?qid=1672909134&amp;s=electronics&amp;sr=1-196" TargetMode="External"/><Relationship Id="rId439" Type="http://schemas.openxmlformats.org/officeDocument/2006/relationships/hyperlink" Target="https://m.media-amazon.com/images/I/51vHAEYKeWL._SX300_SY300_QL70_ML2_.jpg" TargetMode="External"/><Relationship Id="rId646" Type="http://schemas.openxmlformats.org/officeDocument/2006/relationships/hyperlink" Target="https://www.amazon.in/boAt-Display-Multiple-Monitoring-Charcoal/dp/B09MQSCJQ1/ref=sr_1_64?qid=1672895762&amp;s=electronics&amp;sr=1-64" TargetMode="External"/><Relationship Id="rId1069" Type="http://schemas.openxmlformats.org/officeDocument/2006/relationships/hyperlink" Target="https://m.media-amazon.com/images/I/41GXZy6dLIL._SX300_SY300_QL70_ML2_.jpg" TargetMode="External"/><Relationship Id="rId1276" Type="http://schemas.openxmlformats.org/officeDocument/2006/relationships/hyperlink" Target="https://www.amazon.in/Melbon-Blower-Heater-2000-Watt-White/dp/B09P1MFKG1/ref=sr_1_313?qid=1672923607&amp;s=kitchen&amp;sr=1-313" TargetMode="External"/><Relationship Id="rId1483" Type="http://schemas.openxmlformats.org/officeDocument/2006/relationships/hyperlink" Target="https://m.media-amazon.com/images/I/31ouSkwWDmL._SX300_SY300_QL70_FMwebp_.jpg" TargetMode="External"/><Relationship Id="rId2327" Type="http://schemas.openxmlformats.org/officeDocument/2006/relationships/hyperlink" Target="https://m.media-amazon.com/images/I/315GdnF+LcL._SY300_SX300_.jpg" TargetMode="External"/><Relationship Id="rId506" Type="http://schemas.openxmlformats.org/officeDocument/2006/relationships/hyperlink" Target="https://www.amazon.in/Prestige-Iris-Grinder-Stainless-Juicer/dp/B0756K5DYZ/ref=sr_1_132?qid=1672923597&amp;s=kitchen&amp;sr=1-132" TargetMode="External"/><Relationship Id="rId853" Type="http://schemas.openxmlformats.org/officeDocument/2006/relationships/hyperlink" Target="https://m.media-amazon.com/images/W/WEBP_402378-T1/images/I/41Xp77o+-YL._SX300_SY300_.jpg" TargetMode="External"/><Relationship Id="rId1136" Type="http://schemas.openxmlformats.org/officeDocument/2006/relationships/hyperlink" Target="https://www.amazon.in/Wings-Phantom-Indicator-Bluetooth-Playtime/dp/B09MDCZJXS/ref=sr_1_389?qid=1672903014&amp;s=computers&amp;sr=1-389" TargetMode="External"/><Relationship Id="rId1690" Type="http://schemas.openxmlformats.org/officeDocument/2006/relationships/hyperlink" Target="https://www.amazon.in/Portronics-Adapto-Adapter-Charger-Charging/dp/B08VS3YLRK/ref=sr_1_67?qid=1672895762&amp;s=electronics&amp;sr=1-67" TargetMode="External"/><Relationship Id="rId2534" Type="http://schemas.openxmlformats.org/officeDocument/2006/relationships/hyperlink" Target="https://www.amazon.in/Portronics-Konnect-POR-1080-Charging-Function/dp/B08CF3B7N1/ref=sr_1_5?qid=1672909124&amp;s=electronics&amp;sr=1-5" TargetMode="External"/><Relationship Id="rId713" Type="http://schemas.openxmlformats.org/officeDocument/2006/relationships/hyperlink" Target="https://m.media-amazon.com/images/I/41+zSXivpML._SY300_SX300_.jpg" TargetMode="External"/><Relationship Id="rId920" Type="http://schemas.openxmlformats.org/officeDocument/2006/relationships/hyperlink" Target="https://www.amazon.in/Fire-Boltt-Ninja-Smartwatch-Sports-Tracking/dp/B09YV4RG4D/ref=sr_1_29?qid=1672895755&amp;s=electronics&amp;sr=1-29" TargetMode="External"/><Relationship Id="rId1343" Type="http://schemas.openxmlformats.org/officeDocument/2006/relationships/hyperlink" Target="https://m.media-amazon.com/images/I/31c2Mxy32-L._SX300_SY300_QL70_FMwebp_.jpg" TargetMode="External"/><Relationship Id="rId1550" Type="http://schemas.openxmlformats.org/officeDocument/2006/relationships/hyperlink" Target="https://www.amazon.in/Boult-Audio-Wired-Lightweight-Comfortable/dp/B08FY4FG5X/ref=sr_1_371?qid=1672903013&amp;s=computers&amp;sr=1-371" TargetMode="External"/><Relationship Id="rId2601" Type="http://schemas.openxmlformats.org/officeDocument/2006/relationships/hyperlink" Target="https://m.media-amazon.com/images/I/410DCX0vt4L._SX300_SY300_QL70_FMwebp_.jpg" TargetMode="External"/><Relationship Id="rId1203" Type="http://schemas.openxmlformats.org/officeDocument/2006/relationships/hyperlink" Target="https://m.media-amazon.com/images/W/WEBP_402378-T1/images/I/41OrFRgZhYL._SX300_SY300_QL70_FMwebp_.jpg" TargetMode="External"/><Relationship Id="rId1410" Type="http://schemas.openxmlformats.org/officeDocument/2006/relationships/hyperlink" Target="https://www.amazon.in/Ur-NeedsTM-Rocklight-Remover-Fabric/dp/B07NKNBTT3/ref=sr_1_218?qid=1672923601&amp;s=kitchen&amp;sr=1-218" TargetMode="External"/><Relationship Id="rId296" Type="http://schemas.openxmlformats.org/officeDocument/2006/relationships/hyperlink" Target="https://www.amazon.in/Canon-E4570-Efficient-Printing-Compatible/dp/B09F5Z694W/ref=sr_1_485?qid=1672903019&amp;s=computers&amp;sr=1-485" TargetMode="External"/><Relationship Id="rId2184" Type="http://schemas.openxmlformats.org/officeDocument/2006/relationships/hyperlink" Target="https://www.amazon.in/FABWARE-Lint-Remover-Clothes-Furniture/dp/B09SFRNKSR/ref=sr_1_189?qid=1672923600&amp;s=kitchen&amp;sr=1-189" TargetMode="External"/><Relationship Id="rId2391" Type="http://schemas.openxmlformats.org/officeDocument/2006/relationships/hyperlink" Target="https://m.media-amazon.com/images/I/31JbtMrUYpL._SX300_SY300_QL70_FMwebp_.jpg" TargetMode="External"/><Relationship Id="rId156" Type="http://schemas.openxmlformats.org/officeDocument/2006/relationships/hyperlink" Target="https://www.amazon.in/OPPO-Fantastic-Purple-128GB-Storage/dp/B08VB34KJ1/ref=sr_1_55?qid=1672895762&amp;s=electronics&amp;sr=1-55" TargetMode="External"/><Relationship Id="rId363" Type="http://schemas.openxmlformats.org/officeDocument/2006/relationships/hyperlink" Target="https://m.media-amazon.com/images/W/WEBP_402378-T2/images/I/41--5lc96UL._SX300_SY300_QL70_FMwebp_.jpg" TargetMode="External"/><Relationship Id="rId570" Type="http://schemas.openxmlformats.org/officeDocument/2006/relationships/hyperlink" Target="https://www.amazon.in/NEXOMS-Instant-Heating-Mounted-Stainless/dp/B07G147SZD/ref=sr_1_389?qid=1672923611&amp;s=kitchen&amp;sr=1-389" TargetMode="External"/><Relationship Id="rId2044" Type="http://schemas.openxmlformats.org/officeDocument/2006/relationships/hyperlink" Target="https://www.amazon.in/Wayona-Braided-Charging-Samsung-Galaxy/dp/B081FG1QYX/ref=sr_1_180?qid=1672909133&amp;s=electronics&amp;sr=1-180" TargetMode="External"/><Relationship Id="rId2251" Type="http://schemas.openxmlformats.org/officeDocument/2006/relationships/hyperlink" Target="https://m.media-amazon.com/images/I/41sJ4KQa5xL._SX300_SY300_QL70_FMwebp_.jpg" TargetMode="External"/><Relationship Id="rId223" Type="http://schemas.openxmlformats.org/officeDocument/2006/relationships/hyperlink" Target="https://m.media-amazon.com/images/I/41op1vdp-UL._SX300_SY300_QL70_ML2_.jpg" TargetMode="External"/><Relationship Id="rId430" Type="http://schemas.openxmlformats.org/officeDocument/2006/relationships/hyperlink" Target="https://www.amazon.in/Security-Bluetooth-Connection-Low-Light-Detection/dp/B09CYTJV3N/ref=sr_1_369?qid=1672903013&amp;s=computers&amp;sr=1-369" TargetMode="External"/><Relationship Id="rId1060" Type="http://schemas.openxmlformats.org/officeDocument/2006/relationships/hyperlink" Target="https://www.amazon.in/Noise-Wireless-Equalizer-Resistance-Bluetooth/dp/B098R25TGC/ref=sr_1_220?qid=1672903006&amp;s=computers&amp;sr=1-220" TargetMode="External"/><Relationship Id="rId2111" Type="http://schemas.openxmlformats.org/officeDocument/2006/relationships/hyperlink" Target="https://m.media-amazon.com/images/I/41BIgj-8fML._SY300_SX300_QL70_FMwebp_.jpg" TargetMode="External"/><Relationship Id="rId1877" Type="http://schemas.openxmlformats.org/officeDocument/2006/relationships/hyperlink" Target="https://m.media-amazon.com/images/I/41dNRo8Hu8L._SX300_SY300_QL70_FMwebp_.jpg" TargetMode="External"/><Relationship Id="rId1737" Type="http://schemas.openxmlformats.org/officeDocument/2006/relationships/hyperlink" Target="https://m.media-amazon.com/images/I/41bFp+Wev+L._SY300_SX300_.jpg" TargetMode="External"/><Relationship Id="rId1944" Type="http://schemas.openxmlformats.org/officeDocument/2006/relationships/hyperlink" Target="https://www.amazon.in/Robustrion-Anti-Scratch-Samsung-Tab-Lite/dp/B08CTQP51L/ref=sr_1_390?qid=1672903014&amp;s=computers&amp;sr=1-390" TargetMode="External"/><Relationship Id="rId29" Type="http://schemas.openxmlformats.org/officeDocument/2006/relationships/hyperlink" Target="https://m.media-amazon.com/images/I/41pQ4gJMwEL._SX300_SY300_QL70_ML2_.jpg" TargetMode="External"/><Relationship Id="rId1804" Type="http://schemas.openxmlformats.org/officeDocument/2006/relationships/hyperlink" Target="https://www.amazon.in/boAt-Bassheads-242-Wired-Earphones/dp/B08H9Z3XQW/ref=sr_1_58?qid=1672902997&amp;s=computers&amp;sr=1-58" TargetMode="External"/><Relationship Id="rId897" Type="http://schemas.openxmlformats.org/officeDocument/2006/relationships/hyperlink" Target="https://m.media-amazon.com/images/W/WEBP_402378-T1/images/I/414js-21FqL._SX300_SY300_QL70_FMwebp_.jpg" TargetMode="External"/><Relationship Id="rId2578" Type="http://schemas.openxmlformats.org/officeDocument/2006/relationships/hyperlink" Target="https://www.amazon.in/Zebronics-Wired-Optical-Mouse-Black/dp/B079Y6JZC8/ref=sr_1_91?qid=1672902998&amp;s=computers&amp;sr=1-91" TargetMode="External"/><Relationship Id="rId757" Type="http://schemas.openxmlformats.org/officeDocument/2006/relationships/hyperlink" Target="https://m.media-amazon.com/images/I/31uLbVqjaqL._SX300_SY300_QL70_FMwebp_.jpg" TargetMode="External"/><Relationship Id="rId964" Type="http://schemas.openxmlformats.org/officeDocument/2006/relationships/hyperlink" Target="https://www.amazon.in/SM1515NEW-Sandwich-Floating-Hinges-1000Watt/dp/B0B5RP43VN/ref=sr_1_345?qid=1672923610&amp;s=kitchen&amp;sr=1-345" TargetMode="External"/><Relationship Id="rId1387" Type="http://schemas.openxmlformats.org/officeDocument/2006/relationships/hyperlink" Target="https://m.media-amazon.com/images/W/WEBP_402378-T1/images/I/61Vt5Egqf4L._SY445_SX342_QL70_FMwebp_.jpg" TargetMode="External"/><Relationship Id="rId1594" Type="http://schemas.openxmlformats.org/officeDocument/2006/relationships/hyperlink" Target="https://www.amazon.in/TP-Link-Bluetooth-Receiver-UB500-Controllers/dp/B098K3H92Z/ref=sr_1_117?qid=1672903000&amp;s=computers&amp;sr=1-117" TargetMode="External"/><Relationship Id="rId2438" Type="http://schemas.openxmlformats.org/officeDocument/2006/relationships/hyperlink" Target="https://www.amazon.in/pTron-3-5Amps-Charging-480Mbps-Smartphones/dp/B0B4HJNPV4/ref=sr_1_38?qid=1672909125&amp;s=electronics&amp;sr=1-38" TargetMode="External"/><Relationship Id="rId2645" Type="http://schemas.openxmlformats.org/officeDocument/2006/relationships/hyperlink" Target="https://m.media-amazon.com/images/W/WEBP_402378-T2/images/I/41CB7sKZvCL._SX300_SY300_QL70_FMwebp_.jpg" TargetMode="External"/><Relationship Id="rId93" Type="http://schemas.openxmlformats.org/officeDocument/2006/relationships/hyperlink" Target="https://m.media-amazon.com/images/W/WEBP_402378-T2/images/I/51iQQPQSiGL._SX300_SY300_QL70_FMwebp_.jpg" TargetMode="External"/><Relationship Id="rId617" Type="http://schemas.openxmlformats.org/officeDocument/2006/relationships/hyperlink" Target="https://m.media-amazon.com/images/I/41LDspRanIL._SX300_SY300_QL70_ML2_.jpg" TargetMode="External"/><Relationship Id="rId824" Type="http://schemas.openxmlformats.org/officeDocument/2006/relationships/hyperlink" Target="https://www.amazon.in/Redgear-Pro-Wireless-Gamepad-Black/dp/B0756CLQWL/ref=sr_1_162?qid=1672903002&amp;s=computers&amp;sr=1-162" TargetMode="External"/><Relationship Id="rId1247" Type="http://schemas.openxmlformats.org/officeDocument/2006/relationships/hyperlink" Target="https://m.media-amazon.com/images/W/WEBP_402378-T1/images/I/41lGZWRZqOS._SX300_SY300_QL70_FMwebp_.jpg" TargetMode="External"/><Relationship Id="rId1454" Type="http://schemas.openxmlformats.org/officeDocument/2006/relationships/hyperlink" Target="https://www.amazon.in/Prestige-Electric-Kettle-PKOSS-1500watts/dp/B01MQZ7J8K/ref=sr_1_18?qid=1672923591&amp;s=kitchen&amp;sr=1-18" TargetMode="External"/><Relationship Id="rId1661" Type="http://schemas.openxmlformats.org/officeDocument/2006/relationships/hyperlink" Target="https://m.media-amazon.com/images/I/512ah5e1LsL._SY300_SX300_QL70_FMwebp_.jpg" TargetMode="External"/><Relationship Id="rId2505" Type="http://schemas.openxmlformats.org/officeDocument/2006/relationships/hyperlink" Target="https://m.media-amazon.com/images/W/WEBP_402378-T2/images/I/41jlwEZpa5L._SX300_SY300_QL70_FMwebp_.jpg" TargetMode="External"/><Relationship Id="rId1107" Type="http://schemas.openxmlformats.org/officeDocument/2006/relationships/hyperlink" Target="https://m.media-amazon.com/images/I/4108k4zDdOL._SY300_SX300_QL70_FMwebp_.jpg" TargetMode="External"/><Relationship Id="rId1314" Type="http://schemas.openxmlformats.org/officeDocument/2006/relationships/hyperlink" Target="https://www.amazon.in/Lifelong-Sandwich-Griller-Non-Stick-Plates/dp/B08LVVTGZK/ref=sr_1_422?qid=1672923613&amp;s=kitchen&amp;sr=1-422" TargetMode="External"/><Relationship Id="rId1521" Type="http://schemas.openxmlformats.org/officeDocument/2006/relationships/hyperlink" Target="https://m.media-amazon.com/images/I/314V87LweLL._SX300_SY300_QL70_FMwebp_.jpg" TargetMode="External"/><Relationship Id="rId20" Type="http://schemas.openxmlformats.org/officeDocument/2006/relationships/hyperlink" Target="https://www.amazon.in/LG-Convertible-Anti-Virus-Protection-PS-Q19YNZE/dp/B09NS5TKPN/ref=sr_1_381?qid=1672923611&amp;s=kitchen&amp;sr=1-381" TargetMode="External"/><Relationship Id="rId2088" Type="http://schemas.openxmlformats.org/officeDocument/2006/relationships/hyperlink" Target="https://www.amazon.in/Camel-Camlin-Kokuyo-Acrylic-Color/dp/B00KIE28X0/ref=sr_1_334?qid=1672903011&amp;s=computers&amp;sr=1-334" TargetMode="External"/><Relationship Id="rId2295" Type="http://schemas.openxmlformats.org/officeDocument/2006/relationships/hyperlink" Target="https://m.media-amazon.com/images/I/21PB1kWQWdL._SX300_SY300_QL70_FMwebp_.jpg" TargetMode="External"/><Relationship Id="rId267" Type="http://schemas.openxmlformats.org/officeDocument/2006/relationships/hyperlink" Target="https://m.media-amazon.com/images/I/41WpD4fqT4L._SX300_SY300_QL70_ML2_.jpg" TargetMode="External"/><Relationship Id="rId474" Type="http://schemas.openxmlformats.org/officeDocument/2006/relationships/hyperlink" Target="https://www.amazon.in/Crompton-Gracee-Instant-Heater-Geyser/dp/B0B3X2BY3M/ref=sr_1_102?qid=1672923595&amp;s=kitchen&amp;sr=1-102" TargetMode="External"/><Relationship Id="rId2155" Type="http://schemas.openxmlformats.org/officeDocument/2006/relationships/hyperlink" Target="https://m.media-amazon.com/images/W/WEBP_402378-T2/images/I/31WPRa-K7GL._SY445_SX342_QL70_FMwebp_.jpg" TargetMode="External"/><Relationship Id="rId127" Type="http://schemas.openxmlformats.org/officeDocument/2006/relationships/hyperlink" Target="https://m.media-amazon.com/images/I/417k0DCw0GL._SX300_SY300_QL70_ML2_.jpg" TargetMode="External"/><Relationship Id="rId681" Type="http://schemas.openxmlformats.org/officeDocument/2006/relationships/hyperlink" Target="https://m.media-amazon.com/images/I/31jgUvSar0L._SX300_SY300_QL70_ML2_.jpg" TargetMode="External"/><Relationship Id="rId2362" Type="http://schemas.openxmlformats.org/officeDocument/2006/relationships/hyperlink" Target="https://www.amazon.in/Remote-Compatible-Samsung-Control-Works/dp/B09H39KTTB/ref=sr_1_246?qid=1672909136&amp;s=electronics&amp;sr=1-246" TargetMode="External"/><Relationship Id="rId334" Type="http://schemas.openxmlformats.org/officeDocument/2006/relationships/hyperlink" Target="https://www.amazon.in/Kenstar-Watts-Filled-Radiator-Heater/dp/B08QHLXWV3/ref=sr_1_388?qid=1672923611&amp;s=kitchen&amp;sr=1-388" TargetMode="External"/><Relationship Id="rId541" Type="http://schemas.openxmlformats.org/officeDocument/2006/relationships/hyperlink" Target="https://m.media-amazon.com/images/W/WEBP_402378-T2/images/I/419H62Is66L._SX300_SY300_QL70_FMwebp_.jpg" TargetMode="External"/><Relationship Id="rId1171" Type="http://schemas.openxmlformats.org/officeDocument/2006/relationships/hyperlink" Target="https://m.media-amazon.com/images/I/41rkDPlAt+L._SY300_SX300_.jpg" TargetMode="External"/><Relationship Id="rId2015" Type="http://schemas.openxmlformats.org/officeDocument/2006/relationships/hyperlink" Target="https://m.media-amazon.com/images/I/41LZP1CmYRL._SX300_SY300_QL70_ML2_.jpg" TargetMode="External"/><Relationship Id="rId2222" Type="http://schemas.openxmlformats.org/officeDocument/2006/relationships/hyperlink" Target="https://www.amazon.in/Bulfyss-Plastic-Remover-Cleaner-Remover/dp/B07HK53XM4/ref=sr_1_428?qid=1672923613&amp;s=kitchen&amp;sr=1-428" TargetMode="External"/><Relationship Id="rId401" Type="http://schemas.openxmlformats.org/officeDocument/2006/relationships/hyperlink" Target="https://m.media-amazon.com/images/I/41EzVyKoA0L._SY445_SX342_QL70_FMwebp_.jpg" TargetMode="External"/><Relationship Id="rId1031" Type="http://schemas.openxmlformats.org/officeDocument/2006/relationships/hyperlink" Target="https://m.media-amazon.com/images/W/WEBP_402378-T2/images/I/415mgfOmzUS._SX300_SY300_QL70_FMwebp_.jpg" TargetMode="External"/><Relationship Id="rId1988" Type="http://schemas.openxmlformats.org/officeDocument/2006/relationships/hyperlink" Target="https://www.amazon.in/Mi-Braided-USB-Type-C-Cable/dp/B083342NKJ/ref=sr_1_17?qid=1672909124&amp;s=electronics&amp;sr=1-17" TargetMode="External"/><Relationship Id="rId1848" Type="http://schemas.openxmlformats.org/officeDocument/2006/relationships/hyperlink" Target="https://www.amazon.in/Zuvexa-Poacher-Automatic-Steaming-Multicolor/dp/B0B8ZM9RVV/ref=sr_1_340?qid=1672923610&amp;s=kitchen&amp;sr=1-340" TargetMode="External"/><Relationship Id="rId191" Type="http://schemas.openxmlformats.org/officeDocument/2006/relationships/hyperlink" Target="https://m.media-amazon.com/images/W/WEBP_402378-T1/images/I/51q3+E64azL._SX300_SY300_.jpg" TargetMode="External"/><Relationship Id="rId1708" Type="http://schemas.openxmlformats.org/officeDocument/2006/relationships/hyperlink" Target="https://www.amazon.in/AmazonBasics-Feet-DisplayPort-Cable/dp/B01J8S6X2I/ref=sr_1_252?qid=1672909136&amp;s=electronics&amp;sr=1-252" TargetMode="External"/><Relationship Id="rId1915" Type="http://schemas.openxmlformats.org/officeDocument/2006/relationships/hyperlink" Target="https://m.media-amazon.com/images/W/WEBP_402378-T1/images/I/31GCzAA+FyL._SY300_SX300_.jpg" TargetMode="External"/><Relationship Id="rId2689" Type="http://schemas.openxmlformats.org/officeDocument/2006/relationships/hyperlink" Target="https://m.media-amazon.com/images/I/413phG1P5UL._SX300_SY300_QL70_FMwebp_.jpg" TargetMode="External"/><Relationship Id="rId868" Type="http://schemas.openxmlformats.org/officeDocument/2006/relationships/hyperlink" Target="https://www.amazon.in/URBN-20000-Li-Polymer-Compact-Charge/dp/B08HF4W2CT/ref=sr_1_372?qid=1672895857&amp;s=electronics&amp;sr=1-372" TargetMode="External"/><Relationship Id="rId1498" Type="http://schemas.openxmlformats.org/officeDocument/2006/relationships/hyperlink" Target="https://www.amazon.in/Pigeon-stovekraft-Amaze-Plus-1-8/dp/B07WJXCTG9/ref=sr_1_159?qid=1672923598&amp;s=kitchen&amp;sr=1-159" TargetMode="External"/><Relationship Id="rId2549" Type="http://schemas.openxmlformats.org/officeDocument/2006/relationships/hyperlink" Target="https://m.media-amazon.com/images/I/41agXfR4tqL._SX300_SY300_QL70_FMwebp_.jpg" TargetMode="External"/><Relationship Id="rId728" Type="http://schemas.openxmlformats.org/officeDocument/2006/relationships/hyperlink" Target="https://www.amazon.in/Noise-Bluetooth-Calling-Function-Monitoring/dp/B09PLFJ7ZW/ref=sr_1_182?qid=1672895799&amp;s=electronics&amp;sr=1-182" TargetMode="External"/><Relationship Id="rId935" Type="http://schemas.openxmlformats.org/officeDocument/2006/relationships/hyperlink" Target="https://m.media-amazon.com/images/I/31GUbeFG3FL._SX300_SY300_QL70_FMwebp_.jpg" TargetMode="External"/><Relationship Id="rId1358" Type="http://schemas.openxmlformats.org/officeDocument/2006/relationships/hyperlink" Target="https://www.amazon.in/Moonwalk-Wireless-Titanium-Experience-Charging/dp/B0B5GJRTHB/ref=sr_1_397?qid=1672903014&amp;s=computers&amp;sr=1-397" TargetMode="External"/><Relationship Id="rId1565" Type="http://schemas.openxmlformats.org/officeDocument/2006/relationships/hyperlink" Target="https://m.media-amazon.com/images/W/WEBP_402378-T2/images/I/31C+JNS-7PL._SY300_SX300_.jpg" TargetMode="External"/><Relationship Id="rId1772" Type="http://schemas.openxmlformats.org/officeDocument/2006/relationships/hyperlink" Target="https://www.amazon.in/WeCool-C1-Technology-Windshield-Extendable/dp/B09P858DK8/ref=sr_1_104?qid=1672895777&amp;s=electronics&amp;sr=1-104" TargetMode="External"/><Relationship Id="rId2409" Type="http://schemas.openxmlformats.org/officeDocument/2006/relationships/hyperlink" Target="https://m.media-amazon.com/images/W/WEBP_402378-T1/images/I/51ca6eZ+j3L._SY300_SX300_.jpg" TargetMode="External"/><Relationship Id="rId2616" Type="http://schemas.openxmlformats.org/officeDocument/2006/relationships/hyperlink" Target="https://www.amazon.in/Pinnaclz-Original-Micro-USB-Charging/dp/B08R69VDHT/ref=sr_1_82?qid=1672909128&amp;s=electronics&amp;sr=1-82" TargetMode="External"/><Relationship Id="rId64" Type="http://schemas.openxmlformats.org/officeDocument/2006/relationships/hyperlink" Target="https://www.amazon.in/OnePlus-Nord-Shadow-128GB-Storage/dp/B0B3CQBRB4/ref=sr_1_9?qid=1672895748&amp;s=electronics&amp;sr=1-9" TargetMode="External"/><Relationship Id="rId1218" Type="http://schemas.openxmlformats.org/officeDocument/2006/relationships/hyperlink" Target="https://www.amazon.in/CSI-INTERNATIONAL%C2%AE-Instant-portable-Plastic/dp/B081B1JL35/ref=sr_1_332?qid=1672923609&amp;s=kitchen&amp;sr=1-332" TargetMode="External"/><Relationship Id="rId1425" Type="http://schemas.openxmlformats.org/officeDocument/2006/relationships/hyperlink" Target="https://m.media-amazon.com/images/W/WEBP_402378-T2/images/I/315sEpeo50L._SX300_SY300_QL70_FMwebp_.jpg" TargetMode="External"/><Relationship Id="rId1632" Type="http://schemas.openxmlformats.org/officeDocument/2006/relationships/hyperlink" Target="https://www.amazon.in/RTSTM-Support-10-Meters-Devices/dp/B0718ZN31Q/ref=sr_1_249?qid=1672909136&amp;s=electronics&amp;sr=1-249" TargetMode="External"/><Relationship Id="rId2199" Type="http://schemas.openxmlformats.org/officeDocument/2006/relationships/hyperlink" Target="https://m.media-amazon.com/images/W/WEBP_402378-T1/images/I/41NF7VStoSL._SX300_SY300_QL70_FMwebp_.jpg" TargetMode="External"/><Relationship Id="rId378" Type="http://schemas.openxmlformats.org/officeDocument/2006/relationships/hyperlink" Target="https://www.amazon.in/Shakti-Technology-S5-Pressure-Machine/dp/B0B2CWRDB1/ref=sr_1_316?qid=1672923607&amp;s=kitchen&amp;sr=1-316" TargetMode="External"/><Relationship Id="rId585" Type="http://schemas.openxmlformats.org/officeDocument/2006/relationships/hyperlink" Target="https://m.media-amazon.com/images/W/WEBP_402378-T1/images/I/31991seDfcL._SY300_SX300_QL70_FMwebp_.jpg" TargetMode="External"/><Relationship Id="rId792" Type="http://schemas.openxmlformats.org/officeDocument/2006/relationships/hyperlink" Target="https://www.amazon.in/Fire-Boltt-Bluetooth-Calling-Assistance-Resolution/dp/B0BF54LXW6/ref=sr_1_49?qid=1672895762&amp;s=electronics&amp;sr=1-49" TargetMode="External"/><Relationship Id="rId2059" Type="http://schemas.openxmlformats.org/officeDocument/2006/relationships/hyperlink" Target="https://m.media-amazon.com/images/W/WEBP_402378-T2/images/I/414y0iu5NUL._SX300_SY300_QL70_FMwebp_.jpg" TargetMode="External"/><Relationship Id="rId2266" Type="http://schemas.openxmlformats.org/officeDocument/2006/relationships/hyperlink" Target="https://www.amazon.in/Classmate-Octane-Pen-Neon-Refills/dp/B07VV37FT4/ref=sr_1_340?qid=1672903012&amp;s=computers&amp;sr=1-340" TargetMode="External"/><Relationship Id="rId2473" Type="http://schemas.openxmlformats.org/officeDocument/2006/relationships/hyperlink" Target="https://m.media-amazon.com/images/I/51UUmio53PL._SX300_SY300_QL70_FMwebp_.jpg" TargetMode="External"/><Relationship Id="rId2680" Type="http://schemas.openxmlformats.org/officeDocument/2006/relationships/hyperlink" Target="https://www.amazon.in/Kitchenwell-Plastic-Keeping-Kitchen-Multi-Color/dp/B0B4PPD89B/ref=sr_1_174?qid=1672923598&amp;s=kitchen&amp;sr=1-174" TargetMode="External"/><Relationship Id="rId238" Type="http://schemas.openxmlformats.org/officeDocument/2006/relationships/hyperlink" Target="https://www.amazon.in/Samsung-inch-Bezel-Flicker-Monitor-LF24T350FHWXXL/dp/B08J82K4GX/ref=sr_1_379?qid=1672903013&amp;s=computers&amp;sr=1-379" TargetMode="External"/><Relationship Id="rId445" Type="http://schemas.openxmlformats.org/officeDocument/2006/relationships/hyperlink" Target="https://m.media-amazon.com/images/I/41wlZ0cZChL._SX300_SY300_QL70_ML2_.jpg" TargetMode="External"/><Relationship Id="rId652" Type="http://schemas.openxmlformats.org/officeDocument/2006/relationships/hyperlink" Target="https://www.amazon.in/Dura-Clean-Plus-Filtration-Accessories/dp/B0B1MDZV9C/ref=sr_1_334?qid=1672923609&amp;s=kitchen&amp;sr=1-334" TargetMode="External"/><Relationship Id="rId1075" Type="http://schemas.openxmlformats.org/officeDocument/2006/relationships/hyperlink" Target="https://m.media-amazon.com/images/W/WEBP_402378-T1/images/I/41PDEAuwT3L._SX300_SY300_QL70_FMwebp_.jpg" TargetMode="External"/><Relationship Id="rId1282" Type="http://schemas.openxmlformats.org/officeDocument/2006/relationships/hyperlink" Target="https://www.amazon.in/SaiEllin-Heater-Portable-Bedroom-Compact/dp/B09MQ9PDHR/ref=sr_1_364?qid=1672923611&amp;s=kitchen&amp;sr=1-364" TargetMode="External"/><Relationship Id="rId2126" Type="http://schemas.openxmlformats.org/officeDocument/2006/relationships/hyperlink" Target="https://www.amazon.in/POPIO-Tempered-Protector-Compatible-Installation/dp/B08M66K48D/ref=sr_1_356?qid=1672895850&amp;s=electronics&amp;sr=1-356" TargetMode="External"/><Relationship Id="rId2333" Type="http://schemas.openxmlformats.org/officeDocument/2006/relationships/hyperlink" Target="https://m.media-amazon.com/images/W/WEBP_402378-T2/images/I/21JwUdnWL4L._SX300_SY300_QL70_FMwebp_.jpg" TargetMode="External"/><Relationship Id="rId2540" Type="http://schemas.openxmlformats.org/officeDocument/2006/relationships/hyperlink" Target="https://www.amazon.in/Eveready-1015-Carbon-Zinc-Battery/dp/B07Q7561HD/ref=sr_1_70?qid=1672902997&amp;s=computers&amp;sr=1-70" TargetMode="External"/><Relationship Id="rId305" Type="http://schemas.openxmlformats.org/officeDocument/2006/relationships/hyperlink" Target="https://m.media-amazon.com/images/I/31Hb9RGI+jL._SY300_SX300_.jpg" TargetMode="External"/><Relationship Id="rId512" Type="http://schemas.openxmlformats.org/officeDocument/2006/relationships/hyperlink" Target="https://www.amazon.in/Philips-Collection-HD4928-01-2100-Watt/dp/B00EDJJ7FS/ref=sr_1_54?qid=1672923593&amp;s=kitchen&amp;sr=1-54" TargetMode="External"/><Relationship Id="rId1142" Type="http://schemas.openxmlformats.org/officeDocument/2006/relationships/hyperlink" Target="https://www.amazon.in/Usha-Quartz-800-Watt-Overheating-Protection/dp/B00H47GVGY/ref=sr_1_6?qid=1672923591&amp;s=kitchen&amp;sr=1-6" TargetMode="External"/><Relationship Id="rId2400" Type="http://schemas.openxmlformats.org/officeDocument/2006/relationships/hyperlink" Target="https://www.amazon.in/Smashtronics%C2%AE-Silicone-Firestick-Control-Shockproof/dp/B09L835C3V/ref=sr_1_276?qid=1672909138&amp;s=electronics&amp;sr=1-276" TargetMode="External"/><Relationship Id="rId1002" Type="http://schemas.openxmlformats.org/officeDocument/2006/relationships/hyperlink" Target="https://www.amazon.in/Super-Rockerz-400-Bluetooth-Headphones/dp/B01FSYQ2A4/ref=sr_1_307?qid=1672895835&amp;s=electronics&amp;sr=1-307" TargetMode="External"/><Relationship Id="rId1959" Type="http://schemas.openxmlformats.org/officeDocument/2006/relationships/hyperlink" Target="https://m.media-amazon.com/images/I/41z7FRqEerL._SX300_SY300_QL70_ML2_.jpg" TargetMode="External"/><Relationship Id="rId1819" Type="http://schemas.openxmlformats.org/officeDocument/2006/relationships/hyperlink" Target="https://m.media-amazon.com/images/I/31RiDkNjpjS._SX300_SY300_QL70_FMwebp_.jpg" TargetMode="External"/><Relationship Id="rId2190" Type="http://schemas.openxmlformats.org/officeDocument/2006/relationships/hyperlink" Target="https://www.amazon.in/rts-Adapter-Charging-Converter-compatible/dp/B097C564GC/ref=sr_1_121?qid=1672903001&amp;s=computers&amp;sr=1-121" TargetMode="External"/><Relationship Id="rId162" Type="http://schemas.openxmlformats.org/officeDocument/2006/relationships/hyperlink" Target="https://www.amazon.in/Philips-AeraSense-AC2887-20-Purifier/dp/B01KCSGBU2/ref=sr_1_249?qid=1672923605&amp;s=kitchen&amp;sr=1-249" TargetMode="External"/><Relationship Id="rId2050" Type="http://schemas.openxmlformats.org/officeDocument/2006/relationships/hyperlink" Target="https://www.amazon.in/Electvision-Compatible-verification-coustmer-7738090464/dp/B09JKNF147/ref=sr_1_187?qid=1672909133&amp;s=electronics&amp;sr=1-187" TargetMode="External"/><Relationship Id="rId979" Type="http://schemas.openxmlformats.org/officeDocument/2006/relationships/hyperlink" Target="https://m.media-amazon.com/images/I/31fORCrbSJL._SX300_SY300_QL70_FMwebp_.jpg" TargetMode="External"/><Relationship Id="rId839" Type="http://schemas.openxmlformats.org/officeDocument/2006/relationships/hyperlink" Target="https://m.media-amazon.com/images/W/WEBP_402378-T1/images/I/31MVkjIpLiL._SX300_SY300_QL70_FMwebp_.jpg" TargetMode="External"/><Relationship Id="rId1469" Type="http://schemas.openxmlformats.org/officeDocument/2006/relationships/hyperlink" Target="https://m.media-amazon.com/images/I/31W1xfnsOPL._SY300_SX300_QL70_FMwebp_.jpg" TargetMode="External"/><Relationship Id="rId1676" Type="http://schemas.openxmlformats.org/officeDocument/2006/relationships/hyperlink" Target="https://www.amazon.in/Zebronics-Zeb-County-Bluetooth-Speaker-Function/dp/B07YNTJ8ZM/ref=sr_1_138?qid=1672903001&amp;s=computers&amp;sr=1-138" TargetMode="External"/><Relationship Id="rId1883" Type="http://schemas.openxmlformats.org/officeDocument/2006/relationships/hyperlink" Target="https://m.media-amazon.com/images/I/41yMQskyzFL._SX300_SY300_QL70_FMwebp_.jpg" TargetMode="External"/><Relationship Id="rId906" Type="http://schemas.openxmlformats.org/officeDocument/2006/relationships/hyperlink" Target="https://www.amazon.in/Bajaj-HM-01-250-Watt-Mixer/dp/B0187F2IOK/ref=sr_1_490?qid=1672923617&amp;s=kitchen&amp;sr=1-490" TargetMode="External"/><Relationship Id="rId1329" Type="http://schemas.openxmlformats.org/officeDocument/2006/relationships/hyperlink" Target="https://m.media-amazon.com/images/W/WEBP_402378-T1/images/I/31c6zDmtEnL._SY300_SX300_QL70_FMwebp_.jpg" TargetMode="External"/><Relationship Id="rId1536" Type="http://schemas.openxmlformats.org/officeDocument/2006/relationships/hyperlink" Target="https://www.amazon.in/TP-Link-TL-WN823N-300Mbps-Wireless-N-Adapter/dp/B0088TKTY2/ref=sr_1_61?qid=1672909126&amp;s=electronics&amp;sr=1-61" TargetMode="External"/><Relationship Id="rId1743" Type="http://schemas.openxmlformats.org/officeDocument/2006/relationships/hyperlink" Target="https://m.media-amazon.com/images/I/31rmf+p45oL._SY300_SX300_.jpg" TargetMode="External"/><Relationship Id="rId1950" Type="http://schemas.openxmlformats.org/officeDocument/2006/relationships/hyperlink" Target="https://www.amazon.in/Robustrion-Anti-Scratch-Smudge-Tempered-Protector/dp/B0B2CPVXHX/ref=sr_1_406?qid=1672903014&amp;s=computers&amp;sr=1-406" TargetMode="External"/><Relationship Id="rId35" Type="http://schemas.openxmlformats.org/officeDocument/2006/relationships/hyperlink" Target="https://m.media-amazon.com/images/I/41Om+JyC4iL._SX300_SY300_.jpg" TargetMode="External"/><Relationship Id="rId1603" Type="http://schemas.openxmlformats.org/officeDocument/2006/relationships/hyperlink" Target="https://m.media-amazon.com/images/I/31NnmYempPL._SX300_SY300_QL70_ML2_.jpg" TargetMode="External"/><Relationship Id="rId1810" Type="http://schemas.openxmlformats.org/officeDocument/2006/relationships/hyperlink" Target="https://www.amazon.in/SanDisk-Ultra-UHS-I-Memory-SDSDUN4-032G-GN6IN/dp/B08GYG6T12/ref=sr_1_223?qid=1672903006&amp;s=computers&amp;sr=1-223" TargetMode="External"/><Relationship Id="rId489" Type="http://schemas.openxmlformats.org/officeDocument/2006/relationships/hyperlink" Target="https://m.media-amazon.com/images/W/WEBP_402378-T2/images/I/318lV0rfJoL._SY300_SX300_QL70_FMwebp_.jpg" TargetMode="External"/><Relationship Id="rId696" Type="http://schemas.openxmlformats.org/officeDocument/2006/relationships/hyperlink" Target="https://www.amazon.in/20000mAh-Sandstone-Triple-Charging-Delivery/dp/B08HV83HL3/ref=sr_1_6?qid=1672895748&amp;s=electronics&amp;sr=1-6" TargetMode="External"/><Relationship Id="rId2377" Type="http://schemas.openxmlformats.org/officeDocument/2006/relationships/hyperlink" Target="https://m.media-amazon.com/images/I/319bv0gNOeL._SX300_SY300_QL70_FMwebp_.jpg" TargetMode="External"/><Relationship Id="rId2584" Type="http://schemas.openxmlformats.org/officeDocument/2006/relationships/hyperlink" Target="https://www.amazon.in/Scotch-Double-Foam-Tape-24/dp/B00N1U9AJS/ref=sr_1_36?qid=1672902996&amp;s=computers&amp;sr=1-36" TargetMode="External"/><Relationship Id="rId349" Type="http://schemas.openxmlformats.org/officeDocument/2006/relationships/hyperlink" Target="https://m.media-amazon.com/images/I/41P4Al+S3zL._SY300_SX300_.jpg" TargetMode="External"/><Relationship Id="rId556" Type="http://schemas.openxmlformats.org/officeDocument/2006/relationships/hyperlink" Target="https://www.amazon.in/Noise-ColorFit-Ultra-SE-Smartwatch/dp/B09BNXQ6BR/ref=sr_1_303?qid=1672895835&amp;s=electronics&amp;sr=1-303" TargetMode="External"/><Relationship Id="rId763" Type="http://schemas.openxmlformats.org/officeDocument/2006/relationships/hyperlink" Target="https://m.media-amazon.com/images/I/41Peg4pz7fL._SX300_SY300_QL70_ML2_.jpg" TargetMode="External"/><Relationship Id="rId1186" Type="http://schemas.openxmlformats.org/officeDocument/2006/relationships/hyperlink" Target="https://www.amazon.in/Bajaj-DHX-1000-Watt-Ivory-Color/dp/B009P2L7CO/ref=sr_1_222?qid=1672923603&amp;s=kitchen&amp;sr=1-222" TargetMode="External"/><Relationship Id="rId1393" Type="http://schemas.openxmlformats.org/officeDocument/2006/relationships/hyperlink" Target="https://m.media-amazon.com/images/I/41Fm0YcrDqL._SX300_SY300_QL70_FMwebp_.jpg" TargetMode="External"/><Relationship Id="rId2237" Type="http://schemas.openxmlformats.org/officeDocument/2006/relationships/hyperlink" Target="https://m.media-amazon.com/images/I/51ucu0nCeSL._SX300_SY300_QL70_FMwebp_.jpg" TargetMode="External"/><Relationship Id="rId2444" Type="http://schemas.openxmlformats.org/officeDocument/2006/relationships/hyperlink" Target="https://www.amazon.in/Skadioo-Accessories-Receiver-Compatible-dongle/dp/B09LHXNZLR/ref=sr_1_195?qid=1672909134&amp;s=electronics&amp;sr=1-195" TargetMode="External"/><Relationship Id="rId209" Type="http://schemas.openxmlformats.org/officeDocument/2006/relationships/hyperlink" Target="https://m.media-amazon.com/images/W/WEBP_402378-T1/images/I/41e5RU3gPHL._SX300_SY300_QL70_FMwebp_.jpg" TargetMode="External"/><Relationship Id="rId416" Type="http://schemas.openxmlformats.org/officeDocument/2006/relationships/hyperlink" Target="https://www.amazon.in/OnePlus-Display-Refresh-Multiple-Midnight/dp/B0BD92GDQH/ref=sr_1_231?qid=1672895814&amp;s=electronics&amp;sr=1-231" TargetMode="External"/><Relationship Id="rId970" Type="http://schemas.openxmlformats.org/officeDocument/2006/relationships/hyperlink" Target="https://www.amazon.in/iBELL-MPK120L-Stainless-Purpose-Kettle/dp/B07B5XJ572/ref=sr_1_437?qid=1672923614&amp;s=kitchen&amp;sr=1-437" TargetMode="External"/><Relationship Id="rId1046" Type="http://schemas.openxmlformats.org/officeDocument/2006/relationships/hyperlink" Target="https://www.amazon.in/SanDisk-Ultra-Drive-Flash-128GB/dp/B084PJSSQ1/ref=sr_1_119?qid=1672903000&amp;s=computers&amp;sr=1-119" TargetMode="External"/><Relationship Id="rId1253" Type="http://schemas.openxmlformats.org/officeDocument/2006/relationships/hyperlink" Target="https://m.media-amazon.com/images/W/WEBP_402378-T2/images/I/41aZf9i-QzL._SX300_SY300_QL70_FMwebp_.jpg" TargetMode="External"/><Relationship Id="rId2651" Type="http://schemas.openxmlformats.org/officeDocument/2006/relationships/hyperlink" Target="https://m.media-amazon.com/images/I/41QvckgGiCL._SY300_SX300_QL70_FMwebp_.jpg" TargetMode="External"/><Relationship Id="rId623" Type="http://schemas.openxmlformats.org/officeDocument/2006/relationships/hyperlink" Target="https://m.media-amazon.com/images/I/41Y4vsQHt6L._SX300_SY300_QL70_FMwebp_.jpg" TargetMode="External"/><Relationship Id="rId830" Type="http://schemas.openxmlformats.org/officeDocument/2006/relationships/hyperlink" Target="https://www.amazon.in/DIGITEK%C2%AE-DRL-14C-Temperature-Photo-Shoot-Vlogging/dp/B09BN2NPBD/ref=sr_1_224?qid=1672903006&amp;s=computers&amp;sr=1-224" TargetMode="External"/><Relationship Id="rId1460" Type="http://schemas.openxmlformats.org/officeDocument/2006/relationships/hyperlink" Target="https://www.amazon.in/SanDisk-Ultra-SDDDC2-064G-G46-Drives-Silver/dp/B01EZ0X3L8/ref=sr_1_196?qid=1672903005&amp;s=computers&amp;sr=1-196" TargetMode="External"/><Relationship Id="rId2304" Type="http://schemas.openxmlformats.org/officeDocument/2006/relationships/hyperlink" Target="https://www.amazon.in/Shopoflux-Silicone-Remote-Cover-Xiaomi/dp/B09YHLPQYT/ref=sr_1_482?qid=1672909149&amp;s=electronics&amp;sr=1-482" TargetMode="External"/><Relationship Id="rId2511" Type="http://schemas.openxmlformats.org/officeDocument/2006/relationships/hyperlink" Target="https://m.media-amazon.com/images/W/WEBP_402378-T2/images/I/51SzLWO7e+L._SY300_SX300_.jpg" TargetMode="External"/><Relationship Id="rId1113" Type="http://schemas.openxmlformats.org/officeDocument/2006/relationships/hyperlink" Target="https://m.media-amazon.com/images/I/51J45DcgktL._SX300_SY300_QL70_FMwebp_.jpg" TargetMode="External"/><Relationship Id="rId1320" Type="http://schemas.openxmlformats.org/officeDocument/2006/relationships/hyperlink" Target="https://www.amazon.in/URBN-Li-Polymer-Charge-Compact-Certification/dp/B07X963JNS/ref=sr_1_356?qid=1672903012&amp;s=computers&amp;sr=1-356" TargetMode="External"/><Relationship Id="rId2094" Type="http://schemas.openxmlformats.org/officeDocument/2006/relationships/hyperlink" Target="https://www.amazon.in/Epson-003-Black-Ink-Bottle/dp/B07L5L4GTB/ref=sr_1_102?qid=1672903000&amp;s=computers&amp;sr=1-102" TargetMode="External"/><Relationship Id="rId273" Type="http://schemas.openxmlformats.org/officeDocument/2006/relationships/hyperlink" Target="https://m.media-amazon.com/images/W/WEBP_402378-T1/images/I/41tcKYuBPSL._SX300_SY300_QL70_FMwebp_.jpg" TargetMode="External"/><Relationship Id="rId480" Type="http://schemas.openxmlformats.org/officeDocument/2006/relationships/hyperlink" Target="https://www.amazon.in/Butterfly-Jet-Elite-750-Watt-Grinder/dp/B07DGD4Z4C/ref=sr_1_59?qid=1672923593&amp;s=kitchen&amp;sr=1-59" TargetMode="External"/><Relationship Id="rId2161" Type="http://schemas.openxmlformats.org/officeDocument/2006/relationships/hyperlink" Target="https://m.media-amazon.com/images/I/31vPhcWqqWL._SX300_SY300_QL70_FMwebp_.jpg" TargetMode="External"/><Relationship Id="rId133" Type="http://schemas.openxmlformats.org/officeDocument/2006/relationships/hyperlink" Target="https://m.media-amazon.com/images/I/41OaM+9ZHXL._SY300_SX300_.jpg" TargetMode="External"/><Relationship Id="rId340" Type="http://schemas.openxmlformats.org/officeDocument/2006/relationships/hyperlink" Target="https://www.amazon.in/Morphy-Richards-OFR-09-2000-Watt/dp/B01M5F614J/ref=sr_1_29?qid=1672923591&amp;s=kitchen&amp;sr=1-29" TargetMode="External"/><Relationship Id="rId2021" Type="http://schemas.openxmlformats.org/officeDocument/2006/relationships/hyperlink" Target="https://m.media-amazon.com/images/I/41ZK4aM4zgL._SX300_SY300_QL70_ML2_.jpg" TargetMode="External"/><Relationship Id="rId200" Type="http://schemas.openxmlformats.org/officeDocument/2006/relationships/hyperlink" Target="https://www.amazon.in/Redmi-Storage-Qualcomm%C2%AE-SnapdragonTM-Included/dp/B09QS9X16F/ref=sr_1_218?qid=1672895814&amp;s=electronics&amp;sr=1-218" TargetMode="External"/><Relationship Id="rId1787" Type="http://schemas.openxmlformats.org/officeDocument/2006/relationships/hyperlink" Target="https://m.media-amazon.com/images/W/WEBP_402378-T1/images/I/41Xg2TPKwyL._SX300_SY300_QL70_FMwebp_.jpg" TargetMode="External"/><Relationship Id="rId1994" Type="http://schemas.openxmlformats.org/officeDocument/2006/relationships/hyperlink" Target="https://www.amazon.in/Synqe-Braided-Charging-Compatible-Samsung/dp/B08V9C4B1J/ref=sr_1_495?qid=1672909149&amp;s=electronics&amp;sr=1-495" TargetMode="External"/><Relationship Id="rId79" Type="http://schemas.openxmlformats.org/officeDocument/2006/relationships/hyperlink" Target="https://m.media-amazon.com/images/I/51UuhCYmBnL._SY300_SX300_QL70_FMwebp_.jpg" TargetMode="External"/><Relationship Id="rId1647" Type="http://schemas.openxmlformats.org/officeDocument/2006/relationships/hyperlink" Target="https://m.media-amazon.com/images/I/21qdAZyu9xL._SX300_SY300_QL70_FMwebp_.jpg" TargetMode="External"/><Relationship Id="rId1854" Type="http://schemas.openxmlformats.org/officeDocument/2006/relationships/hyperlink" Target="https://www.amazon.in/Syncwire-Cable-Charging-Compatible-Devices/dp/B0BP7XLX48/ref=sr_1_194?qid=1672909134&amp;s=electronics&amp;sr=1-194" TargetMode="External"/><Relationship Id="rId1507" Type="http://schemas.openxmlformats.org/officeDocument/2006/relationships/hyperlink" Target="https://m.media-amazon.com/images/I/31R8-XSK40L._SX342_SY445_QL70_FMwebp_.jpg" TargetMode="External"/><Relationship Id="rId1714" Type="http://schemas.openxmlformats.org/officeDocument/2006/relationships/hyperlink" Target="https://www.amazon.in/AmazonBasics-Double-Braided-Nylon-Type-C/dp/B07CWNJLPC/ref=sr_1_204?qid=1672909134&amp;s=electronics&amp;sr=1-204" TargetMode="External"/><Relationship Id="rId1921" Type="http://schemas.openxmlformats.org/officeDocument/2006/relationships/hyperlink" Target="https://m.media-amazon.com/images/W/WEBP_402378-T2/images/I/51cqrmW48+L._SY300_SX300_.jpg" TargetMode="External"/><Relationship Id="rId2488" Type="http://schemas.openxmlformats.org/officeDocument/2006/relationships/hyperlink" Target="https://www.amazon.in/Ambrane-Charging-Neckband-Wireless-ACT/dp/B09YLX91QR/ref=sr_1_272?qid=1672909138&amp;s=electronics&amp;sr=1-272" TargetMode="External"/><Relationship Id="rId1297" Type="http://schemas.openxmlformats.org/officeDocument/2006/relationships/hyperlink" Target="https://images-na.ssl-images-amazon.com/images/W/WEBP_402378-T1/images/I/41EK0QNFSUL._SX300_SY300_QL70_FMwebp_.jpg" TargetMode="External"/><Relationship Id="rId2695" Type="http://schemas.openxmlformats.org/officeDocument/2006/relationships/hyperlink" Target="https://m.media-amazon.com/images/I/31s6OZfTO2L._SX300_SY300_QL70_FMwebp_.jpg" TargetMode="External"/><Relationship Id="rId667" Type="http://schemas.openxmlformats.org/officeDocument/2006/relationships/hyperlink" Target="https://m.media-amazon.com/images/I/41Mce3f9faL._SX300_SY300_QL70_ML2_.jpg" TargetMode="External"/><Relationship Id="rId874" Type="http://schemas.openxmlformats.org/officeDocument/2006/relationships/hyperlink" Target="https://www.amazon.in/boAt-Airdopes-191G-Wireless-Appealing/dp/B09X76VL5L/ref=sr_1_301?qid=1672903010&amp;s=computers&amp;sr=1-301" TargetMode="External"/><Relationship Id="rId2348" Type="http://schemas.openxmlformats.org/officeDocument/2006/relationships/hyperlink" Target="https://www.amazon.in/Amazon-Basics-Charger-Micro-Cable/dp/B09VGKFM7Y/ref=sr_1_460?qid=1672895886&amp;s=electronics&amp;sr=1-460" TargetMode="External"/><Relationship Id="rId2555" Type="http://schemas.openxmlformats.org/officeDocument/2006/relationships/hyperlink" Target="https://m.media-amazon.com/images/W/WEBP_402378-T1/images/I/41ipWb8mrKL._SX300_SY300_QL70_FMwebp_.jpg" TargetMode="External"/><Relationship Id="rId527" Type="http://schemas.openxmlformats.org/officeDocument/2006/relationships/hyperlink" Target="https://m.media-amazon.com/images/I/41vQwUamFcL._SX300_SY300_QL70_ML2_.jpg" TargetMode="External"/><Relationship Id="rId734" Type="http://schemas.openxmlformats.org/officeDocument/2006/relationships/hyperlink" Target="https://www.amazon.in/boAt-Wave-Call-Dedicated-Multi-Sport/dp/B0B5CGTBKV/ref=sr_1_128?qid=1672895784&amp;s=electronics&amp;sr=1-128" TargetMode="External"/><Relationship Id="rId941" Type="http://schemas.openxmlformats.org/officeDocument/2006/relationships/hyperlink" Target="https://m.media-amazon.com/images/I/41fjUA7leTL._SX300_SY300_QL70_ML2_.jpg" TargetMode="External"/><Relationship Id="rId1157" Type="http://schemas.openxmlformats.org/officeDocument/2006/relationships/hyperlink" Target="https://m.media-amazon.com/images/I/31YFSh7g63L._SX300_SY300_QL70_ML2_.jpg" TargetMode="External"/><Relationship Id="rId1364" Type="http://schemas.openxmlformats.org/officeDocument/2006/relationships/hyperlink" Target="https://www.amazon.in/Crompton-InstaGlide-Certified-Dry-Iron/dp/B08235JZFB/ref=sr_1_283?qid=1672923606&amp;s=kitchen&amp;sr=1-283" TargetMode="External"/><Relationship Id="rId1571" Type="http://schemas.openxmlformats.org/officeDocument/2006/relationships/hyperlink" Target="https://m.media-amazon.com/images/W/WEBP_402378-T1/images/I/41ORNeJrRxL._SX300_SY300_QL70_FMwebp_.jpg" TargetMode="External"/><Relationship Id="rId2208" Type="http://schemas.openxmlformats.org/officeDocument/2006/relationships/hyperlink" Target="https://www.amazon.in/SHREENOVA-Bluetooth-Fitness-Activity-Tracker/dp/B0BBVKRP7B/ref=sr_1_338?qid=1672895850&amp;s=electronics&amp;sr=1-338" TargetMode="External"/><Relationship Id="rId2415" Type="http://schemas.openxmlformats.org/officeDocument/2006/relationships/hyperlink" Target="https://m.media-amazon.com/images/I/31x3IUfMneL._SX300_SY300_QL70_FMwebp_.jpg" TargetMode="External"/><Relationship Id="rId2622" Type="http://schemas.openxmlformats.org/officeDocument/2006/relationships/hyperlink" Target="https://www.amazon.in/Parker-Quink-Ink-Bottle-Blue/dp/B00LM4X0KU/ref=sr_1_188?qid=1672903004&amp;s=computers&amp;sr=1-188" TargetMode="External"/><Relationship Id="rId70" Type="http://schemas.openxmlformats.org/officeDocument/2006/relationships/hyperlink" Target="https://www.amazon.in/Snapdragon-Resolution-Refresh-27-81Cm-Display/dp/B09XXZXQC1/ref=sr_1_437?qid=1672903017&amp;s=computers&amp;sr=1-437" TargetMode="External"/><Relationship Id="rId801" Type="http://schemas.openxmlformats.org/officeDocument/2006/relationships/hyperlink" Target="https://m.media-amazon.com/images/I/416+IXsM9lL._SY300_SX300_.jpg" TargetMode="External"/><Relationship Id="rId1017" Type="http://schemas.openxmlformats.org/officeDocument/2006/relationships/hyperlink" Target="https://m.media-amazon.com/images/I/41BDYVKRmWL._SX300_SY300_QL70_ML2_.jpg" TargetMode="External"/><Relationship Id="rId1224" Type="http://schemas.openxmlformats.org/officeDocument/2006/relationships/hyperlink" Target="https://www.amazon.in/Prestige-PKGSS-Electric-Kettle-Stainless/dp/B00NW4UWN6/ref=sr_1_22?qid=1672923591&amp;s=kitchen&amp;sr=1-22" TargetMode="External"/><Relationship Id="rId1431" Type="http://schemas.openxmlformats.org/officeDocument/2006/relationships/hyperlink" Target="https://m.media-amazon.com/images/I/41EFR4bxzeL._SX300_SY300_QL70_FMwebp_.jpg" TargetMode="External"/><Relationship Id="rId177" Type="http://schemas.openxmlformats.org/officeDocument/2006/relationships/hyperlink" Target="https://m.media-amazon.com/images/I/413sCRKobNL._SX300_SY300_QL70_ML2_.jpg" TargetMode="External"/><Relationship Id="rId384" Type="http://schemas.openxmlformats.org/officeDocument/2006/relationships/hyperlink" Target="https://www.amazon.in/Sujata-Powermatic-Watts-Juicer-Grinder/dp/B071113J7M/ref=sr_1_262?qid=1672923605&amp;s=kitchen&amp;sr=1-262" TargetMode="External"/><Relationship Id="rId591" Type="http://schemas.openxmlformats.org/officeDocument/2006/relationships/hyperlink" Target="https://m.media-amazon.com/images/I/31yPDf0htkL._SX300_SY300_QL70_FMwebp_.jpg" TargetMode="External"/><Relationship Id="rId2065" Type="http://schemas.openxmlformats.org/officeDocument/2006/relationships/hyperlink" Target="https://m.media-amazon.com/images/I/31DbAD6EoCL._SX300_SY300_QL70_FMwebp_.jpg" TargetMode="External"/><Relationship Id="rId2272" Type="http://schemas.openxmlformats.org/officeDocument/2006/relationships/hyperlink" Target="https://www.amazon.in/Essentials-Reusable-Double-Organizer-Length/dp/B07R99NBVB/ref=sr_1_444?qid=1672903017&amp;s=computers&amp;sr=1-444" TargetMode="External"/><Relationship Id="rId244" Type="http://schemas.openxmlformats.org/officeDocument/2006/relationships/hyperlink" Target="https://www.amazon.in/Mi-Purifier-Filter-Smart-Connectivity/dp/B0811VCGL5/ref=sr_1_182?qid=1672923600&amp;s=kitchen&amp;sr=1-182" TargetMode="External"/><Relationship Id="rId1081" Type="http://schemas.openxmlformats.org/officeDocument/2006/relationships/hyperlink" Target="https://m.media-amazon.com/images/W/WEBP_402378-T1/images/I/21m+6LxEnOL._SY300_SX300_.jpg" TargetMode="External"/><Relationship Id="rId451" Type="http://schemas.openxmlformats.org/officeDocument/2006/relationships/hyperlink" Target="https://m.media-amazon.com/images/I/41bdE73aspL._SX300_SY300_QL70_FMwebp_.jpg" TargetMode="External"/><Relationship Id="rId2132" Type="http://schemas.openxmlformats.org/officeDocument/2006/relationships/hyperlink" Target="https://www.amazon.in/Essentials-Gz-Ck-101-Professional-Micro-Fiber-Antibacterial/dp/B01IBRHE3E/ref=sr_1_144?qid=1672903001&amp;s=computers&amp;sr=1-144" TargetMode="External"/><Relationship Id="rId104" Type="http://schemas.openxmlformats.org/officeDocument/2006/relationships/hyperlink" Target="https://www.amazon.in/iQOO-Storage-Snapdragon-FlashCharge-Brightness/dp/B07WFPMGQQ/ref=sr_1_198?qid=1672895806&amp;s=electronics&amp;sr=1-198" TargetMode="External"/><Relationship Id="rId311" Type="http://schemas.openxmlformats.org/officeDocument/2006/relationships/hyperlink" Target="https://m.media-amazon.com/images/I/41i7LM0pGwL._SX300_SY300_QL70_ML2_.jpg" TargetMode="External"/><Relationship Id="rId1898" Type="http://schemas.openxmlformats.org/officeDocument/2006/relationships/hyperlink" Target="https://www.amazon.in/realme-Classic-Wired-Earphones-Microphone/dp/B08G28Z33M/ref=sr_1_58?qid=1672895762&amp;s=electronics&amp;sr=1-58" TargetMode="External"/><Relationship Id="rId1758" Type="http://schemas.openxmlformats.org/officeDocument/2006/relationships/hyperlink" Target="https://www.amazon.in/ROYAL-STEP-Portable-Electric-Rechargeable/dp/B0BNQMF152/ref=sr_1_224?qid=1672923603&amp;s=kitchen&amp;sr=1-224" TargetMode="External"/><Relationship Id="rId1965" Type="http://schemas.openxmlformats.org/officeDocument/2006/relationships/hyperlink" Target="https://m.media-amazon.com/images/W/WEBP_402378-T2/images/I/315o5vpD66L._SX300_SY300_QL70_FMwebp_.jpg" TargetMode="External"/><Relationship Id="rId1618" Type="http://schemas.openxmlformats.org/officeDocument/2006/relationships/hyperlink" Target="https://www.amazon.in/HP-150-Ambidextrous-Wireless-Mouse/dp/B09GB5B4BK/ref=sr_1_113?qid=1672903000&amp;s=computers&amp;sr=1-113" TargetMode="External"/><Relationship Id="rId1825" Type="http://schemas.openxmlformats.org/officeDocument/2006/relationships/hyperlink" Target="https://m.media-amazon.com/images/W/WEBP_402378-T2/images/I/31MQ2YXMb4L._SY445_SX342_QL70_FMwebp_.jpg" TargetMode="External"/><Relationship Id="rId2599" Type="http://schemas.openxmlformats.org/officeDocument/2006/relationships/hyperlink" Target="https://m.media-amazon.com/images/W/WEBP_402378-T2/images/I/41KFL-3kiUL._SX300_SY300_QL70_FMwebp_.jpg" TargetMode="External"/><Relationship Id="rId778" Type="http://schemas.openxmlformats.org/officeDocument/2006/relationships/hyperlink" Target="https://www.amazon.in/Crucial-BX500-240GB-2-5-inch-CT240BX500SSD1/dp/B07G3YNLJB/ref=sr_1_247?qid=1672903007&amp;s=computers&amp;sr=1-247" TargetMode="External"/><Relationship Id="rId985" Type="http://schemas.openxmlformats.org/officeDocument/2006/relationships/hyperlink" Target="https://m.media-amazon.com/images/W/WEBP_402378-T2/images/I/31hqtiqWTaL._SX300_SY300_QL70_FMwebp_.jpg" TargetMode="External"/><Relationship Id="rId2459" Type="http://schemas.openxmlformats.org/officeDocument/2006/relationships/hyperlink" Target="https://m.media-amazon.com/images/W/WEBP_402378-T1/images/I/41oLhpKArFL._SY300_SX300_QL70_FMwebp_.jpg" TargetMode="External"/><Relationship Id="rId2666" Type="http://schemas.openxmlformats.org/officeDocument/2006/relationships/hyperlink" Target="https://www.amazon.in/VR-Pcs-Different-Multi-Color-Multicolor/dp/B08F47T4X5/ref=sr_1_94?qid=1672923595&amp;s=kitchen&amp;sr=1-94" TargetMode="External"/><Relationship Id="rId638" Type="http://schemas.openxmlformats.org/officeDocument/2006/relationships/hyperlink" Target="https://www.amazon.in/Hindware-Atlantic-Compacto-Instant-HI03PDW30/dp/B09DL9978Y/ref=sr_1_151?qid=1672923598&amp;s=kitchen&amp;sr=1-151" TargetMode="External"/><Relationship Id="rId845" Type="http://schemas.openxmlformats.org/officeDocument/2006/relationships/hyperlink" Target="https://m.media-amazon.com/images/I/413w7idJYKL._SX300_SY300_QL70_FMwebp_.jpg" TargetMode="External"/><Relationship Id="rId1268" Type="http://schemas.openxmlformats.org/officeDocument/2006/relationships/hyperlink" Target="https://www.amazon.in/Usha-Steam-3713-1300-Watt-White/dp/B07989VV5K/ref=sr_1_203?qid=1672923601&amp;s=kitchen&amp;sr=1-203" TargetMode="External"/><Relationship Id="rId1475" Type="http://schemas.openxmlformats.org/officeDocument/2006/relationships/hyperlink" Target="https://m.media-amazon.com/images/I/51oN+8Zs5YL._SY300_SX300_.jpg" TargetMode="External"/><Relationship Id="rId1682" Type="http://schemas.openxmlformats.org/officeDocument/2006/relationships/hyperlink" Target="https://www.amazon.in/Caldipree-Silicone-Compatible-BN68-13897A-2022-BLACK/dp/B0BCKWZ884/ref=sr_1_221?qid=1672909135&amp;s=electronics&amp;sr=1-221" TargetMode="External"/><Relationship Id="rId2319" Type="http://schemas.openxmlformats.org/officeDocument/2006/relationships/hyperlink" Target="https://m.media-amazon.com/images/W/WEBP_402378-T1/images/I/317Uu2STldL._SX300_SY300_QL70_FMwebp_.jpg" TargetMode="External"/><Relationship Id="rId2526" Type="http://schemas.openxmlformats.org/officeDocument/2006/relationships/hyperlink" Target="https://www.amazon.in/Classmate-Premium-Subject-Notebook-Single/dp/B00LZLQ624/ref=sr_1_108?qid=1672903000&amp;s=computers&amp;sr=1-108" TargetMode="External"/><Relationship Id="rId705" Type="http://schemas.openxmlformats.org/officeDocument/2006/relationships/hyperlink" Target="https://m.media-amazon.com/images/I/41vjHoqVHJL._SX300_SY300_QL70_ML2_.jpg" TargetMode="External"/><Relationship Id="rId1128" Type="http://schemas.openxmlformats.org/officeDocument/2006/relationships/hyperlink" Target="https://www.amazon.in/Lifelong-Waffled105-750-Watt-Waffle-Maker/dp/B015GX9Y0W/ref=sr_1_468?qid=1672923615&amp;s=kitchen&amp;sr=1-468" TargetMode="External"/><Relationship Id="rId1335" Type="http://schemas.openxmlformats.org/officeDocument/2006/relationships/hyperlink" Target="https://m.media-amazon.com/images/I/41csvHnDvES._SX300_SY300_QL70_FMwebp_.jpg" TargetMode="External"/><Relationship Id="rId1542" Type="http://schemas.openxmlformats.org/officeDocument/2006/relationships/hyperlink" Target="https://www.amazon.in/Xiaomi-22-5W-Fast-Charger-Cable/dp/B09XBJ1CTN/ref=sr_1_93?qid=1672895770&amp;s=electronics&amp;sr=1-93" TargetMode="External"/><Relationship Id="rId912" Type="http://schemas.openxmlformats.org/officeDocument/2006/relationships/hyperlink" Target="https://www.amazon.in/Pocket-10000mAh-Triple-Charging-Delivery/dp/B08MC57J31/ref=sr_1_24?qid=1672895748&amp;s=electronics&amp;sr=1-24" TargetMode="External"/><Relationship Id="rId41" Type="http://schemas.openxmlformats.org/officeDocument/2006/relationships/hyperlink" Target="https://m.media-amazon.com/images/I/41Tz1YnJkoL._SY300_SX300_QL70_FMwebp_.jpg" TargetMode="External"/><Relationship Id="rId1402" Type="http://schemas.openxmlformats.org/officeDocument/2006/relationships/hyperlink" Target="https://www.amazon.in/Amazon-Basics-Lightning-Certified-Charging/dp/B0B8SSZ76F/ref=sr_1_234?qid=1672909135&amp;s=electronics&amp;sr=1-234" TargetMode="External"/><Relationship Id="rId288" Type="http://schemas.openxmlformats.org/officeDocument/2006/relationships/hyperlink" Target="https://www.amazon.in/Livpure-Glo-Star-RO-Mineraliser/dp/B0BCYQY9X5/ref=sr_1_318?qid=1672923609&amp;s=kitchen&amp;sr=1-318" TargetMode="External"/><Relationship Id="rId495" Type="http://schemas.openxmlformats.org/officeDocument/2006/relationships/hyperlink" Target="https://m.media-amazon.com/images/I/41CsMm+ZCgL._SY300_SX300_.jpg" TargetMode="External"/><Relationship Id="rId2176" Type="http://schemas.openxmlformats.org/officeDocument/2006/relationships/hyperlink" Target="https://www.amazon.in/Astigo-Compatible-Remote-Control-Smart/dp/B08TZD7FQN/ref=sr_1_423?qid=1672909145&amp;s=electronics&amp;sr=1-423" TargetMode="External"/><Relationship Id="rId2383" Type="http://schemas.openxmlformats.org/officeDocument/2006/relationships/hyperlink" Target="https://m.media-amazon.com/images/W/WEBP_402378-T2/images/I/41Fqm0bR7PL._SX300_SY300_QL70_FMwebp_.jpg" TargetMode="External"/><Relationship Id="rId2590" Type="http://schemas.openxmlformats.org/officeDocument/2006/relationships/hyperlink" Target="https://www.amazon.in/FLiX-Beetel-Durable-Lightning-Charge/dp/B08P9RYPLR/ref=sr_1_216?qid=1672909134&amp;s=electronics&amp;sr=1-216" TargetMode="External"/><Relationship Id="rId148" Type="http://schemas.openxmlformats.org/officeDocument/2006/relationships/hyperlink" Target="https://www.amazon.in/iQOO-Lumina-Blue-128GB-Storage/dp/B07WHQWXL7/ref=sr_1_107?qid=1672895777&amp;s=electronics&amp;sr=1-107" TargetMode="External"/><Relationship Id="rId355" Type="http://schemas.openxmlformats.org/officeDocument/2006/relationships/hyperlink" Target="https://m.media-amazon.com/images/I/41CB1rnC5tL._SX300_SY300_QL70_ML2_.jpg" TargetMode="External"/><Relationship Id="rId562" Type="http://schemas.openxmlformats.org/officeDocument/2006/relationships/hyperlink" Target="https://www.amazon.in/Inalsa-Robot-1000-800-Watt-Blender/dp/B0747VDH9L/ref=sr_1_269?qid=1672923605&amp;s=kitchen&amp;sr=1-269" TargetMode="External"/><Relationship Id="rId1192" Type="http://schemas.openxmlformats.org/officeDocument/2006/relationships/hyperlink" Target="https://www.amazon.in/InstaCuppa-Handheld-Operated-Electric-Stainless/dp/B0763K5HLQ/ref=sr_1_350?qid=1672923610&amp;s=kitchen&amp;sr=1-350" TargetMode="External"/><Relationship Id="rId2036" Type="http://schemas.openxmlformats.org/officeDocument/2006/relationships/hyperlink" Target="https://www.amazon.in/WeCool-Unbreakable-Charging-Purpose-iPhone/dp/B0B4DT8MKT/ref=sr_1_64?qid=1672909126&amp;s=electronics&amp;sr=1-64" TargetMode="External"/><Relationship Id="rId2243" Type="http://schemas.openxmlformats.org/officeDocument/2006/relationships/hyperlink" Target="https://m.media-amazon.com/images/I/516BHYFQ3JL._SX300_SY300_QL70_ML2_.jpg" TargetMode="External"/><Relationship Id="rId2450" Type="http://schemas.openxmlformats.org/officeDocument/2006/relationships/hyperlink" Target="https://www.amazon.in/HUMBLE-Dynamic-Recording-Microphone-SmartPhones/dp/B08HD7JQHX/ref=sr_1_205?qid=1672903005&amp;s=computers&amp;sr=1-205" TargetMode="External"/><Relationship Id="rId215" Type="http://schemas.openxmlformats.org/officeDocument/2006/relationships/hyperlink" Target="https://m.media-amazon.com/images/I/41OBf52bnOL._SX300_SY300_QL70_ML2_.jpg" TargetMode="External"/><Relationship Id="rId422" Type="http://schemas.openxmlformats.org/officeDocument/2006/relationships/hyperlink" Target="https://www.amazon.in/Morphy-Richards-Europa-Espresso-Cappuccino/dp/B008P7IF02/ref=sr_1_276?qid=1672923606&amp;s=kitchen&amp;sr=1-276" TargetMode="External"/><Relationship Id="rId1052" Type="http://schemas.openxmlformats.org/officeDocument/2006/relationships/hyperlink" Target="https://www.amazon.in/Nokia-105-Single-Keypad-Wireless/dp/B09V2PZDX8/ref=sr_1_83?qid=1672895770&amp;s=electronics&amp;sr=1-83" TargetMode="External"/><Relationship Id="rId2103" Type="http://schemas.openxmlformats.org/officeDocument/2006/relationships/hyperlink" Target="https://m.media-amazon.com/images/W/WEBP_402378-T2/images/I/51E0xvwRCpL._SX300_SY300_QL70_FMwebp_.jpg" TargetMode="External"/><Relationship Id="rId2310" Type="http://schemas.openxmlformats.org/officeDocument/2006/relationships/hyperlink" Target="https://www.amazon.in/Universal-Remote-Control-Sony-Bravia/dp/B07ZR4S1G4/ref=sr_1_223_mod_primary_new?qid=1672909135&amp;s=electronics&amp;sbo=RZvfv%2F%2FHxDF%2BO5021pAnSA%3D%3D&amp;sr=1-223" TargetMode="External"/><Relationship Id="rId1869" Type="http://schemas.openxmlformats.org/officeDocument/2006/relationships/hyperlink" Target="https://m.media-amazon.com/images/I/41bkm5HhWsL._SY445_SX342_QL70_FMwebp_.jpg" TargetMode="External"/><Relationship Id="rId1729" Type="http://schemas.openxmlformats.org/officeDocument/2006/relationships/hyperlink" Target="https://m.media-amazon.com/images/I/31H8AoDYAYL._SX300_SY300_QL70_ML2_.jpg" TargetMode="External"/><Relationship Id="rId1936" Type="http://schemas.openxmlformats.org/officeDocument/2006/relationships/hyperlink" Target="https://www.amazon.in/Synqe-Charging-Charger-Samsung-Galaxy/dp/B08H5L8V1L/ref=sr_1_476?qid=1672909147&amp;s=electronics&amp;sr=1-476" TargetMode="External"/><Relationship Id="rId5" Type="http://schemas.openxmlformats.org/officeDocument/2006/relationships/hyperlink" Target="https://m.media-amazon.com/images/W/WEBP_402378-T2/images/I/41pdZIhY+gL._SY300_SX300_.jpg" TargetMode="External"/><Relationship Id="rId889" Type="http://schemas.openxmlformats.org/officeDocument/2006/relationships/hyperlink" Target="https://m.media-amazon.com/images/W/WEBP_402378-T2/images/I/418x3St8EAL._SX300_SY300_QL70_FMwebp_.jpg" TargetMode="External"/><Relationship Id="rId749" Type="http://schemas.openxmlformats.org/officeDocument/2006/relationships/hyperlink" Target="https://m.media-amazon.com/images/W/WEBP_402378-T2/images/I/315GvM3Qq6S._SX300_SY300_QL70_FMwebp_.jpg" TargetMode="External"/><Relationship Id="rId1379" Type="http://schemas.openxmlformats.org/officeDocument/2006/relationships/hyperlink" Target="https://m.media-amazon.com/images/I/4152kKO7W8L._SY300_SX300_QL70_FMwebp_.jpg" TargetMode="External"/><Relationship Id="rId1586" Type="http://schemas.openxmlformats.org/officeDocument/2006/relationships/hyperlink" Target="https://www.amazon.in/Dyazo-Computer-Adjustable-Ergonomic-Compatible/dp/B08LHTJTBB/ref=sr_1_228?qid=1672903006&amp;s=computers&amp;sr=1-228" TargetMode="External"/><Relationship Id="rId609" Type="http://schemas.openxmlformats.org/officeDocument/2006/relationships/hyperlink" Target="https://m.media-amazon.com/images/I/41YBVJ+UTxL._SY300_SX300_.jpg" TargetMode="External"/><Relationship Id="rId956" Type="http://schemas.openxmlformats.org/officeDocument/2006/relationships/hyperlink" Target="https://www.amazon.in/Logitech-Pebble-M350-Wireless-Bluetooth/dp/B07X2L5Z8C/ref=sr_1_295?qid=1672903010&amp;s=computers&amp;sr=1-295" TargetMode="External"/><Relationship Id="rId1239" Type="http://schemas.openxmlformats.org/officeDocument/2006/relationships/hyperlink" Target="https://m.media-amazon.com/images/W/WEBP_402378-T2/images/I/31EHCPHbSlL._SX300_SY300_QL70_FMwebp_.jpg" TargetMode="External"/><Relationship Id="rId1793" Type="http://schemas.openxmlformats.org/officeDocument/2006/relationships/hyperlink" Target="https://m.media-amazon.com/images/W/WEBP_402378-T2/images/I/41t4-FpawsL._SX300_SY300_QL70_FMwebp_.jpg" TargetMode="External"/><Relationship Id="rId2637" Type="http://schemas.openxmlformats.org/officeDocument/2006/relationships/hyperlink" Target="https://m.media-amazon.com/images/I/31xJT-3ZAkL._SX300_SY300_QL70_ML2_.jpg" TargetMode="External"/><Relationship Id="rId85" Type="http://schemas.openxmlformats.org/officeDocument/2006/relationships/hyperlink" Target="https://m.media-amazon.com/images/I/418vxJS4AML._SX300_SY300_QL70_ML2_.jpg" TargetMode="External"/><Relationship Id="rId816" Type="http://schemas.openxmlformats.org/officeDocument/2006/relationships/hyperlink" Target="https://www.amazon.in/Crucial-PC4-25600-SODIMM-260-Pin-Memory/dp/B08C4Z69LN/ref=sr_1_210?qid=1672903005&amp;s=computers&amp;sr=1-210" TargetMode="External"/><Relationship Id="rId1446" Type="http://schemas.openxmlformats.org/officeDocument/2006/relationships/hyperlink" Target="https://www.amazon.in/Butterfly-EKN-1-5-Litre-Kettle-Silver/dp/B078V8R9BS/ref=sr_1_78?qid=1672923595&amp;s=kitchen&amp;sr=1-78" TargetMode="External"/><Relationship Id="rId1653" Type="http://schemas.openxmlformats.org/officeDocument/2006/relationships/hyperlink" Target="https://m.media-amazon.com/images/I/41+vZl3dF7L._SY300_SX300_.jpg" TargetMode="External"/><Relationship Id="rId1860" Type="http://schemas.openxmlformats.org/officeDocument/2006/relationships/hyperlink" Target="https://www.amazon.in/Zebronics-Zeb-Transformer-M-Optical-Gaming-Effect/dp/B0819HZPXL/ref=sr_1_71?qid=1672902997&amp;s=computers&amp;sr=1-71" TargetMode="External"/><Relationship Id="rId1306" Type="http://schemas.openxmlformats.org/officeDocument/2006/relationships/hyperlink" Target="https://www.amazon.in/JBL-Commercial-Omnidirectional-Microphone-Recording/dp/B08SCCG9D4/ref=sr_1_179?qid=1672903004&amp;s=computers&amp;sr=1-179" TargetMode="External"/><Relationship Id="rId1513" Type="http://schemas.openxmlformats.org/officeDocument/2006/relationships/hyperlink" Target="https://m.media-amazon.com/images/W/WEBP_402378-T1/images/I/4171TGwCHvL._SX300_SY300_QL70_FMwebp_.jpg" TargetMode="External"/><Relationship Id="rId1720" Type="http://schemas.openxmlformats.org/officeDocument/2006/relationships/hyperlink" Target="https://www.amazon.in/Portronics-MPORT-Ports-USB-Connector/dp/B09M8888DM/ref=sr_1_231?qid=1672903006&amp;s=computers&amp;sr=1-231" TargetMode="External"/><Relationship Id="rId12" Type="http://schemas.openxmlformats.org/officeDocument/2006/relationships/hyperlink" Target="https://www.amazon.in/138-8-inches-Ultra-Android-L55M6-ES/dp/B09RWQ7YR6/ref=sr_1_499?qid=1672909149&amp;s=electronics&amp;sr=1-499" TargetMode="External"/><Relationship Id="rId399" Type="http://schemas.openxmlformats.org/officeDocument/2006/relationships/hyperlink" Target="https://m.media-amazon.com/images/I/41wCglxg9qL._SX300_SY300_QL70_FMwebp_.jpg" TargetMode="External"/><Relationship Id="rId2287" Type="http://schemas.openxmlformats.org/officeDocument/2006/relationships/hyperlink" Target="https://m.media-amazon.com/images/I/518mUXLlFZS._SX300_SY300_QL70_FMwebp_.jpg" TargetMode="External"/><Relationship Id="rId2494"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59" Type="http://schemas.openxmlformats.org/officeDocument/2006/relationships/hyperlink" Target="https://m.media-amazon.com/images/I/41xQDop2T5L._SX300_SY300_QL70_FMwebp_.jpg" TargetMode="External"/><Relationship Id="rId466" Type="http://schemas.openxmlformats.org/officeDocument/2006/relationships/hyperlink" Target="https://www.amazon.in/Havells-Instanio-3-Litre-Instant-Geyser/dp/B078JF6X9B/ref=sr_1_347?qid=1672923610&amp;s=kitchen&amp;sr=1-347" TargetMode="External"/><Relationship Id="rId673" Type="http://schemas.openxmlformats.org/officeDocument/2006/relationships/hyperlink" Target="https://m.media-amazon.com/images/W/WEBP_402378-T2/images/I/41UBtJFuwEL._SX300_SY300_QL70_FMwebp_.jpg" TargetMode="External"/><Relationship Id="rId880" Type="http://schemas.openxmlformats.org/officeDocument/2006/relationships/hyperlink" Target="https://www.amazon.in/Airdopes-181-Playtime-Bluetooth-Wireless/dp/B09PL79D2X/ref=sr_1_116?qid=1672903000&amp;s=computers&amp;sr=1-116" TargetMode="External"/><Relationship Id="rId1096" Type="http://schemas.openxmlformats.org/officeDocument/2006/relationships/hyperlink" Target="https://www.amazon.in/ESR-iPad-Screen-Protector-Scratch-Resistant/dp/B07TMCXRFV/ref=sr_1_372?qid=1672903013&amp;s=computers&amp;sr=1-372" TargetMode="External"/><Relationship Id="rId2147" Type="http://schemas.openxmlformats.org/officeDocument/2006/relationships/hyperlink" Target="https://m.media-amazon.com/images/W/WEBP_402378-T1/images/I/218fOqSir3L._SX300_SY300_QL70_FMwebp_.jpg" TargetMode="External"/><Relationship Id="rId2354" Type="http://schemas.openxmlformats.org/officeDocument/2006/relationships/hyperlink" Target="https://www.amazon.in/NK-STAR-USB-Wireless-Receiver/dp/B08G43CCLC/ref=sr_1_470?qid=1672909147&amp;s=electronics&amp;sr=1-470" TargetMode="External"/><Relationship Id="rId2561" Type="http://schemas.openxmlformats.org/officeDocument/2006/relationships/hyperlink" Target="https://m.media-amazon.com/images/W/WEBP_402378-T2/images/I/31DYx7AhW6L._SX300_SY300_QL70_FMwebp_.jpg" TargetMode="External"/><Relationship Id="rId119" Type="http://schemas.openxmlformats.org/officeDocument/2006/relationships/hyperlink" Target="https://m.media-amazon.com/images/I/41OaM+9ZHXL._SY300_SX300_.jpg" TargetMode="External"/><Relationship Id="rId326" Type="http://schemas.openxmlformats.org/officeDocument/2006/relationships/hyperlink" Target="https://www.amazon.in/Visio-World-inches-VW32A-Ready/dp/B07MKFNHKG/ref=sr_1_58?qid=1672909126&amp;s=electronics&amp;sr=1-58" TargetMode="External"/><Relationship Id="rId533" Type="http://schemas.openxmlformats.org/officeDocument/2006/relationships/hyperlink" Target="https://m.media-amazon.com/images/I/41u0PC4NajL._SX300_SY300_QL70_ML2_.jpg" TargetMode="External"/><Relationship Id="rId1163" Type="http://schemas.openxmlformats.org/officeDocument/2006/relationships/hyperlink" Target="https://m.media-amazon.com/images/W/WEBP_402378-T1/images/I/314QZXF1dHL._SY300_SX300_QL70_FMwebp_.jpg" TargetMode="External"/><Relationship Id="rId1370" Type="http://schemas.openxmlformats.org/officeDocument/2006/relationships/hyperlink" Target="https://www.amazon.in/Havells-Glydo-1000-Watt-Iron-Charcoal/dp/B07LDPLSZC/ref=sr_1_396?qid=1672923612&amp;s=kitchen&amp;sr=1-396" TargetMode="External"/><Relationship Id="rId2007" Type="http://schemas.openxmlformats.org/officeDocument/2006/relationships/hyperlink" Target="https://m.media-amazon.com/images/I/31J6I7SrLXL._SX300_SY300_QL70_ML2_.jpg" TargetMode="External"/><Relationship Id="rId2214" Type="http://schemas.openxmlformats.org/officeDocument/2006/relationships/hyperlink" Target="https://www.amazon.in/INKULTURE-Stainless-Measuring-Kitchen-Gadgets/dp/B08JKPVDKL/ref=sr_1_404?qid=1672923612&amp;s=kitchen&amp;sr=1-404" TargetMode="External"/><Relationship Id="rId740" Type="http://schemas.openxmlformats.org/officeDocument/2006/relationships/hyperlink" Target="https://www.amazon.in/Boult-Audio-Equalizer-Cancellation-Bluetooth/dp/B0B31FR4Y2/ref=sr_1_206?qid=1672903005&amp;s=computers&amp;sr=1-206" TargetMode="External"/><Relationship Id="rId1023" Type="http://schemas.openxmlformats.org/officeDocument/2006/relationships/hyperlink" Target="https://m.media-amazon.com/images/I/31BWFhkXiPL._SX300_SY300_QL70_FMwebp_.jpg" TargetMode="External"/><Relationship Id="rId2421" Type="http://schemas.openxmlformats.org/officeDocument/2006/relationships/hyperlink" Target="https://m.media-amazon.com/images/W/WEBP_402378-T2/images/I/41rbKciLrcL._SX300_SY300_QL70_FMwebp_.jpg" TargetMode="External"/><Relationship Id="rId600" Type="http://schemas.openxmlformats.org/officeDocument/2006/relationships/hyperlink" Target="https://www.amazon.in/Crompton-Delight-Circulator-Heater-Settings/dp/B08MVXPTDG/ref=sr_1_311?qid=1672923607&amp;s=kitchen&amp;sr=1-311" TargetMode="External"/><Relationship Id="rId1230" Type="http://schemas.openxmlformats.org/officeDocument/2006/relationships/hyperlink" Target="https://www.amazon.in/Spigen-Tempered-Screen-Protector-iPhone/dp/B095RTJH1M/ref=sr_1_123?qid=1672895777&amp;s=electronics&amp;sr=1-123" TargetMode="External"/><Relationship Id="rId183" Type="http://schemas.openxmlformats.org/officeDocument/2006/relationships/hyperlink" Target="https://m.media-amazon.com/images/I/41gQbaGlXrL._SX300_SY300_QL70_ML2_.jpg" TargetMode="External"/><Relationship Id="rId390" Type="http://schemas.openxmlformats.org/officeDocument/2006/relationships/hyperlink" Target="https://www.amazon.in/Visio-World-inches-VW24A-Ready/dp/B07MDRGHWQ/ref=sr_1_210?qid=1672909134&amp;s=electronics&amp;sr=1-210" TargetMode="External"/><Relationship Id="rId1907" Type="http://schemas.openxmlformats.org/officeDocument/2006/relationships/hyperlink" Target="https://m.media-amazon.com/images/I/31yHKPd+rsL._SY300_SX300_.jpg" TargetMode="External"/><Relationship Id="rId2071" Type="http://schemas.openxmlformats.org/officeDocument/2006/relationships/hyperlink" Target="https://m.media-amazon.com/images/I/51fYe0OSURL._SX300_SY300_QL70_FMwebp_.jpg" TargetMode="External"/><Relationship Id="rId250" Type="http://schemas.openxmlformats.org/officeDocument/2006/relationships/hyperlink" Target="https://www.amazon.in/Samsung-Galaxy-Storage-MediaTek-Battery/dp/B0BMGB2TPR/ref=sr_1_23?qid=1672895748&amp;s=electronics&amp;sr=1-23" TargetMode="External"/><Relationship Id="rId110" Type="http://schemas.openxmlformats.org/officeDocument/2006/relationships/hyperlink" Target="https://www.amazon.in/Acer-inches-Android-Smart-AR40AR2841FDFL/dp/B0BC9BW512/ref=sr_1_367?qid=1672909143&amp;s=electronics&amp;sr=1-367" TargetMode="External"/><Relationship Id="rId1697" Type="http://schemas.openxmlformats.org/officeDocument/2006/relationships/hyperlink" Target="https://m.media-amazon.com/images/I/31+NwZ8gb1L._SX300_SY300_.jpg" TargetMode="External"/><Relationship Id="rId927" Type="http://schemas.openxmlformats.org/officeDocument/2006/relationships/hyperlink" Target="https://m.media-amazon.com/images/I/21TQo2rZRbL._SX300_SY300_QL70_FMwebp_.jpg" TargetMode="External"/><Relationship Id="rId1557" Type="http://schemas.openxmlformats.org/officeDocument/2006/relationships/hyperlink" Target="https://m.media-amazon.com/images/I/41Yb7bZL3nL._SX300_SY300_QL70_FMwebp_.jpg" TargetMode="External"/><Relationship Id="rId1764" Type="http://schemas.openxmlformats.org/officeDocument/2006/relationships/hyperlink" Target="https://www.amazon.in/ROYAL-STEP-Portable-Electric-Rechargeable/dp/B08TT63N58/ref=sr_1_337?qid=1672923609&amp;s=kitchen&amp;sr=1-337" TargetMode="External"/><Relationship Id="rId1971" Type="http://schemas.openxmlformats.org/officeDocument/2006/relationships/hyperlink" Target="https://m.media-amazon.com/images/W/WEBP_402378-T2/images/I/51HO3bkK+VS._SY300_SX300_.jpg" TargetMode="External"/><Relationship Id="rId2608" Type="http://schemas.openxmlformats.org/officeDocument/2006/relationships/hyperlink" Target="https://www.amazon.in/GIZGA-Protector-Charging-Protective-G55/dp/B08MTCKDYN/ref=sr_1_95?qid=1672895770&amp;s=electronics&amp;sr=1-95" TargetMode="External"/><Relationship Id="rId56" Type="http://schemas.openxmlformats.org/officeDocument/2006/relationships/hyperlink" Target="https://www.amazon.in/iQOO-Sunset-Storage-Qualcomm-Snapdragon/dp/B07WHS7MZ1/ref=sr_1_336?qid=1672895842&amp;s=electronics&amp;sr=1-336" TargetMode="External"/><Relationship Id="rId1417" Type="http://schemas.openxmlformats.org/officeDocument/2006/relationships/hyperlink" Target="https://m.media-amazon.com/images/I/21rFBH5Lf2L._SX300_SY300_QL70_ML2_.jpg" TargetMode="External"/><Relationship Id="rId1624" Type="http://schemas.openxmlformats.org/officeDocument/2006/relationships/hyperlink" Target="https://www.amazon.in/Venus-Weighing-Warranty-Included-Capacity/dp/B09H3BXWTK/ref=sr_1_193?qid=1672923600&amp;s=kitchen&amp;sr=1-193" TargetMode="External"/><Relationship Id="rId1831" Type="http://schemas.openxmlformats.org/officeDocument/2006/relationships/hyperlink" Target="https://m.media-amazon.com/images/I/41cRLg+wdIL._SY300_SX300_.jpg" TargetMode="External"/><Relationship Id="rId2398" Type="http://schemas.openxmlformats.org/officeDocument/2006/relationships/hyperlink" Target="https://www.amazon.in/Smashtronics%C2%AE-Silicone-Firestick-Control-Shockproof/dp/B09HK9JH4F/ref=sr_1_463?qid=1672909147&amp;s=electronics&amp;sr=1-463" TargetMode="External"/><Relationship Id="rId577" Type="http://schemas.openxmlformats.org/officeDocument/2006/relationships/hyperlink" Target="https://m.media-amazon.com/images/I/41R4IgGsMaL._SX300_SY300_QL70_FMwebp_.jpg" TargetMode="External"/><Relationship Id="rId2258" Type="http://schemas.openxmlformats.org/officeDocument/2006/relationships/hyperlink" Target="https://www.amazon.in/Eureka-Forbes-Euroclean-Vacuum-Cleaner/dp/B07F6GXNPB/ref=sr_1_485?qid=1672923615&amp;s=kitchen&amp;sr=1-485" TargetMode="External"/><Relationship Id="rId784" Type="http://schemas.openxmlformats.org/officeDocument/2006/relationships/hyperlink" Target="https://www.amazon.in/Resonate-RouterUPS-CRU12V2-Backup-Router/dp/B017NC2IPM/ref=sr_1_261?qid=1672903007&amp;s=computers&amp;sr=1-261" TargetMode="External"/><Relationship Id="rId991" Type="http://schemas.openxmlformats.org/officeDocument/2006/relationships/hyperlink" Target="https://m.media-amazon.com/images/W/WEBP_402378-T1/images/I/31IdziegWVL._SX300_SY300_QL70_FMwebp_.jpg" TargetMode="External"/><Relationship Id="rId1067" Type="http://schemas.openxmlformats.org/officeDocument/2006/relationships/hyperlink" Target="https://m.media-amazon.com/images/I/41k-VlGbYnL._SX300_SY300_QL70_ML2_.jpg" TargetMode="External"/><Relationship Id="rId2465" Type="http://schemas.openxmlformats.org/officeDocument/2006/relationships/hyperlink" Target="https://m.media-amazon.com/images/I/41jJsvzPK0L._SY445_SX342_QL70_FMwebp_.jpg" TargetMode="External"/><Relationship Id="rId2672" Type="http://schemas.openxmlformats.org/officeDocument/2006/relationships/hyperlink" Target="https://www.amazon.in/pTron-Charging-480Mbps-Durable-1-Meter/dp/B0B4T6MR8N/ref=sr_1_287?qid=1672909138&amp;s=electronics&amp;sr=1-287" TargetMode="External"/><Relationship Id="rId437" Type="http://schemas.openxmlformats.org/officeDocument/2006/relationships/hyperlink" Target="https://m.media-amazon.com/images/I/41igriVLabS._SX300_SY300_QL70_FMwebp_.jpg" TargetMode="External"/><Relationship Id="rId644" Type="http://schemas.openxmlformats.org/officeDocument/2006/relationships/hyperlink" Target="https://www.amazon.in/Usha-812-Thermo-Room-Heater/dp/B07K19NYZ8/ref=sr_1_492?qid=1672923617&amp;s=kitchen&amp;sr=1-492" TargetMode="External"/><Relationship Id="rId851" Type="http://schemas.openxmlformats.org/officeDocument/2006/relationships/hyperlink" Target="https://m.media-amazon.com/images/I/31afXBXOUVL._SX300_SY300_QL70_FMwebp_.jpg" TargetMode="External"/><Relationship Id="rId1274" Type="http://schemas.openxmlformats.org/officeDocument/2006/relationships/hyperlink" Target="https://www.amazon.in/Plastic-Laundry-Basket-Light-Grey/dp/B01LY9W8AF/ref=sr_1_314?qid=1672923607&amp;s=kitchen&amp;sr=1-314" TargetMode="External"/><Relationship Id="rId1481" Type="http://schemas.openxmlformats.org/officeDocument/2006/relationships/hyperlink" Target="https://m.media-amazon.com/images/I/4175g2Idd9L._SY445_SX342_QL70_FMwebp_.jpg" TargetMode="External"/><Relationship Id="rId2118" Type="http://schemas.openxmlformats.org/officeDocument/2006/relationships/hyperlink" Target="https://www.amazon.in/AmazonBasics-USB-3-0-Cable-Meters/dp/B00NH12R1O/ref=sr_1_205?qid=1672909134&amp;s=electronics&amp;sr=1-205" TargetMode="External"/><Relationship Id="rId2325" Type="http://schemas.openxmlformats.org/officeDocument/2006/relationships/hyperlink" Target="https://m.media-amazon.com/images/W/WEBP_402378-T1/images/I/31tk9yOK-qL._SX300_SY300_QL70_FMwebp_.jpg" TargetMode="External"/><Relationship Id="rId2532" Type="http://schemas.openxmlformats.org/officeDocument/2006/relationships/hyperlink" Target="https://www.amazon.in/Portronics-POR-1081-Charging-1-2Meter-Function/dp/B08CF3D7QR/ref=sr_1_12?qid=1672909124&amp;s=electronics&amp;sr=1-12" TargetMode="External"/><Relationship Id="rId504" Type="http://schemas.openxmlformats.org/officeDocument/2006/relationships/hyperlink" Target="https://www.amazon.in/Bajaj-Rex-Mixer-Grinder-White/dp/B08G8H8DPL/ref=sr_1_198?qid=1672923600&amp;s=kitchen&amp;sr=1-198" TargetMode="External"/><Relationship Id="rId711" Type="http://schemas.openxmlformats.org/officeDocument/2006/relationships/hyperlink" Target="https://m.media-amazon.com/images/W/WEBP_402378-T1/images/I/31rucE-db2L._SX300_SY300_QL70_FMwebp_.jpg" TargetMode="External"/><Relationship Id="rId1134" Type="http://schemas.openxmlformats.org/officeDocument/2006/relationships/hyperlink" Target="https://www.amazon.in/Brayden-Portable-Smoothie-Blender-Rechargeable/dp/B07NRTCDS5/ref=sr_1_190?qid=1672923600&amp;s=kitchen&amp;sr=1-190" TargetMode="External"/><Relationship Id="rId1341" Type="http://schemas.openxmlformats.org/officeDocument/2006/relationships/hyperlink" Target="https://m.media-amazon.com/images/I/31nI3BzOXwL._SX300_SY300_QL70_FMwebp_.jpg" TargetMode="External"/><Relationship Id="rId1201" Type="http://schemas.openxmlformats.org/officeDocument/2006/relationships/hyperlink" Target="https://m.media-amazon.com/images/W/WEBP_402378-T1/images/I/41C90o+3GOL._SX300_SY300_.jpg" TargetMode="External"/><Relationship Id="rId294" Type="http://schemas.openxmlformats.org/officeDocument/2006/relationships/hyperlink" Target="https://www.amazon.in/POCO-C31-Royal-Blue-RAM/dp/B09NY6TRXG/ref=sr_1_455?qid=1672895879&amp;s=electronics&amp;sr=1-455" TargetMode="External"/><Relationship Id="rId2182" Type="http://schemas.openxmlformats.org/officeDocument/2006/relationships/hyperlink" Target="https://www.amazon.in/ZEBRONICS-Zeb-Dash-Wireless-Receiver-Buttons/dp/B08YDFX7Y1/ref=sr_1_46?qid=1672902996&amp;s=computers&amp;sr=1-46" TargetMode="External"/><Relationship Id="rId154" Type="http://schemas.openxmlformats.org/officeDocument/2006/relationships/hyperlink" Target="https://www.amazon.in/OPPO-Fluid-Black-128GB-Storage/dp/B08VB2CMR3/ref=sr_1_122?qid=1672895777&amp;s=electronics&amp;sr=1-122" TargetMode="External"/><Relationship Id="rId361" Type="http://schemas.openxmlformats.org/officeDocument/2006/relationships/hyperlink" Target="https://m.media-amazon.com/images/W/WEBP_402378-T1/images/I/31YrFqskR7L._SX300_SY300_QL70_FMwebp_.jpg" TargetMode="External"/><Relationship Id="rId2042" Type="http://schemas.openxmlformats.org/officeDocument/2006/relationships/hyperlink" Target="https://www.amazon.in/Parker-Vector-Camouflage-Gift-Set/dp/B0746N6WML/ref=sr_1_414?qid=1672903016&amp;s=computers&amp;sr=1-414" TargetMode="External"/><Relationship Id="rId221" Type="http://schemas.openxmlformats.org/officeDocument/2006/relationships/hyperlink" Target="https://m.media-amazon.com/images/I/41gikeSuhAL._SY300_SX300_QL70_FMwebp_.jpg" TargetMode="External"/><Relationship Id="rId319" Type="http://schemas.openxmlformats.org/officeDocument/2006/relationships/hyperlink" Target="https://m.media-amazon.com/images/I/41M9BBMSUdL._SX300_SY300_QL70_FMwebp_.jpg" TargetMode="External"/><Relationship Id="rId526" Type="http://schemas.openxmlformats.org/officeDocument/2006/relationships/hyperlink" Target="https://www.amazon.in/Bajaj-Jars-Mixer-Grinder-White/dp/B09MFR93KS/ref=sr_1_447?qid=1672923614&amp;s=kitchen&amp;sr=1-447" TargetMode="External"/><Relationship Id="rId1156" Type="http://schemas.openxmlformats.org/officeDocument/2006/relationships/hyperlink" Target="https://www.amazon.in/HP-K500F-Gaming-Keyboard-7ZZ97AA/dp/B08498D67S/ref=sr_1_459?qid=1672903018&amp;s=computers&amp;sr=1-459" TargetMode="External"/><Relationship Id="rId1363" Type="http://schemas.openxmlformats.org/officeDocument/2006/relationships/hyperlink" Target="https://m.media-amazon.com/images/I/31TSknJ2JbL._SY300_SX300_QL70_FMwebp_.jpg" TargetMode="External"/><Relationship Id="rId2207" Type="http://schemas.openxmlformats.org/officeDocument/2006/relationships/hyperlink" Target="https://m.media-amazon.com/images/I/41lnTFZGz9L._SX300_SY300_QL70_ML2_.jpg" TargetMode="External"/><Relationship Id="rId733" Type="http://schemas.openxmlformats.org/officeDocument/2006/relationships/hyperlink" Target="https://m.media-amazon.com/images/I/4141l8ZBWXL._SX300_SY300_QL70_ML2_.jpg" TargetMode="External"/><Relationship Id="rId940" Type="http://schemas.openxmlformats.org/officeDocument/2006/relationships/hyperlink" Target="https://www.amazon.in/boAt-Wave-Lite-Smartwatch-Multiple/dp/B09V175NP7/ref=sr_1_190?qid=1672895799&amp;s=electronics&amp;sr=1-190" TargetMode="External"/><Relationship Id="rId1016" Type="http://schemas.openxmlformats.org/officeDocument/2006/relationships/hyperlink" Target="https://www.amazon.in/Boult-Audio-Lightning-Environmental-Cancellation/dp/B0B31BYXQQ/ref=sr_1_50?qid=1672902997&amp;s=computers&amp;sr=1-50" TargetMode="External"/><Relationship Id="rId1570" Type="http://schemas.openxmlformats.org/officeDocument/2006/relationships/hyperlink" Target="https://www.amazon.in/Usha-EI-1602-1000-Watt-Lightweight/dp/B008YW3CYM/ref=sr_1_141?qid=1672923597&amp;s=kitchen&amp;sr=1-141" TargetMode="External"/><Relationship Id="rId1668" Type="http://schemas.openxmlformats.org/officeDocument/2006/relationships/hyperlink" Target="https://www.amazon.in/ProElite-Smart-Generation-Stylus-Translucent/dp/B07Z53L5QL/ref=sr_1_289?qid=1672903010&amp;s=computers&amp;sr=1-289" TargetMode="External"/><Relationship Id="rId1875" Type="http://schemas.openxmlformats.org/officeDocument/2006/relationships/hyperlink" Target="https://m.media-amazon.com/images/W/WEBP_402378-T2/images/I/41xmv3WPs7L._SX300_SY300_QL70_FMwebp_.jpg" TargetMode="External"/><Relationship Id="rId2414" Type="http://schemas.openxmlformats.org/officeDocument/2006/relationships/hyperlink" Target="https://www.amazon.in/boAt-A325-Tangle-Free-Charging-Transmission/dp/B08WRBG3XW/ref=sr_1_20?qid=1672909124&amp;s=electronics&amp;sr=1-20" TargetMode="External"/><Relationship Id="rId2621" Type="http://schemas.openxmlformats.org/officeDocument/2006/relationships/hyperlink" Target="https://m.media-amazon.com/images/W/WEBP_402378-T1/images/I/4127NZ2xG6L._SX300_SY300_QL70_FMwebp_.jpg" TargetMode="External"/><Relationship Id="rId800" Type="http://schemas.openxmlformats.org/officeDocument/2006/relationships/hyperlink" Target="https://www.amazon.in/Boat-Rockerz-550-Headphone-Aesthetics/dp/B0856HY85J/ref=sr_1_85?qid=1672902998&amp;s=computers&amp;sr=1-85" TargetMode="External"/><Relationship Id="rId1223" Type="http://schemas.openxmlformats.org/officeDocument/2006/relationships/hyperlink" Target="https://m.media-amazon.com/images/W/WEBP_402378-T1/images/I/41J3yWKhnxL._SX300_SY300_QL70_FMwebp_.jpg" TargetMode="External"/><Relationship Id="rId1430" Type="http://schemas.openxmlformats.org/officeDocument/2006/relationships/hyperlink" Target="https://www.amazon.in/2000-Watt-Heater-White-HN-2500-India/dp/B0BMTZ4T1D/ref=sr_1_165?qid=1672923598&amp;s=kitchen&amp;sr=1-165" TargetMode="External"/><Relationship Id="rId1528" Type="http://schemas.openxmlformats.org/officeDocument/2006/relationships/hyperlink" Target="https://www.amazon.in/LRIPL-Remote-Control-Netflix-Compatible/dp/B08RX8G496/ref=sr_1_161?qid=1672909131&amp;s=electronics&amp;sr=1-161" TargetMode="External"/><Relationship Id="rId1735" Type="http://schemas.openxmlformats.org/officeDocument/2006/relationships/hyperlink" Target="https://m.media-amazon.com/images/W/WEBP_402378-T1/images/I/51MWh9t3Z2L._SX300_SY300_QL70_FMwebp_.jpg" TargetMode="External"/><Relationship Id="rId1942" Type="http://schemas.openxmlformats.org/officeDocument/2006/relationships/hyperlink" Target="https://www.amazon.in/Tizum-10-2Gbps-Speed-Plated-Cable/dp/B01M5967SY/ref=sr_1_468?qid=1672909147&amp;s=electronics&amp;sr=1-468" TargetMode="External"/><Relationship Id="rId27" Type="http://schemas.openxmlformats.org/officeDocument/2006/relationships/hyperlink" Target="https://m.media-amazon.com/images/I/51aFoI9nNZL._SY300_SX300_QL70_FMwebp_.jpg" TargetMode="External"/><Relationship Id="rId1802" Type="http://schemas.openxmlformats.org/officeDocument/2006/relationships/hyperlink" Target="https://www.amazon.in/StyleHouse-Remover-Woolen-Clothes-Electric/dp/B07NCKMXVZ/ref=sr_1_8?qid=1672923591&amp;s=kitchen&amp;sr=1-8" TargetMode="External"/><Relationship Id="rId176" Type="http://schemas.openxmlformats.org/officeDocument/2006/relationships/hyperlink" Target="https://www.amazon.in/Samsung-Midnight-Storage-5000mAh-Battery/dp/B0B4F1YC3J/ref=sr_1_162?qid=1672895791&amp;s=electronics&amp;sr=1-162" TargetMode="External"/><Relationship Id="rId383" Type="http://schemas.openxmlformats.org/officeDocument/2006/relationships/hyperlink" Target="https://m.media-amazon.com/images/W/WEBP_402378-T1/images/I/413KQ6Ch61L._SX300_SY300_QL70_FMwebp_.jpg" TargetMode="External"/><Relationship Id="rId590" Type="http://schemas.openxmlformats.org/officeDocument/2006/relationships/hyperlink" Target="https://www.amazon.in/Bajaj-Splendora-Instant-Water-Heater/dp/B097R2V1W8/ref=sr_1_28?qid=1672923592&amp;s=kitchen&amp;sr=1-28" TargetMode="External"/><Relationship Id="rId2064" Type="http://schemas.openxmlformats.org/officeDocument/2006/relationships/hyperlink" Target="https://www.amazon.in/Deuce-300-Resistant-Tangle-Free-Transmission/dp/B08HDJ86NZ/ref=sr_1_4?qid=1672909124&amp;s=electronics&amp;sr=1-4" TargetMode="External"/><Relationship Id="rId2271" Type="http://schemas.openxmlformats.org/officeDocument/2006/relationships/hyperlink" Target="https://m.media-amazon.com/images/I/51llGK9TR+L._SY300_SX300_.jpg" TargetMode="External"/><Relationship Id="rId243" Type="http://schemas.openxmlformats.org/officeDocument/2006/relationships/hyperlink" Target="https://m.media-amazon.com/images/W/WEBP_402378-T2/images/I/41Mktp5hVIL._SX300_SY300_QL70_FMwebp_.jpg" TargetMode="External"/><Relationship Id="rId450" Type="http://schemas.openxmlformats.org/officeDocument/2006/relationships/hyperlink" Target="https://www.amazon.in/Inalsa-Micro-WD10-1000W-Multifunction-Resistant/dp/B07SLNG3LW/ref=sr_1_301?qid=1672923607&amp;s=kitchen&amp;sr=1-301" TargetMode="External"/><Relationship Id="rId688" Type="http://schemas.openxmlformats.org/officeDocument/2006/relationships/hyperlink" Target="https://www.amazon.in/SM1301-Sandwich-Detachable-Plates-Waffle/dp/B09XRBJ94N/ref=sr_1_300?qid=1672923607&amp;s=kitchen&amp;sr=1-300" TargetMode="External"/><Relationship Id="rId895" Type="http://schemas.openxmlformats.org/officeDocument/2006/relationships/hyperlink" Target="https://m.media-amazon.com/images/I/41I2mS67DyL._SY300_SX300_QL70_FMwebp_.jpg" TargetMode="External"/><Relationship Id="rId1080" Type="http://schemas.openxmlformats.org/officeDocument/2006/relationships/hyperlink" Target="https://www.amazon.in/Croma-500-Watt-Grinder-CRAK4184-Purple/dp/B08KDBLMQP/ref=sr_1_27?qid=1672923591&amp;s=kitchen&amp;sr=1-27" TargetMode="External"/><Relationship Id="rId2131" Type="http://schemas.openxmlformats.org/officeDocument/2006/relationships/hyperlink" Target="https://m.media-amazon.com/images/W/WEBP_402378-T2/images/I/51LuP5KXg5L._SX300_SY300_QL70_FMwebp_.jpg" TargetMode="External"/><Relationship Id="rId2369" Type="http://schemas.openxmlformats.org/officeDocument/2006/relationships/hyperlink" Target="https://m.media-amazon.com/images/W/WEBP_402378-T1/images/I/417qayz2nNL._SX300_SY300_QL70_FMwebp_.jpg" TargetMode="External"/><Relationship Id="rId2576" Type="http://schemas.openxmlformats.org/officeDocument/2006/relationships/hyperlink" Target="https://www.amazon.in/Zebronics-CU3100V-charging-capacity-durability/dp/B0B65MJ45G/ref=sr_1_215?qid=1672909134&amp;s=electronics&amp;sr=1-215" TargetMode="External"/><Relationship Id="rId103" Type="http://schemas.openxmlformats.org/officeDocument/2006/relationships/hyperlink" Target="https://m.media-amazon.com/images/I/41XtHlbmOHL._SX300_SY300_QL70_ML2_.jpg" TargetMode="External"/><Relationship Id="rId310" Type="http://schemas.openxmlformats.org/officeDocument/2006/relationships/hyperlink" Target="https://www.amazon.in/Crompton-Solarium-Qube-Star-Rated-Storage/dp/B07VZH6ZBB/ref=sr_1_372?qid=1672923611&amp;s=kitchen&amp;sr=1-372" TargetMode="External"/><Relationship Id="rId548" Type="http://schemas.openxmlformats.org/officeDocument/2006/relationships/hyperlink" Target="https://www.amazon.in/Havells-Festiva-1200mm-Resistant-Ceiling/dp/B08ZHYNTM1/ref=sr_1_342?qid=1672923610&amp;s=kitchen&amp;sr=1-342" TargetMode="External"/><Relationship Id="rId755" Type="http://schemas.openxmlformats.org/officeDocument/2006/relationships/hyperlink" Target="https://m.media-amazon.com/images/W/WEBP_402378-T1/images/I/41TUgf0W8uL._SX300_SY300_QL70_FMwebp_.jpg" TargetMode="External"/><Relationship Id="rId962" Type="http://schemas.openxmlformats.org/officeDocument/2006/relationships/hyperlink" Target="https://www.amazon.in/akiara-Machine-Stitching-extension-adapter/dp/B09R83SFYV/ref=sr_1_202?qid=1672923601&amp;s=kitchen&amp;sr=1-202" TargetMode="External"/><Relationship Id="rId1178" Type="http://schemas.openxmlformats.org/officeDocument/2006/relationships/hyperlink" Target="https://www.amazon.in/TP-Link-TL-UE300-Gigabit-Ethernet-Network/dp/B00V4BGDKU/ref=sr_1_110?qid=1672909129&amp;s=electronics&amp;sr=1-110" TargetMode="External"/><Relationship Id="rId1385" Type="http://schemas.openxmlformats.org/officeDocument/2006/relationships/hyperlink" Target="https://m.media-amazon.com/images/I/41HqmhflMWL._SX300_SY300_QL70_FMwebp_.jpg" TargetMode="External"/><Relationship Id="rId1592" Type="http://schemas.openxmlformats.org/officeDocument/2006/relationships/hyperlink" Target="https://www.amazon.in/Redgear-Gaming-Semi-Honeycomb-Windows-Gamers/dp/B08CHZ3ZQ7/ref=sr_1_177?qid=1672903004&amp;s=computers&amp;sr=1-177" TargetMode="External"/><Relationship Id="rId2229" Type="http://schemas.openxmlformats.org/officeDocument/2006/relationships/hyperlink" Target="https://m.media-amazon.com/images/I/31hDWwY8iWL._SX300_SY300_QL70_ML2_.jpg" TargetMode="External"/><Relationship Id="rId2436" Type="http://schemas.openxmlformats.org/officeDocument/2006/relationships/hyperlink" Target="https://www.amazon.in/Sounce-iPhone-Charging-Compatible-Devices/dp/B096MSW6CT/ref=sr_1_3?qid=1672909124&amp;s=electronics&amp;sr=1-3" TargetMode="External"/><Relationship Id="rId2643" Type="http://schemas.openxmlformats.org/officeDocument/2006/relationships/hyperlink" Target="https://m.media-amazon.com/images/W/WEBP_402378-T1/images/I/31ew3okQR2L._SX300_SY300_QL70_FMwebp_.jpg" TargetMode="External"/><Relationship Id="rId91" Type="http://schemas.openxmlformats.org/officeDocument/2006/relationships/hyperlink" Target="https://m.media-amazon.com/images/W/WEBP_402378-T2/images/I/41GTMteNtdL._SX300_SY300_QL70_FMwebp_.jpg" TargetMode="External"/><Relationship Id="rId408" Type="http://schemas.openxmlformats.org/officeDocument/2006/relationships/hyperlink" Target="https://www.amazon.in/Aquadpure-Copper-ADJUSTER-Purifier-Technology/dp/B0BJ966M5K/ref=sr_1_308?qid=1672923607&amp;s=kitchen&amp;sr=1-308" TargetMode="External"/><Relationship Id="rId615" Type="http://schemas.openxmlformats.org/officeDocument/2006/relationships/hyperlink" Target="https://m.media-amazon.com/images/W/WEBP_402378-T1/images/I/410jqIm0YoL._SX300_SY300_QL70_FMwebp_.jpg" TargetMode="External"/><Relationship Id="rId822" Type="http://schemas.openxmlformats.org/officeDocument/2006/relationships/hyperlink" Target="https://www.amazon.in/TP-LINK-T3U-Wireless-MU-MIMO-Supports/dp/B0859M539M/ref=sr_1_160?qid=1672909131&amp;s=electronics&amp;sr=1-160" TargetMode="External"/><Relationship Id="rId1038" Type="http://schemas.openxmlformats.org/officeDocument/2006/relationships/hyperlink" Target="https://www.amazon.in/Nokia-105-Single-Wireless-Charcoal/dp/B09YDFKJF8/ref=sr_1_125?qid=1672895777&amp;s=electronics&amp;sr=1-125" TargetMode="External"/><Relationship Id="rId1245" Type="http://schemas.openxmlformats.org/officeDocument/2006/relationships/hyperlink" Target="https://m.media-amazon.com/images/W/WEBP_402378-T1/images/I/516xGB5Bt+L._SY300_SX300_.jpg" TargetMode="External"/><Relationship Id="rId1452" Type="http://schemas.openxmlformats.org/officeDocument/2006/relationships/hyperlink" Target="https://www.amazon.in/Amazon-Basics-Electric-Kettle-Stainless/dp/B0B2DZ5S6R/ref=sr_1_63?qid=1672923593&amp;s=kitchen&amp;sr=1-63" TargetMode="External"/><Relationship Id="rId1897" Type="http://schemas.openxmlformats.org/officeDocument/2006/relationships/hyperlink" Target="https://m.media-amazon.com/images/I/41NuSTFXerL._SX300_SY300_QL70_ML2_.jpg" TargetMode="External"/><Relationship Id="rId2503" Type="http://schemas.openxmlformats.org/officeDocument/2006/relationships/hyperlink" Target="https://m.media-amazon.com/images/I/41wqOJ5t9QL._SX300_SY300_QL70_FMwebp_.jpg" TargetMode="External"/><Relationship Id="rId1105" Type="http://schemas.openxmlformats.org/officeDocument/2006/relationships/hyperlink" Target="https://m.media-amazon.com/images/W/WEBP_402378-T2/images/I/41LLX-A7eTL._SX300_SY300_QL70_FMwebp_.jpg" TargetMode="External"/><Relationship Id="rId1312" Type="http://schemas.openxmlformats.org/officeDocument/2006/relationships/hyperlink" Target="https://www.amazon.in/SanDisk-Extreme-Video-Mirrorless-Cameras/dp/B09X7DY7Q4/ref=sr_1_307?qid=1672903010&amp;s=computers&amp;sr=1-307" TargetMode="External"/><Relationship Id="rId1757" Type="http://schemas.openxmlformats.org/officeDocument/2006/relationships/hyperlink" Target="https://m.media-amazon.com/images/I/519LLyO+jtL._SY300_SX300_.jpg" TargetMode="External"/><Relationship Id="rId1964" Type="http://schemas.openxmlformats.org/officeDocument/2006/relationships/hyperlink" Target="https://www.amazon.in/DURACELL-Type-C-Micro-braided-Charge/dp/B09C6H53KH/ref=sr_1_168?qid=1672909131&amp;s=electronics&amp;sr=1-168" TargetMode="External"/><Relationship Id="rId49" Type="http://schemas.openxmlformats.org/officeDocument/2006/relationships/hyperlink" Target="https://m.media-amazon.com/images/W/WEBP_402378-T1/images/I/51dOjIreG4L._SX300_SY300_QL70_FMwebp_.jpg" TargetMode="External"/><Relationship Id="rId1617" Type="http://schemas.openxmlformats.org/officeDocument/2006/relationships/hyperlink" Target="https://m.media-amazon.com/images/I/21ci6bwxtdL._SX300_SY300_QL70_FMwebp_.jpg" TargetMode="External"/><Relationship Id="rId1824" Type="http://schemas.openxmlformats.org/officeDocument/2006/relationships/hyperlink" Target="https://www.amazon.in/STRIFF-Adjustable-Ventilated-Ergonomic-Compatibility/dp/B09XX51X2G/ref=sr_1_105?qid=1672903000&amp;s=computers&amp;sr=1-105" TargetMode="External"/><Relationship Id="rId198" Type="http://schemas.openxmlformats.org/officeDocument/2006/relationships/hyperlink" Target="https://www.amazon.in/Redmi-Horizon-Qualcomm%C2%AE-SnapdragonTM-Included/dp/B09QS9CWLV/ref=sr_1_382?qid=1672895857&amp;s=electronics&amp;sr=1-382" TargetMode="External"/><Relationship Id="rId2086" Type="http://schemas.openxmlformats.org/officeDocument/2006/relationships/hyperlink" Target="https://www.amazon.in/Aluminium-Adjustable-Mobile-Foldable-Smartphones/dp/B088ZFJY82/ref=sr_1_493?qid=1672895894&amp;s=electronics&amp;sr=1-493" TargetMode="External"/><Relationship Id="rId2293" Type="http://schemas.openxmlformats.org/officeDocument/2006/relationships/hyperlink" Target="https://m.media-amazon.com/images/I/41gUqtvpULL._SX300_SY300_QL70_FMwebp_.jpg" TargetMode="External"/><Relationship Id="rId2598" Type="http://schemas.openxmlformats.org/officeDocument/2006/relationships/hyperlink" Target="https://www.amazon.in/Luxor-Subject-Single-Ruled-Notebook/dp/B00LHZW3XY/ref=sr_1_213_mod_primary_new?qid=1672903005&amp;s=computers&amp;sbo=RZvfv%2F%2FHxDF%2BO5021pAnSA%3D%3D&amp;sr=1-213" TargetMode="External"/><Relationship Id="rId265" Type="http://schemas.openxmlformats.org/officeDocument/2006/relationships/hyperlink" Target="https://m.media-amazon.com/images/I/41VcqwZ-O8L._SX300_SY300_QL70_ML2_.jpg" TargetMode="External"/><Relationship Id="rId472" Type="http://schemas.openxmlformats.org/officeDocument/2006/relationships/hyperlink" Target="https://www.amazon.in/Preethi-Blue-Leaf-Diamond-750-Watt/dp/B0188KPKB2/ref=sr_1_133?qid=1672923597&amp;s=kitchen&amp;sr=1-133" TargetMode="External"/><Relationship Id="rId2153" Type="http://schemas.openxmlformats.org/officeDocument/2006/relationships/hyperlink" Target="https://m.media-amazon.com/images/W/WEBP_402378-T1/images/I/318oSoMwjsL._SX300_SY300_QL70_FMwebp_.jpg" TargetMode="External"/><Relationship Id="rId2360" Type="http://schemas.openxmlformats.org/officeDocument/2006/relationships/hyperlink" Target="https://www.amazon.in/Tata-Sky-Digital-Setup-Remote/dp/B08RZ12GKR/ref=sr_1_447?qid=1672909146&amp;s=electronics&amp;sr=1-447" TargetMode="External"/><Relationship Id="rId125" Type="http://schemas.openxmlformats.org/officeDocument/2006/relationships/hyperlink" Target="https://m.media-amazon.com/images/I/41sJ50FH9OL._SX300_SY300_QL70_ML2_.jpg" TargetMode="External"/><Relationship Id="rId332" Type="http://schemas.openxmlformats.org/officeDocument/2006/relationships/hyperlink" Target="https://www.amazon.in/Havells-Instanio-Storage-Heater-installation/dp/B08GM5S4CQ/ref=sr_1_172?qid=1672923600&amp;s=kitchen&amp;sr=1-172" TargetMode="External"/><Relationship Id="rId777" Type="http://schemas.openxmlformats.org/officeDocument/2006/relationships/hyperlink" Target="https://m.media-amazon.com/images/I/31foPNxmwsL._SX300_SY300_QL70_FMwebp_.jpg" TargetMode="External"/><Relationship Id="rId984" Type="http://schemas.openxmlformats.org/officeDocument/2006/relationships/hyperlink" Target="https://www.amazon.in/SKYTONE-Stainless-Electric-Grinders-Vegetables/dp/B09F6KL23R/ref=sr_1_178?qid=1672923600&amp;s=kitchen&amp;sr=1-178" TargetMode="External"/><Relationship Id="rId2013" Type="http://schemas.openxmlformats.org/officeDocument/2006/relationships/hyperlink" Target="https://m.media-amazon.com/images/W/WEBP_402378-T2/images/I/31-RWRwJZOL._SX300_SY300_QL70_FMwebp_.jpg" TargetMode="External"/><Relationship Id="rId2220" Type="http://schemas.openxmlformats.org/officeDocument/2006/relationships/hyperlink" Target="https://www.amazon.in/Adapter-Projector-Computer-Laptop-Projectors/dp/B085194JFL/ref=sr_1_23?qid=1672909124&amp;s=electronics&amp;sr=1-23" TargetMode="External"/><Relationship Id="rId2458" Type="http://schemas.openxmlformats.org/officeDocument/2006/relationships/hyperlink" Target="https://www.amazon.in/IONIX-Tap-Multilayer-Filter-Filter-Pack/dp/B0BBLHTRM9/ref=sr_1_488?qid=1672923617&amp;s=kitchen&amp;sr=1-488" TargetMode="External"/><Relationship Id="rId2665" Type="http://schemas.openxmlformats.org/officeDocument/2006/relationships/hyperlink" Target="https://m.media-amazon.com/images/I/51swXR+r2xL._SY300_SX300_.jpg" TargetMode="External"/><Relationship Id="rId637" Type="http://schemas.openxmlformats.org/officeDocument/2006/relationships/hyperlink" Target="https://m.media-amazon.com/images/I/21nPIBIwF0L._SX300_SY300_QL70_FMwebp_.jpg" TargetMode="External"/><Relationship Id="rId844" Type="http://schemas.openxmlformats.org/officeDocument/2006/relationships/hyperlink" Target="https://www.amazon.in/AGARO-800-Watt-Handheld-Cleaner-Durable/dp/B07SRM58TP/ref=sr_1_53?qid=1672923593&amp;s=kitchen&amp;sr=1-53" TargetMode="External"/><Relationship Id="rId1267" Type="http://schemas.openxmlformats.org/officeDocument/2006/relationships/hyperlink" Target="https://m.media-amazon.com/images/W/WEBP_402378-T1/images/I/41TMMpVWKqL._SY300_SX300_QL70_FMwebp_.jpg" TargetMode="External"/><Relationship Id="rId1474" Type="http://schemas.openxmlformats.org/officeDocument/2006/relationships/hyperlink" Target="https://www.amazon.in/AmazonBasics-Certified-Lightning-Charge-Meters/dp/B07DC4RZPY/ref=sr_1_211?qid=1672909134&amp;s=electronics&amp;sr=1-211" TargetMode="External"/><Relationship Id="rId1681" Type="http://schemas.openxmlformats.org/officeDocument/2006/relationships/hyperlink" Target="https://m.media-amazon.com/images/I/41LwSJdthGL._SX300_SY300_QL70_FMwebp_.jpg" TargetMode="External"/><Relationship Id="rId2318" Type="http://schemas.openxmlformats.org/officeDocument/2006/relationships/hyperlink" Target="https://www.amazon.in/Wembley-LCD-Writing-Tablet-8-5/dp/B09P564ZTJ/ref=sr_1_216?qid=1672903005&amp;s=computers&amp;sr=1-216" TargetMode="External"/><Relationship Id="rId2525" Type="http://schemas.openxmlformats.org/officeDocument/2006/relationships/hyperlink" Target="https://m.media-amazon.com/images/I/419KXo-7kDL._SX300_SY300_QL70_FMwebp_.jpg" TargetMode="External"/><Relationship Id="rId704" Type="http://schemas.openxmlformats.org/officeDocument/2006/relationships/hyperlink" Target="https://www.amazon.in/JBL-Portable-Waterproof-Bluetooth-Speaker/dp/B07B88KQZ8/ref=sr_1_158?qid=1672903002&amp;s=computers&amp;sr=1-158" TargetMode="External"/><Relationship Id="rId911" Type="http://schemas.openxmlformats.org/officeDocument/2006/relationships/hyperlink" Target="https://m.media-amazon.com/images/I/41J2W8DASzS._SX300_SY300_QL70_ML2_.jpg" TargetMode="External"/><Relationship Id="rId1127" Type="http://schemas.openxmlformats.org/officeDocument/2006/relationships/hyperlink" Target="https://m.media-amazon.com/images/W/WEBP_402378-T1/images/I/414fV+i+rcL._SY300_SX300_.jpg" TargetMode="External"/><Relationship Id="rId1334" Type="http://schemas.openxmlformats.org/officeDocument/2006/relationships/hyperlink" Target="https://www.amazon.in/Activa-Heat-Max-Watts-Heater-White/dp/B0BDG6QDYD/ref=sr_1_167?qid=1672923598&amp;s=kitchen&amp;sr=1-167" TargetMode="External"/><Relationship Id="rId1541" Type="http://schemas.openxmlformats.org/officeDocument/2006/relationships/hyperlink" Target="https://m.media-amazon.com/images/I/21df1gnW1SL._SX300_SY300_QL70_ML2_.jpg" TargetMode="External"/><Relationship Id="rId1779" Type="http://schemas.openxmlformats.org/officeDocument/2006/relationships/hyperlink" Target="https://m.media-amazon.com/images/I/31k9FfzMGzL._SX300_SY300_QL70_FMwebp_.jpg" TargetMode="External"/><Relationship Id="rId1986" Type="http://schemas.openxmlformats.org/officeDocument/2006/relationships/hyperlink" Target="https://www.amazon.in/oraimo-Charging-Syncing-Indicator-Compatible/dp/B0B86CDHL1/ref=sr_1_79?qid=1672909128&amp;s=electronics&amp;sr=1-79" TargetMode="External"/><Relationship Id="rId40" Type="http://schemas.openxmlformats.org/officeDocument/2006/relationships/hyperlink" Target="https://www.amazon.in/Sansui-Certified-Android-JSW55ASUHD-Mystique/dp/B09NNGHG22/ref=sr_1_254?qid=1672909136&amp;s=electronics&amp;sr=1-254" TargetMode="External"/><Relationship Id="rId1401" Type="http://schemas.openxmlformats.org/officeDocument/2006/relationships/hyperlink" Target="https://m.media-amazon.com/images/I/31f4cZdDnJL._SX300_SY300_QL70_FMwebp_.jpg" TargetMode="External"/><Relationship Id="rId1639" Type="http://schemas.openxmlformats.org/officeDocument/2006/relationships/hyperlink" Target="https://m.media-amazon.com/images/I/21N0SU36xXL._SX300_SY300_QL70_FMwebp_.jpg" TargetMode="External"/><Relationship Id="rId1846" Type="http://schemas.openxmlformats.org/officeDocument/2006/relationships/hyperlink" Target="https://www.amazon.in/Parker-Moments-Vector-Timecheck-Roller/dp/B07LFQLKFZ/ref=sr_1_470?qid=1672903018&amp;s=computers&amp;sr=1-470" TargetMode="External"/><Relationship Id="rId1706" Type="http://schemas.openxmlformats.org/officeDocument/2006/relationships/hyperlink" Target="https://www.amazon.in/SupCares-Adjustable-Aluminium-Ventilated-Foldable/dp/B0BCVJ3PVP/ref=sr_1_337?qid=1672903012&amp;s=computers&amp;sr=1-337" TargetMode="External"/><Relationship Id="rId1913" Type="http://schemas.openxmlformats.org/officeDocument/2006/relationships/hyperlink" Target="https://m.media-amazon.com/images/I/31DRQ+kgWaL._SY300_SX300_.jpg" TargetMode="External"/><Relationship Id="rId287" Type="http://schemas.openxmlformats.org/officeDocument/2006/relationships/hyperlink" Target="https://m.media-amazon.com/images/I/319t03ZuOML._SX300_SY300_QL70_FMwebp_.jpg" TargetMode="External"/><Relationship Id="rId494" Type="http://schemas.openxmlformats.org/officeDocument/2006/relationships/hyperlink" Target="https://www.amazon.in/APC-BX600C-600VA-230V-Back/dp/B016XVRKZM/ref=sr_1_211?qid=1672903005&amp;s=computers&amp;sr=1-211" TargetMode="External"/><Relationship Id="rId2175" Type="http://schemas.openxmlformats.org/officeDocument/2006/relationships/hyperlink" Target="https://m.media-amazon.com/images/W/WEBP_402378-T2/images/I/31yPzs3mAlL._SX300_SY300_QL70_FMwebp_.jpg" TargetMode="External"/><Relationship Id="rId2382" Type="http://schemas.openxmlformats.org/officeDocument/2006/relationships/hyperlink" Target="https://www.amazon.in/Camel-Camlin-Kokuyo-Fabrica-Acrylic/dp/B00LY1FN1K/ref=sr_1_359?qid=1672903012&amp;s=computers&amp;sr=1-359" TargetMode="External"/><Relationship Id="rId147" Type="http://schemas.openxmlformats.org/officeDocument/2006/relationships/hyperlink" Target="https://m.media-amazon.com/images/I/41iVkyHeTUL._SX300_SY300_QL70_ML2_.jpg" TargetMode="External"/><Relationship Id="rId354" Type="http://schemas.openxmlformats.org/officeDocument/2006/relationships/hyperlink" Target="https://www.amazon.in/Redmi-Storage-Segment-5000mAh-Battery/dp/B0BBN4DZBD/ref=sr_1_7?qid=1672895748&amp;s=electronics&amp;sr=1-7" TargetMode="External"/><Relationship Id="rId799" Type="http://schemas.openxmlformats.org/officeDocument/2006/relationships/hyperlink" Target="https://m.media-amazon.com/images/W/WEBP_402378-T2/images/I/41PlZjYsy-L._SX300_SY300_QL70_FMwebp_.jpg" TargetMode="External"/><Relationship Id="rId1191" Type="http://schemas.openxmlformats.org/officeDocument/2006/relationships/hyperlink" Target="https://m.media-amazon.com/images/I/41Lfns2oFNL._SX300_SY300_QL70_FMwebp_.jpg" TargetMode="External"/><Relationship Id="rId2035" Type="http://schemas.openxmlformats.org/officeDocument/2006/relationships/hyperlink" Target="https://m.media-amazon.com/images/W/WEBP_402378-T2/images/I/313uqx3djjL._SX300_SY300_QL70_FMwebp_.jpg" TargetMode="External"/><Relationship Id="rId2687" Type="http://schemas.openxmlformats.org/officeDocument/2006/relationships/hyperlink" Target="https://m.media-amazon.com/images/I/31v7NnnAItL._SY445_SX342_QL70_FMwebp_.jpg" TargetMode="External"/><Relationship Id="rId561" Type="http://schemas.openxmlformats.org/officeDocument/2006/relationships/hyperlink" Target="https://m.media-amazon.com/images/W/WEBP_402378-T2/images/I/41QEK7WRJbL._SX300_SY300_QL70_FMwebp_.jpg" TargetMode="External"/><Relationship Id="rId659" Type="http://schemas.openxmlformats.org/officeDocument/2006/relationships/hyperlink" Target="https://m.media-amazon.com/images/W/WEBP_402378-T1/images/I/41qmt2a159L._SX300_SY300_QL70_FMwebp_.jpg" TargetMode="External"/><Relationship Id="rId866" Type="http://schemas.openxmlformats.org/officeDocument/2006/relationships/hyperlink" Target="https://www.amazon.in/Model-P4-Swivel-32-55-inch-Motion-Cantilever/dp/B07966M8XH/ref=sr_1_76?qid=1672909128&amp;s=electronics&amp;sr=1-76" TargetMode="External"/><Relationship Id="rId1289" Type="http://schemas.openxmlformats.org/officeDocument/2006/relationships/hyperlink" Target="https://m.media-amazon.com/images/I/413qMt0RdpL._SY300_SX300_QL70_ML2_.jpg" TargetMode="External"/><Relationship Id="rId1496" Type="http://schemas.openxmlformats.org/officeDocument/2006/relationships/hyperlink" Target="https://www.amazon.in/RPM-Euro-Games-Controller-Wired/dp/B08J4PL1Z3/ref=sr_1_386?qid=1672903014&amp;s=computers&amp;sr=1-386" TargetMode="External"/><Relationship Id="rId2242" Type="http://schemas.openxmlformats.org/officeDocument/2006/relationships/hyperlink" Target="https://www.amazon.in/Duracell-Alkaline-Battery-Duralock-Technology/dp/B014SZO90Y/ref=sr_1_34?qid=1672902996&amp;s=computers&amp;sr=1-34" TargetMode="External"/><Relationship Id="rId2547" Type="http://schemas.openxmlformats.org/officeDocument/2006/relationships/hyperlink" Target="https://m.media-amazon.com/images/I/31aJNyKmGHL._SX300_SY300_QL70_FMwebp_.jpg" TargetMode="External"/><Relationship Id="rId214" Type="http://schemas.openxmlformats.org/officeDocument/2006/relationships/hyperlink" Target="https://www.amazon.in/Havells-OFR-13-Wave-Fin/dp/B08MZNT7GP/ref=sr_1_221?qid=1672923603&amp;s=kitchen&amp;sr=1-221" TargetMode="External"/><Relationship Id="rId421" Type="http://schemas.openxmlformats.org/officeDocument/2006/relationships/hyperlink" Target="https://m.media-amazon.com/images/W/WEBP_402378-T1/images/I/31M+TYWPdQL._SY300_SX300_.jpg" TargetMode="External"/><Relationship Id="rId519" Type="http://schemas.openxmlformats.org/officeDocument/2006/relationships/hyperlink" Target="https://m.media-amazon.com/images/W/WEBP_402378-T2/images/I/31LsgYDJNkL._SX300_SY300_QL70_FMwebp_.jpg" TargetMode="External"/><Relationship Id="rId1051" Type="http://schemas.openxmlformats.org/officeDocument/2006/relationships/hyperlink" Target="https://m.media-amazon.com/images/I/41w5fk8Vl6L._SX300_SY300_QL70_ML2_.jpg" TargetMode="External"/><Relationship Id="rId1149" Type="http://schemas.openxmlformats.org/officeDocument/2006/relationships/hyperlink" Target="https://m.media-amazon.com/images/W/WEBP_402378-T2/images/I/41qTZXl3KaL._SX300_SY300_QL70_FMwebp_.jpg" TargetMode="External"/><Relationship Id="rId1356" Type="http://schemas.openxmlformats.org/officeDocument/2006/relationships/hyperlink" Target="https://www.amazon.in/Havells-Dzire-1000-Watt-Iron-Mint/dp/B07LDN9Q2P/ref=sr_1_406?qid=1672923612&amp;s=kitchen&amp;sr=1-406" TargetMode="External"/><Relationship Id="rId2102" Type="http://schemas.openxmlformats.org/officeDocument/2006/relationships/hyperlink" Target="https://www.amazon.in/AmazonBasics-Extension-Cable-2-Pack-Female/dp/B00NH13Q8W/ref=sr_1_233?qid=1672909135&amp;s=electronics&amp;sr=1-233" TargetMode="External"/><Relationship Id="rId726" Type="http://schemas.openxmlformats.org/officeDocument/2006/relationships/hyperlink" Target="https://www.amazon.in/Noise-ColorFit-Display-Monitoring-Smartwatches/dp/B09PNKXSKF/ref=sr_1_59?qid=1672895762&amp;s=electronics&amp;sr=1-59" TargetMode="External"/><Relationship Id="rId933" Type="http://schemas.openxmlformats.org/officeDocument/2006/relationships/hyperlink" Target="https://m.media-amazon.com/images/I/41orhoQwtGL._SX300_SY300_QL70_FMwebp_.jpg" TargetMode="External"/><Relationship Id="rId1009" Type="http://schemas.openxmlformats.org/officeDocument/2006/relationships/hyperlink" Target="https://m.media-amazon.com/images/I/41MOWVL2YNL._SX300_SY300_QL70_ML2_.jpg" TargetMode="External"/><Relationship Id="rId1563" Type="http://schemas.openxmlformats.org/officeDocument/2006/relationships/hyperlink" Target="https://m.media-amazon.com/images/I/414iVhwacbL._SX300_SY300_QL70_FMwebp_.jpg" TargetMode="External"/><Relationship Id="rId1770" Type="http://schemas.openxmlformats.org/officeDocument/2006/relationships/hyperlink" Target="https://www.amazon.in/AmazonBasics-3-5mm-2-Male-Adapter-cable/dp/B01D5H8LDM/ref=sr_1_144?qid=1672909130&amp;s=electronics&amp;sr=1-144" TargetMode="External"/><Relationship Id="rId1868" Type="http://schemas.openxmlformats.org/officeDocument/2006/relationships/hyperlink" Target="https://www.amazon.in/7SEVEN%C2%AE-Compatible-Control-Replacement-Original/dp/B09XJ1LM7R/ref=sr_1_174?qid=1672909133&amp;s=electronics&amp;sr=1-174" TargetMode="External"/><Relationship Id="rId2407" Type="http://schemas.openxmlformats.org/officeDocument/2006/relationships/hyperlink" Target="https://m.media-amazon.com/images/I/310wgAGevYL._SY445_SX342_QL70_FMwebp_.jpg" TargetMode="External"/><Relationship Id="rId2614" Type="http://schemas.openxmlformats.org/officeDocument/2006/relationships/hyperlink" Target="https://www.amazon.in/Duracell-Chhota-Power-Coins-2016-5/dp/B08Y57TPDM/ref=sr_1_368?qid=1672903013&amp;s=computers&amp;sr=1-368" TargetMode="External"/><Relationship Id="rId62" Type="http://schemas.openxmlformats.org/officeDocument/2006/relationships/hyperlink" Target="https://www.amazon.in/OnePlus-Nord-Jade-128GB-Storage/dp/B0B3CPQ5PF/ref=sr_1_8?qid=1672895748&amp;s=electronics&amp;sr=1-8" TargetMode="External"/><Relationship Id="rId1216" Type="http://schemas.openxmlformats.org/officeDocument/2006/relationships/hyperlink" Target="https://www.amazon.in/Heavyweight-Automatic-bacterial-Weilburger-Soleplate/dp/B0B84KSH3X/ref=sr_1_227?qid=1672923603&amp;s=kitchen&amp;sr=1-227" TargetMode="External"/><Relationship Id="rId1423" Type="http://schemas.openxmlformats.org/officeDocument/2006/relationships/hyperlink" Target="https://m.media-amazon.com/images/I/41UYenF+lnL._SX300_SY300_.jpg" TargetMode="External"/><Relationship Id="rId1630" Type="http://schemas.openxmlformats.org/officeDocument/2006/relationships/hyperlink" Target="https://www.amazon.in/Tangent-Lite-Magnetic-Bluetooth-Headphones/dp/B085W8CFLH/ref=sr_1_84?qid=1672895770&amp;s=electronics&amp;sr=1-84" TargetMode="External"/><Relationship Id="rId1728" Type="http://schemas.openxmlformats.org/officeDocument/2006/relationships/hyperlink" Target="https://www.amazon.in/Samsung-Original-EHS64AVFWECINU-Stereo-Headset/dp/B01F25X6RQ/ref=sr_1_137?qid=1672895784&amp;s=electronics&amp;sr=1-137" TargetMode="External"/><Relationship Id="rId1935" Type="http://schemas.openxmlformats.org/officeDocument/2006/relationships/hyperlink" Target="https://m.media-amazon.com/images/W/WEBP_402378-T2/images/I/51L+sZTCgzL._SY300_SX300_.jpg" TargetMode="External"/><Relationship Id="rId2197" Type="http://schemas.openxmlformats.org/officeDocument/2006/relationships/hyperlink" Target="https://m.media-amazon.com/images/W/WEBP_402378-T2/images/I/317-HiMYIgS._SY300_SX300_QL70_FMwebp_.jpg" TargetMode="External"/><Relationship Id="rId169" Type="http://schemas.openxmlformats.org/officeDocument/2006/relationships/hyperlink" Target="https://m.media-amazon.com/images/I/51fmHk3km+L._SX300_SY300_.jpg" TargetMode="External"/><Relationship Id="rId376" Type="http://schemas.openxmlformats.org/officeDocument/2006/relationships/hyperlink" Target="https://www.amazon.in/Eureka-Forbes-Powerful-Technology-GFCDSFSVL00000/dp/B09FZ89DK6/ref=sr_1_180?qid=1672923600&amp;s=kitchen&amp;sr=1-180" TargetMode="External"/><Relationship Id="rId583" Type="http://schemas.openxmlformats.org/officeDocument/2006/relationships/hyperlink" Target="https://m.media-amazon.com/images/I/217Lv1D3bHL._SX300_SY300_QL70_ML2_.jpg" TargetMode="External"/><Relationship Id="rId790" Type="http://schemas.openxmlformats.org/officeDocument/2006/relationships/hyperlink" Target="https://www.amazon.in/Fire-Boltt-Bluetooth-Calling-Assistance-Resolution/dp/B0BF54972T/ref=sr_1_33?qid=1672895755&amp;s=electronics&amp;sr=1-33" TargetMode="External"/><Relationship Id="rId2057" Type="http://schemas.openxmlformats.org/officeDocument/2006/relationships/hyperlink" Target="https://m.media-amazon.com/images/W/WEBP_402378-T1/images/I/413ZmbHlAKL._SX300_SY300_QL70_FMwebp_.jpg" TargetMode="External"/><Relationship Id="rId2264" Type="http://schemas.openxmlformats.org/officeDocument/2006/relationships/hyperlink" Target="https://www.amazon.in/SWAPKART-Flexible-Desktop-Foldable-Smartphones/dp/B092JHPL72/ref=sr_1_142?qid=1672895784&amp;s=electronics&amp;sr=1-142" TargetMode="External"/><Relationship Id="rId2471" Type="http://schemas.openxmlformats.org/officeDocument/2006/relationships/hyperlink" Target="https://m.media-amazon.com/images/W/WEBP_402378-T2/images/I/41cAIdLrGPL._SX300_SY300_QL70_FMwebp_.jpg" TargetMode="External"/><Relationship Id="rId4" Type="http://schemas.openxmlformats.org/officeDocument/2006/relationships/hyperlink" Target="https://www.amazon.in/OnePlus-163-8-inches-Android-65U1S/dp/B095JPKPH3/ref=sr_1_492?qid=1672909149&amp;s=electronics&amp;sr=1-492" TargetMode="External"/><Relationship Id="rId236" Type="http://schemas.openxmlformats.org/officeDocument/2006/relationships/hyperlink" Target="https://www.amazon.in/SanDisk-Portable-Smartphone-Compatible-Warranty/dp/B08GTYFC37/ref=sr_1_392?qid=1672903014&amp;s=computers&amp;sr=1-392" TargetMode="External"/><Relationship Id="rId443" Type="http://schemas.openxmlformats.org/officeDocument/2006/relationships/hyperlink" Target="https://m.media-amazon.com/images/I/41dtbrNRHdL._SX300_SY300_QL70_ML2_.jpg" TargetMode="External"/><Relationship Id="rId650" Type="http://schemas.openxmlformats.org/officeDocument/2006/relationships/hyperlink" Target="https://www.amazon.in/KRISONS-Multimedia-Standing-Bluetooth-Connectivity/dp/B09LRZYBH1/ref=sr_1_388?qid=1672909144&amp;s=electronics&amp;sr=1-388" TargetMode="External"/><Relationship Id="rId888" Type="http://schemas.openxmlformats.org/officeDocument/2006/relationships/hyperlink" Target="https://www.amazon.in/Digitek-DTR-550-LW-Tripod/dp/B074CWD7MS/ref=sr_1_124?qid=1672903001&amp;s=computers&amp;sr=1-124" TargetMode="External"/><Relationship Id="rId1073" Type="http://schemas.openxmlformats.org/officeDocument/2006/relationships/hyperlink" Target="https://m.media-amazon.com/images/W/WEBP_402378-T2/images/I/31+Svp6IjpL._SY300_SX300_.jpg" TargetMode="External"/><Relationship Id="rId1280" Type="http://schemas.openxmlformats.org/officeDocument/2006/relationships/hyperlink" Target="https://www.amazon.in/Inalsa-Easy-Mix-200-Watt-Mixer/dp/B075K76YW1/ref=sr_1_367?qid=1672923611&amp;s=kitchen&amp;sr=1-367" TargetMode="External"/><Relationship Id="rId2124" Type="http://schemas.openxmlformats.org/officeDocument/2006/relationships/hyperlink" Target="https://www.amazon.in/Wayona-Charging-Charger-Samsung-Galaxy/dp/B08CT62BM1/ref=sr_1_326?qid=1672909140&amp;s=electronics&amp;sr=1-326" TargetMode="External"/><Relationship Id="rId2331" Type="http://schemas.openxmlformats.org/officeDocument/2006/relationships/hyperlink" Target="https://m.media-amazon.com/images/I/31XO-wfGGGL._SX300_SY300_QL70_FMwebp_.jpg" TargetMode="External"/><Relationship Id="rId2569" Type="http://schemas.openxmlformats.org/officeDocument/2006/relationships/hyperlink" Target="https://m.media-amazon.com/images/I/310WOJIrwjL._SX300_SY300_QL70_FMwebp_.jpg" TargetMode="External"/><Relationship Id="rId303" Type="http://schemas.openxmlformats.org/officeDocument/2006/relationships/hyperlink" Target="https://m.media-amazon.com/images/I/41UhF7l9I4L._SX300_SY300_QL70_ML2_.jpg" TargetMode="External"/><Relationship Id="rId748" Type="http://schemas.openxmlformats.org/officeDocument/2006/relationships/hyperlink" Target="https://www.amazon.in/Redgear-Cosmo-7-1-Headphones-Controller/dp/B079S811J3/ref=sr_1_429?qid=1672903016&amp;s=computers&amp;sr=1-429" TargetMode="External"/><Relationship Id="rId955" Type="http://schemas.openxmlformats.org/officeDocument/2006/relationships/hyperlink" Target="https://m.media-amazon.com/images/I/31DstM4dQ8L._SX300_SY300_QL70_FMwebp_.jpg" TargetMode="External"/><Relationship Id="rId1140" Type="http://schemas.openxmlformats.org/officeDocument/2006/relationships/hyperlink" Target="https://www.amazon.in/Activa-Nutri-Mixer-Grinder-Lasting/dp/B0BDZWMGZ1/ref=sr_1_461?qid=1672923615&amp;s=kitchen&amp;sr=1-461" TargetMode="External"/><Relationship Id="rId1378" Type="http://schemas.openxmlformats.org/officeDocument/2006/relationships/hyperlink" Target="https://www.amazon.in/boAt-LTG-550v3-Lightning-Resistance/dp/B09JSW16QD/ref=sr_1_240?qid=1672909135&amp;s=electronics&amp;sr=1-240" TargetMode="External"/><Relationship Id="rId1585" Type="http://schemas.openxmlformats.org/officeDocument/2006/relationships/hyperlink" Target="https://m.media-amazon.com/images/W/WEBP_402378-T1/images/I/41bvBlmqDdL._SX300_SY300_QL70_FMwebp_.jpg" TargetMode="External"/><Relationship Id="rId1792" Type="http://schemas.openxmlformats.org/officeDocument/2006/relationships/hyperlink" Target="https://www.amazon.in/JM-SELLER-Electric-Beater-180-Watt/dp/B08JV91JTK/ref=sr_1_215?qid=1672923601&amp;s=kitchen&amp;sr=1-215" TargetMode="External"/><Relationship Id="rId2429" Type="http://schemas.openxmlformats.org/officeDocument/2006/relationships/hyperlink" Target="https://m.media-amazon.com/images/W/WEBP_402378-T1/images/I/41P2EdQI1ZL._SY445_SX342_QL70_FMwebp_.jpg" TargetMode="External"/><Relationship Id="rId2636" Type="http://schemas.openxmlformats.org/officeDocument/2006/relationships/hyperlink" Target="https://www.amazon.in/LAPSTER-Charger-Protectors-Charging-Protective/dp/B08W56G1K9/ref=sr_1_19?qid=1672902995&amp;s=computers&amp;sr=1-19" TargetMode="External"/><Relationship Id="rId84" Type="http://schemas.openxmlformats.org/officeDocument/2006/relationships/hyperlink" Target="https://www.amazon.in/Acer-inches-Ultra-Android-AR43AR2851UDFL/dp/B0B1YY6JJL/ref=sr_1_146?qid=1672909131&amp;s=electronics&amp;sr=1-146" TargetMode="External"/><Relationship Id="rId510" Type="http://schemas.openxmlformats.org/officeDocument/2006/relationships/hyperlink" Target="https://www.amazon.in/Prestige-IRIS-mixer-grinder-Black/dp/B08CFJBZRK/ref=sr_1_82?qid=1672923595&amp;s=kitchen&amp;sr=1-82" TargetMode="External"/><Relationship Id="rId608" Type="http://schemas.openxmlformats.org/officeDocument/2006/relationships/hyperlink" Target="https://www.amazon.in/TP-Link-Wireless-Security-Tapo-C200/dp/B07XLML2YS/ref=sr_1_146?qid=1672903002&amp;s=computers&amp;sr=1-146" TargetMode="External"/><Relationship Id="rId815" Type="http://schemas.openxmlformats.org/officeDocument/2006/relationships/hyperlink" Target="https://m.media-amazon.com/images/W/WEBP_402378-T2/images/I/51esjcOy79L._SY300_SX300_QL70_FMwebp_.jpg" TargetMode="External"/><Relationship Id="rId1238" Type="http://schemas.openxmlformats.org/officeDocument/2006/relationships/hyperlink" Target="https://www.amazon.in/Belkin-Lightning-AirPods-MFi-Certified-Charging/dp/B084MZXJN6/ref=sr_1_218?qid=1672909135&amp;s=electronics&amp;sr=1-218" TargetMode="External"/><Relationship Id="rId1445" Type="http://schemas.openxmlformats.org/officeDocument/2006/relationships/hyperlink" Target="https://m.media-amazon.com/images/I/41cxgOxlbYL._SX300_SY300_QL70_FMwebp_.jpg" TargetMode="External"/><Relationship Id="rId1652" Type="http://schemas.openxmlformats.org/officeDocument/2006/relationships/hyperlink" Target="https://www.amazon.in/SanDisk-Ultra%C2%AE-microSDXCTM-Warranty-Smartphones/dp/B0BDRVFDKP/ref=sr_1_12?qid=1672895748&amp;s=electronics&amp;sr=1-12" TargetMode="External"/><Relationship Id="rId1000" Type="http://schemas.openxmlformats.org/officeDocument/2006/relationships/hyperlink" Target="https://www.amazon.in/Dell-Wireless-Keyboard-Mouse-Spill-Resistant/dp/B09T3H12GV/ref=sr_1_40?qid=1672902996&amp;s=computers&amp;sr=1-40" TargetMode="External"/><Relationship Id="rId1305" Type="http://schemas.openxmlformats.org/officeDocument/2006/relationships/hyperlink" Target="https://m.media-amazon.com/images/I/41U9-x0JGPL._SX300_SY300_QL70_FMwebp_.jpg" TargetMode="External"/><Relationship Id="rId1957" Type="http://schemas.openxmlformats.org/officeDocument/2006/relationships/hyperlink" Target="https://m.media-amazon.com/images/I/41aV2T7qLgL._SY300_SX300_QL70_ML2_.jpg" TargetMode="External"/><Relationship Id="rId1512" Type="http://schemas.openxmlformats.org/officeDocument/2006/relationships/hyperlink" Target="https://www.amazon.in/HP-Wireless-Mouse-X200-6VY95AA/dp/B083RCTXLL/ref=sr_1_82?qid=1672902998&amp;s=computers&amp;sr=1-82" TargetMode="External"/><Relationship Id="rId1817" Type="http://schemas.openxmlformats.org/officeDocument/2006/relationships/hyperlink" Target="https://m.media-amazon.com/images/W/WEBP_402378-T1/images/I/51UsScvHQNL._SX300_SY300_QL70_FMwebp_.jpg" TargetMode="External"/><Relationship Id="rId11" Type="http://schemas.openxmlformats.org/officeDocument/2006/relationships/hyperlink" Target="https://m.media-amazon.com/images/W/WEBP_402378-T2/images/I/41mW+TS5WKL._SY300_SX300_.jpg" TargetMode="External"/><Relationship Id="rId398" Type="http://schemas.openxmlformats.org/officeDocument/2006/relationships/hyperlink" Target="https://www.amazon.in/Eureka-Forbes-Wet-Dry-Ultimo/dp/B07Z51CGGH/ref=sr_1_166?qid=1672923598&amp;s=kitchen&amp;sr=1-166" TargetMode="External"/><Relationship Id="rId2079" Type="http://schemas.openxmlformats.org/officeDocument/2006/relationships/hyperlink" Target="https://m.media-amazon.com/images/I/51zhY6X2NqL._SX300_SY300_QL70_FMwebp_.jpg" TargetMode="External"/><Relationship Id="rId160" Type="http://schemas.openxmlformats.org/officeDocument/2006/relationships/hyperlink" Target="https://www.amazon.in/OnePlus-inches-Ready-Android-32Y1/dp/B08B42LWKN/ref=sr_1_29?qid=1672909125&amp;s=electronics&amp;sr=1-29" TargetMode="External"/><Relationship Id="rId2286" Type="http://schemas.openxmlformats.org/officeDocument/2006/relationships/hyperlink" Target="https://www.amazon.in/oraimo-firefly-2s-charger-micro-usb-multi-protection/dp/B089WB69Y1/ref=sr_1_102?qid=1672895777&amp;s=electronics&amp;sr=1-102" TargetMode="External"/><Relationship Id="rId2493" Type="http://schemas.openxmlformats.org/officeDocument/2006/relationships/hyperlink" Target="https://m.media-amazon.com/images/W/WEBP_402378-T2/images/I/41v00lhhdbL._SX300_SY300_QL70_FMwebp_.jpg" TargetMode="External"/><Relationship Id="rId258" Type="http://schemas.openxmlformats.org/officeDocument/2006/relationships/hyperlink" Target="https://www.amazon.in/Aquaguard-purification-municipal-Eureka-Forbes/dp/B09YLWT89W/ref=sr_1_263?qid=1672923605&amp;s=kitchen&amp;sr=1-263" TargetMode="External"/><Relationship Id="rId465" Type="http://schemas.openxmlformats.org/officeDocument/2006/relationships/hyperlink" Target="https://m.media-amazon.com/images/W/WEBP_402378-T2/images/I/31991seDfcL._SY300_SX300_QL70_FMwebp_.jpg" TargetMode="External"/><Relationship Id="rId672" Type="http://schemas.openxmlformats.org/officeDocument/2006/relationships/hyperlink" Target="https://www.amazon.in/Usha-Convector-2000-Watt-Instant-Heating/dp/B00H0B29DI/ref=sr_1_111?qid=1672923596&amp;s=kitchen&amp;sr=1-111" TargetMode="External"/><Relationship Id="rId1095" Type="http://schemas.openxmlformats.org/officeDocument/2006/relationships/hyperlink" Target="https://m.media-amazon.com/images/I/51VIQVc-6XL._SX300_SY300_QL70_FMwebp_.jpg" TargetMode="External"/><Relationship Id="rId2146" Type="http://schemas.openxmlformats.org/officeDocument/2006/relationships/hyperlink" Target="https://www.amazon.in/Storite-USB-3-0-Micro-Cable/dp/B00GE55L22/ref=sr_1_201?qid=1672909134&amp;s=electronics&amp;sr=1-201" TargetMode="External"/><Relationship Id="rId2353" Type="http://schemas.openxmlformats.org/officeDocument/2006/relationships/hyperlink" Target="https://m.media-amazon.com/images/I/31+EyQ3FtIL._SY300_SX300_.jpg" TargetMode="External"/><Relationship Id="rId2560" Type="http://schemas.openxmlformats.org/officeDocument/2006/relationships/hyperlink" Target="https://www.amazon.in/Ambrane-BCL-15-Lightning-Cable-Smartphone/dp/B0B3RHX6B6/ref=sr_1_183?qid=1672909133&amp;s=electronics&amp;sr=1-183" TargetMode="External"/><Relationship Id="rId118" Type="http://schemas.openxmlformats.org/officeDocument/2006/relationships/hyperlink" Target="https://www.amazon.in/Samsung-Mystique-Storage-Purchased-Separately/dp/B09TWHTBKQ/ref=sr_1_30?qid=1672895755&amp;s=electronics&amp;sr=1-30" TargetMode="External"/><Relationship Id="rId325" Type="http://schemas.openxmlformats.org/officeDocument/2006/relationships/hyperlink" Target="https://m.media-amazon.com/images/I/418GxB04szL._SY300_SX300_QL70_FMwebp_.jpg" TargetMode="External"/><Relationship Id="rId532" Type="http://schemas.openxmlformats.org/officeDocument/2006/relationships/hyperlink" Target="https://www.amazon.in/boAt-Smartwatch-Multiple-Monitoring-Resistance/dp/B096VF5YYF/ref=sr_1_89?qid=1672895770&amp;s=electronics&amp;sr=1-89" TargetMode="External"/><Relationship Id="rId977" Type="http://schemas.openxmlformats.org/officeDocument/2006/relationships/hyperlink" Target="https://m.media-amazon.com/images/I/41+t2HWvwFL._SY300_SX300_.jpg" TargetMode="External"/><Relationship Id="rId1162" Type="http://schemas.openxmlformats.org/officeDocument/2006/relationships/hyperlink" Target="https://www.amazon.in/Samsung-microSDXC-Memory-Adapter-MB-MC128KA/dp/B09MT84WV5/ref=sr_1_66?qid=1672895762&amp;s=electronics&amp;sr=1-66" TargetMode="External"/><Relationship Id="rId2006" Type="http://schemas.openxmlformats.org/officeDocument/2006/relationships/hyperlink" Target="https://www.amazon.in/AmazonBasics-USB-Type-C-Micro-B-Cable/dp/B01LONQBDG/ref=sr_1_458?qid=1672909147&amp;s=electronics&amp;sr=1-458" TargetMode="External"/><Relationship Id="rId2213" Type="http://schemas.openxmlformats.org/officeDocument/2006/relationships/hyperlink" Target="https://m.media-amazon.com/images/W/WEBP_402378-T1/images/I/41kr7l+z1FL._SY300_SX300_.jpg" TargetMode="External"/><Relationship Id="rId2420" Type="http://schemas.openxmlformats.org/officeDocument/2006/relationships/hyperlink" Target="https://www.amazon.in/Ambrane-Adjustment-Compatibility-Multipurpose-Anti-Skid/dp/B09ZPL5VYM/ref=sr_1_81?qid=1672895770&amp;s=electronics&amp;sr=1-81" TargetMode="External"/><Relationship Id="rId2658" Type="http://schemas.openxmlformats.org/officeDocument/2006/relationships/hyperlink" Target="https://www.amazon.in/Classmate-ITC-Octane-Colourburst-Pen/dp/B07JB2Y4SR/ref=sr_1_343?qid=1672903012&amp;s=computers&amp;sr=1-343" TargetMode="External"/><Relationship Id="rId837" Type="http://schemas.openxmlformats.org/officeDocument/2006/relationships/hyperlink" Target="https://m.media-amazon.com/images/I/31Wm6eo+yYL._SY300_SX300_.jpg" TargetMode="External"/><Relationship Id="rId1022" Type="http://schemas.openxmlformats.org/officeDocument/2006/relationships/hyperlink" Target="https://www.amazon.in/Tesora-Electric-Stainless-Protection-White/dp/B09VGS66FV/ref=sr_1_266?qid=1672923605&amp;s=kitchen&amp;sr=1-266" TargetMode="External"/><Relationship Id="rId1467" Type="http://schemas.openxmlformats.org/officeDocument/2006/relationships/hyperlink" Target="https://m.media-amazon.com/images/W/WEBP_402378-T1/images/I/41+tGYXUN8L._SX342_SY445_.jpg" TargetMode="External"/><Relationship Id="rId1674" Type="http://schemas.openxmlformats.org/officeDocument/2006/relationships/hyperlink" Target="https://www.amazon.in/TOPLINE-Egg-Beater-Stainless-Attachments/dp/B08RDWBYCQ/ref=sr_1_429?qid=1672923613&amp;s=kitchen&amp;sr=1-429" TargetMode="External"/><Relationship Id="rId1881" Type="http://schemas.openxmlformats.org/officeDocument/2006/relationships/hyperlink" Target="https://m.media-amazon.com/images/I/41cOH84GhGL._SX300_SY300_QL70_FMwebp_.jpg" TargetMode="External"/><Relationship Id="rId2518" Type="http://schemas.openxmlformats.org/officeDocument/2006/relationships/hyperlink" Target="https://www.amazon.in/Ikea-903-391-72-Sealing-assorted-30-pack/dp/B00SH18114/ref=sr_1_129_mod_primary_new?qid=1672923597&amp;s=kitchen&amp;sbo=RZvfv%2F%2FHxDF%2BO5021pAnSA%3D%3D&amp;sr=1-129" TargetMode="External"/><Relationship Id="rId904" Type="http://schemas.openxmlformats.org/officeDocument/2006/relationships/hyperlink" Target="https://www.amazon.in/Cuzor-Router-Switching-Moisture-Resistant/dp/B07ZKD8T1Q/ref=sr_1_246?qid=1672903007&amp;s=computers&amp;sr=1-246" TargetMode="External"/><Relationship Id="rId1327" Type="http://schemas.openxmlformats.org/officeDocument/2006/relationships/hyperlink" Target="https://m.media-amazon.com/images/I/41wOaCtfCZL._SY300_SX300_QL70_FMwebp_.jpg" TargetMode="External"/><Relationship Id="rId1534" Type="http://schemas.openxmlformats.org/officeDocument/2006/relationships/hyperlink" Target="https://www.amazon.in/AmazonBasics-Double-Braided-Nylon-Type-C/dp/B07CWDX49D/ref=sr_1_452?qid=1672909146&amp;s=electronics&amp;sr=1-452" TargetMode="External"/><Relationship Id="rId1741" Type="http://schemas.openxmlformats.org/officeDocument/2006/relationships/hyperlink" Target="https://m.media-amazon.com/images/I/41YwW+O-SKL._SY300_SX300_.jpg" TargetMode="External"/><Relationship Id="rId1979" Type="http://schemas.openxmlformats.org/officeDocument/2006/relationships/hyperlink" Target="https://m.media-amazon.com/images/I/31vN7I58EHL._SX300_SY300_QL70_FMwebp_.jpg" TargetMode="External"/><Relationship Id="rId33" Type="http://schemas.openxmlformats.org/officeDocument/2006/relationships/hyperlink" Target="https://m.media-amazon.com/images/W/WEBP_402378-T2/images/I/41ECCMs7tjL._SY300_SX300_QL70_FMwebp_.jpg" TargetMode="External"/><Relationship Id="rId1601" Type="http://schemas.openxmlformats.org/officeDocument/2006/relationships/hyperlink" Target="https://m.media-amazon.com/images/I/41+BBk2fGcL._SX342_SY445_.jpg" TargetMode="External"/><Relationship Id="rId1839" Type="http://schemas.openxmlformats.org/officeDocument/2006/relationships/hyperlink" Target="https://m.media-amazon.com/images/I/51HzkPoNUzL._SX300_SY300_QL70_FMwebp_.jpg" TargetMode="External"/><Relationship Id="rId182" Type="http://schemas.openxmlformats.org/officeDocument/2006/relationships/hyperlink" Target="https://www.amazon.in/Samsung-Midnight-Storage-5000mAh-Battery/dp/B0B4F5L738/ref=sr_1_94?qid=1672895770&amp;s=electronics&amp;sr=1-94" TargetMode="External"/><Relationship Id="rId1906" Type="http://schemas.openxmlformats.org/officeDocument/2006/relationships/hyperlink" Target="https://www.amazon.in/DIGITEK%C2%AE-DTR-260-GT-Flexible/dp/B08LPJZSSW/ref=sr_1_59?qid=1672902997&amp;s=computers&amp;sr=1-59" TargetMode="External"/><Relationship Id="rId487" Type="http://schemas.openxmlformats.org/officeDocument/2006/relationships/hyperlink" Target="https://m.media-amazon.com/images/I/41QKvmjpVFL._SX300_SY300_QL70_FMwebp_.jpg" TargetMode="External"/><Relationship Id="rId694" Type="http://schemas.openxmlformats.org/officeDocument/2006/relationships/hyperlink" Target="https://www.amazon.in/Wipro-Sandwich-function-SW-warranty-Standard/dp/B0B2DD8BQ8/ref=sr_1_271?qid=1672923606&amp;s=kitchen&amp;sr=1-271" TargetMode="External"/><Relationship Id="rId2070" Type="http://schemas.openxmlformats.org/officeDocument/2006/relationships/hyperlink" Target="https://www.amazon.in/HP-Wired-Mouse-100-6VY96AA/dp/B083RD1J99/ref=sr_1_286?qid=1672903008&amp;s=computers&amp;sr=1-286" TargetMode="External"/><Relationship Id="rId2168" Type="http://schemas.openxmlformats.org/officeDocument/2006/relationships/hyperlink" Target="https://www.amazon.in/CrypoTM-Universal-Remote-Compatible-Sky/dp/B0841KQR1Z/ref=sr_1_235?qid=1672909135&amp;s=electronics&amp;sr=1-235" TargetMode="External"/><Relationship Id="rId2375" Type="http://schemas.openxmlformats.org/officeDocument/2006/relationships/hyperlink" Target="https://m.media-amazon.com/images/I/416n3nd4MhL._SY300_SX300_QL70_ML2_.jpg" TargetMode="External"/><Relationship Id="rId347" Type="http://schemas.openxmlformats.org/officeDocument/2006/relationships/hyperlink" Target="https://m.media-amazon.com/images/I/41i7LM0pGwL._SX300_SY300_QL70_ML2_.jpg" TargetMode="External"/><Relationship Id="rId999" Type="http://schemas.openxmlformats.org/officeDocument/2006/relationships/hyperlink" Target="https://m.media-amazon.com/images/W/WEBP_402378-T1/images/I/415yl0HeDQL._SY300_SX300_QL70_FMwebp_.jpg" TargetMode="External"/><Relationship Id="rId1184" Type="http://schemas.openxmlformats.org/officeDocument/2006/relationships/hyperlink" Target="https://www.amazon.in/MILTON-Smart-Egg-Boiler-Transparent/dp/B08TTRVWKY/ref=sr_1_197?qid=1672923601&amp;s=kitchen&amp;sr=1-197" TargetMode="External"/><Relationship Id="rId2028" Type="http://schemas.openxmlformats.org/officeDocument/2006/relationships/hyperlink" Target="https://www.amazon.in/Tukzer-Capacitive-Lightweight-Magnetism-Smartphones/dp/B08K4PSZ3V/ref=sr_1_161?qid=1672895791&amp;s=electronics&amp;sr=1-161" TargetMode="External"/><Relationship Id="rId2582" Type="http://schemas.openxmlformats.org/officeDocument/2006/relationships/hyperlink" Target="https://www.amazon.in/Portronics-POR-122-MODESK-Universal-Mobile/dp/B07N8RQ6W7/ref=sr_1_111?qid=1672895777&amp;s=electronics&amp;sr=1-111" TargetMode="External"/><Relationship Id="rId554" Type="http://schemas.openxmlformats.org/officeDocument/2006/relationships/hyperlink" Target="https://www.amazon.in/InstaCuppa-Portable-Smoothie-Crushing-Rechargeable/dp/B0B3G5XZN5/ref=sr_1_148?qid=1672923598&amp;s=kitchen&amp;sr=1-148" TargetMode="External"/><Relationship Id="rId761" Type="http://schemas.openxmlformats.org/officeDocument/2006/relationships/hyperlink" Target="https://m.media-amazon.com/images/W/WEBP_402378-T1/images/I/31RwSnyZZ+L._SY300_SX300_.jpg" TargetMode="External"/><Relationship Id="rId859" Type="http://schemas.openxmlformats.org/officeDocument/2006/relationships/hyperlink" Target="https://m.media-amazon.com/images/W/WEBP_402378-T2/images/I/31fQdrBOMvL._SY445_SX342_QL70_FMwebp_.jpg" TargetMode="External"/><Relationship Id="rId1391" Type="http://schemas.openxmlformats.org/officeDocument/2006/relationships/hyperlink" Target="https://m.media-amazon.com/images/W/WEBP_402378-T1/images/I/51ey0zzictL._SX300_SY300_QL70_FMwebp_.jpg" TargetMode="External"/><Relationship Id="rId1489" Type="http://schemas.openxmlformats.org/officeDocument/2006/relationships/hyperlink" Target="https://m.media-amazon.com/images/I/3101FmUqUOL._SX300_SY300_QL70_FMwebp_.jpg" TargetMode="External"/><Relationship Id="rId1696" Type="http://schemas.openxmlformats.org/officeDocument/2006/relationships/hyperlink" Target="https://www.amazon.in/Usha-IH2415-1500-Watt-Immersion-Heater/dp/B00P0R95EA/ref=sr_1_244?qid=1672923603&amp;s=kitchen&amp;sr=1-244" TargetMode="External"/><Relationship Id="rId2235" Type="http://schemas.openxmlformats.org/officeDocument/2006/relationships/hyperlink" Target="https://m.media-amazon.com/images/W/WEBP_402378-T2/images/I/51rzz4zoUBL._SX300_SY300_QL70_FMwebp_.jpg" TargetMode="External"/><Relationship Id="rId2442" Type="http://schemas.openxmlformats.org/officeDocument/2006/relationships/hyperlink" Target="https://www.amazon.in/Kuber-Industries-Laundry-Basket-CTKTC1475/dp/B07J2BQZD6/ref=sr_1_427?qid=1672923613&amp;s=kitchen&amp;sr=1-427" TargetMode="External"/><Relationship Id="rId207" Type="http://schemas.openxmlformats.org/officeDocument/2006/relationships/hyperlink" Target="https://m.media-amazon.com/images/I/41jna+YGP+L._SY300_SX300_.jpg" TargetMode="External"/><Relationship Id="rId414" Type="http://schemas.openxmlformats.org/officeDocument/2006/relationships/hyperlink" Target="https://www.amazon.in/Bajaj-Shakti-Heater-Multiple-Safety/dp/B097R4D42G/ref=sr_1_91?qid=1672923595&amp;s=kitchen&amp;sr=1-91" TargetMode="External"/><Relationship Id="rId621" Type="http://schemas.openxmlformats.org/officeDocument/2006/relationships/hyperlink" Target="https://m.media-amazon.com/images/W/WEBP_402378-T1/images/I/317lVfwVu8L._SX300_SY300_QL70_FMwebp_.jpg" TargetMode="External"/><Relationship Id="rId1044" Type="http://schemas.openxmlformats.org/officeDocument/2006/relationships/hyperlink" Target="https://www.amazon.in/Zebronics-Transformer-Gaming-Multimedia-Keyboard/dp/B07BRKK9JQ/ref=sr_1_195?qid=1672903005&amp;s=computers&amp;sr=1-195" TargetMode="External"/><Relationship Id="rId1251" Type="http://schemas.openxmlformats.org/officeDocument/2006/relationships/hyperlink" Target="https://m.media-amazon.com/images/W/WEBP_402378-T1/images/I/51mvimcd7EL._SY445_SX342_QL70_FMwebp_.jpg" TargetMode="External"/><Relationship Id="rId1349" Type="http://schemas.openxmlformats.org/officeDocument/2006/relationships/hyperlink" Target="https://m.media-amazon.com/images/I/31M4nb0+JKL._SY300_SX300_.jpg" TargetMode="External"/><Relationship Id="rId2302" Type="http://schemas.openxmlformats.org/officeDocument/2006/relationships/hyperlink" Target="https://www.amazon.in/LUNAGARIYA%C2%AE-Protective-Compatible-Control-Dimensions/dp/B08YXJJW8H/ref=sr_1_484?qid=1672909149&amp;s=electronics&amp;sr=1-484" TargetMode="External"/><Relationship Id="rId719" Type="http://schemas.openxmlformats.org/officeDocument/2006/relationships/hyperlink" Target="https://m.media-amazon.com/images/W/WEBP_402378-T2/images/I/41W4O2H532L._SX300_SY300_QL70_FMwebp_.jpg" TargetMode="External"/><Relationship Id="rId926" Type="http://schemas.openxmlformats.org/officeDocument/2006/relationships/hyperlink" Target="https://www.amazon.in/boAt-Rockerz-330-Bluetooth-Assistant/dp/B092X94QNQ/ref=sr_1_55?qid=1672902997&amp;s=computers&amp;sr=1-55" TargetMode="External"/><Relationship Id="rId1111" Type="http://schemas.openxmlformats.org/officeDocument/2006/relationships/hyperlink" Target="https://m.media-amazon.com/images/I/31XPVmD8gUL._SX300_SY300_QL70_FMwebp_.jpg" TargetMode="External"/><Relationship Id="rId1556" Type="http://schemas.openxmlformats.org/officeDocument/2006/relationships/hyperlink" Target="https://www.amazon.in/HP-B4B09PA-Headphones-with-Mic/dp/B009LJ2BXA/ref=sr_1_361?qid=1672903013&amp;s=computers&amp;sr=1-361" TargetMode="External"/><Relationship Id="rId1763" Type="http://schemas.openxmlformats.org/officeDocument/2006/relationships/hyperlink" Target="https://m.media-amazon.com/images/W/WEBP_402378-T2/images/I/51ngprQwafL._SY300_SX300_QL70_FMwebp_.jpg" TargetMode="External"/><Relationship Id="rId1970" Type="http://schemas.openxmlformats.org/officeDocument/2006/relationships/hyperlink" Target="https://www.amazon.in/PrettyKrafts-Laundry-Clothes-Storage-Mushroom/dp/B08D6RCM3Q/ref=sr_1_96?qid=1672923595&amp;s=kitchen&amp;sr=1-96" TargetMode="External"/><Relationship Id="rId2607" Type="http://schemas.openxmlformats.org/officeDocument/2006/relationships/hyperlink" Target="https://m.media-amazon.com/images/I/511g3fIVsqL._SY300_SX300_QL70_ML2_.jpg" TargetMode="External"/><Relationship Id="rId55" Type="http://schemas.openxmlformats.org/officeDocument/2006/relationships/hyperlink" Target="https://m.media-amazon.com/images/I/41UwKwpK40L._SX300_SY300_QL70_ML2_.jpg" TargetMode="External"/><Relationship Id="rId1209" Type="http://schemas.openxmlformats.org/officeDocument/2006/relationships/hyperlink" Target="https://m.media-amazon.com/images/I/41ynwpRq+kL._SY300_SX300_.jpg" TargetMode="External"/><Relationship Id="rId1416" Type="http://schemas.openxmlformats.org/officeDocument/2006/relationships/hyperlink" Target="https://www.amazon.in/Tygot-YouTube-Shooting-Foldable-Lightweight/dp/B08MCD9JFY/ref=sr_1_80?qid=1672902998&amp;s=computers&amp;sr=1-80" TargetMode="External"/><Relationship Id="rId1623" Type="http://schemas.openxmlformats.org/officeDocument/2006/relationships/hyperlink" Target="https://m.media-amazon.com/images/W/WEBP_402378-T1/images/I/31hgpO4BxQL._SY445_SX342_QL70_FMwebp_.jpg" TargetMode="External"/><Relationship Id="rId1830" Type="http://schemas.openxmlformats.org/officeDocument/2006/relationships/hyperlink" Target="https://www.amazon.in/SAIELLIN-Clothes-Sweater-Defuzzer-Trimmer/dp/B09NNZ1GF7/ref=sr_1_458?qid=1672923614&amp;s=kitchen&amp;sr=1-458" TargetMode="External"/><Relationship Id="rId1928" Type="http://schemas.openxmlformats.org/officeDocument/2006/relationships/hyperlink" Target="https://www.amazon.in/Charging-Braided-Compatible-Samsung-Galaxy/dp/B08NW8GHCJ/ref=sr_1_481?qid=1672909149&amp;s=electronics&amp;sr=1-481" TargetMode="External"/><Relationship Id="rId2092" Type="http://schemas.openxmlformats.org/officeDocument/2006/relationships/hyperlink" Target="https://www.amazon.in/AmazonBasics-High-Speed-Cable-2-Pack-Black/dp/B014I8SX4Y/ref=sr_1_73?qid=1672909128&amp;s=electronics&amp;sr=1-73" TargetMode="External"/><Relationship Id="rId271" Type="http://schemas.openxmlformats.org/officeDocument/2006/relationships/hyperlink" Target="https://m.media-amazon.com/images/W/WEBP_402378-T1/images/I/41Q5zqyjWPL._SY300_SX300_QL70_FMwebp_.jpg" TargetMode="External"/><Relationship Id="rId2397" Type="http://schemas.openxmlformats.org/officeDocument/2006/relationships/hyperlink" Target="https://m.media-amazon.com/images/W/WEBP_402378-T2/images/I/31dENZ1gQVL._SX300_SY300_QL70_FMwebp_.jpg" TargetMode="External"/><Relationship Id="rId131" Type="http://schemas.openxmlformats.org/officeDocument/2006/relationships/hyperlink" Target="https://m.media-amazon.com/images/I/419KF2t1nML._SX300_SY300_QL70_ML2_.jpg" TargetMode="External"/><Relationship Id="rId369" Type="http://schemas.openxmlformats.org/officeDocument/2006/relationships/hyperlink" Target="https://m.media-amazon.com/images/I/41cZE9HcRUL._SX300_SY300_QL70_FMwebp_.jpg" TargetMode="External"/><Relationship Id="rId576" Type="http://schemas.openxmlformats.org/officeDocument/2006/relationships/hyperlink" Target="https://www.amazon.in/Philips-HD9306-06-1-5-Litre-Multicolor/dp/B00TI8E7BI/ref=sr_1_499?qid=1672923617&amp;s=kitchen&amp;sr=1-499" TargetMode="External"/><Relationship Id="rId783" Type="http://schemas.openxmlformats.org/officeDocument/2006/relationships/hyperlink" Target="https://m.media-amazon.com/images/W/WEBP_402378-T1/images/I/318egjvJ0mL._SX300_SY300_QL70_FMwebp_.jpg" TargetMode="External"/><Relationship Id="rId990" Type="http://schemas.openxmlformats.org/officeDocument/2006/relationships/hyperlink" Target="https://www.amazon.in/Orient-Electric-Apex-FX-1200mm-Ceiling/dp/B01M0505SJ/ref=sr_1_95?qid=1672923595&amp;s=kitchen&amp;sr=1-95" TargetMode="External"/><Relationship Id="rId2257" Type="http://schemas.openxmlformats.org/officeDocument/2006/relationships/hyperlink" Target="https://m.media-amazon.com/images/W/WEBP_402378-T2/images/I/51M0UevRosL._SY300_SX300_QL70_FMwebp_.jpg" TargetMode="External"/><Relationship Id="rId2464" Type="http://schemas.openxmlformats.org/officeDocument/2006/relationships/hyperlink" Target="https://www.amazon.in/OXYURA-Airtel-Digital-Recording-Compatible/dp/B00RFWNJMC/ref=sr_1_164?qid=1672909131&amp;s=electronics&amp;sr=1-164" TargetMode="External"/><Relationship Id="rId2671" Type="http://schemas.openxmlformats.org/officeDocument/2006/relationships/hyperlink" Target="https://m.media-amazon.com/images/I/317rlQQXhYL._SX300_SY300_QL70_FMwebp_.jpg" TargetMode="External"/><Relationship Id="rId229" Type="http://schemas.openxmlformats.org/officeDocument/2006/relationships/hyperlink" Target="https://m.media-amazon.com/images/I/51ow6bmLWIL._SY300_SX300_QL70_FMwebp_.jpg" TargetMode="External"/><Relationship Id="rId436" Type="http://schemas.openxmlformats.org/officeDocument/2006/relationships/hyperlink" Target="https://www.amazon.in/Philips-Handheld-Garment-Steamer-Purple/dp/B07DXRGWDJ/ref=sr_1_207?qid=1672923601&amp;s=kitchen&amp;sr=1-207" TargetMode="External"/><Relationship Id="rId643" Type="http://schemas.openxmlformats.org/officeDocument/2006/relationships/hyperlink" Target="https://m.media-amazon.com/images/W/WEBP_402378-T1/images/I/41UHdKluMBL._SY300_SX300_QL70_FMwebp_.jpg" TargetMode="External"/><Relationship Id="rId1066" Type="http://schemas.openxmlformats.org/officeDocument/2006/relationships/hyperlink" Target="https://www.amazon.in/Electvision-Remote-Control-Compatible-Pairing/dp/B09DDCQFMT/ref=sr_1_130?qid=1672909130&amp;s=electronics&amp;sr=1-130" TargetMode="External"/><Relationship Id="rId1273" Type="http://schemas.openxmlformats.org/officeDocument/2006/relationships/hyperlink" Target="https://m.media-amazon.com/images/I/51CyJ9dUiWL._SX300_SY300_QL70_FMwebp_.jpg" TargetMode="External"/><Relationship Id="rId1480" Type="http://schemas.openxmlformats.org/officeDocument/2006/relationships/hyperlink" Target="https://www.amazon.in/Logitech-M235-Wireless-Mouse-Grey/dp/B004IO5BMQ/ref=sr_1_163?qid=1672903002&amp;s=computers&amp;sr=1-163" TargetMode="External"/><Relationship Id="rId2117" Type="http://schemas.openxmlformats.org/officeDocument/2006/relationships/hyperlink" Target="https://m.media-amazon.com/images/I/41p9mn0fmIL._SY300_SX300_QL70_FMwebp_.jpg" TargetMode="External"/><Relationship Id="rId2324" Type="http://schemas.openxmlformats.org/officeDocument/2006/relationships/hyperlink" Target="https://www.amazon.in/Camel-Oil-Pastel-Reusable-Plastic/dp/B00LY12TH6/ref=sr_1_448?qid=1672903017&amp;s=computers&amp;sr=1-448" TargetMode="External"/><Relationship Id="rId850" Type="http://schemas.openxmlformats.org/officeDocument/2006/relationships/hyperlink" Target="https://www.amazon.in/HAVELLS-Kettle-Coffee-Boiler-Stainless/dp/B083GKDRKR/ref=sr_1_30?qid=1672923591&amp;s=kitchen&amp;sr=1-30" TargetMode="External"/><Relationship Id="rId948" Type="http://schemas.openxmlformats.org/officeDocument/2006/relationships/hyperlink" Target="https://www.amazon.in/Remote-Control-Compatible-Amazon-basesailor/dp/B0BHZCNC4P/ref=sr_1_135?qid=1672909130&amp;s=electronics&amp;sr=1-135" TargetMode="External"/><Relationship Id="rId1133" Type="http://schemas.openxmlformats.org/officeDocument/2006/relationships/hyperlink" Target="https://m.media-amazon.com/images/W/WEBP_402378-T2/images/I/31SFYZqCSeL._SX300_SY300_QL70_FMwebp_.jpg" TargetMode="External"/><Relationship Id="rId1578" Type="http://schemas.openxmlformats.org/officeDocument/2006/relationships/hyperlink" Target="https://www.amazon.in/Prestige-PSWP-2-0-Purifier-Cartridge/dp/B078XFKBZL/ref=sr_1_284_mod_primary_new?qid=1672923606&amp;s=kitchen&amp;sbo=RZvfv%2F%2FHxDF%2BO5021pAnSA%3D%3D&amp;sr=1-284" TargetMode="External"/><Relationship Id="rId1785" Type="http://schemas.openxmlformats.org/officeDocument/2006/relationships/hyperlink" Target="https://m.media-amazon.com/images/I/31febYa30qL._SX300_SY300_QL70_FMwebp_.jpg" TargetMode="External"/><Relationship Id="rId1992" Type="http://schemas.openxmlformats.org/officeDocument/2006/relationships/hyperlink" Target="https://www.amazon.in/STRIFF-Adjustable-Patented-Ventilated-Compatible/dp/B07XCM6T4N/ref=sr_1_13?qid=1672902995&amp;s=computers&amp;sr=1-13" TargetMode="External"/><Relationship Id="rId2531" Type="http://schemas.openxmlformats.org/officeDocument/2006/relationships/hyperlink" Target="https://m.media-amazon.com/images/I/31dJ+lXJq3L._SY300_SX300_.jpg" TargetMode="External"/><Relationship Id="rId2629" Type="http://schemas.openxmlformats.org/officeDocument/2006/relationships/hyperlink" Target="https://m.media-amazon.com/images/I/41q7jfLMl3L._SY300_SX300_QL70_FMwebp_.jpg" TargetMode="External"/><Relationship Id="rId77" Type="http://schemas.openxmlformats.org/officeDocument/2006/relationships/hyperlink" Target="https://m.media-amazon.com/images/W/WEBP_402378-T1/images/I/41jh12qGXuL._SX300_SY300_QL70_FMwebp_.jpg" TargetMode="External"/><Relationship Id="rId503" Type="http://schemas.openxmlformats.org/officeDocument/2006/relationships/hyperlink" Target="https://m.media-amazon.com/images/W/WEBP_402378-T2/images/I/316VkpDJItL._SX300_SY300_QL70_FMwebp_.jpg" TargetMode="External"/><Relationship Id="rId710" Type="http://schemas.openxmlformats.org/officeDocument/2006/relationships/hyperlink" Target="https://www.amazon.in/Boult-Bluetooth-Smartwatch-Brightness-Waterproof/dp/B0BMVWKZ8G/ref=sr_1_230?qid=1672895814&amp;s=electronics&amp;sr=1-230" TargetMode="External"/><Relationship Id="rId808" Type="http://schemas.openxmlformats.org/officeDocument/2006/relationships/hyperlink" Target="https://www.amazon.in/Lifelong-LLMG74-Mixer-Grinder-White/dp/B07TTSS5MP/ref=sr_1_412?qid=1672923612&amp;s=kitchen&amp;sr=1-412" TargetMode="External"/><Relationship Id="rId1340" Type="http://schemas.openxmlformats.org/officeDocument/2006/relationships/hyperlink" Target="https://www.amazon.in/Pigeon-Stovekraft-Quartz-Electric-Kettle/dp/B07WGPBXY9/ref=sr_1_100?qid=1672923595&amp;s=kitchen&amp;sr=1-100" TargetMode="External"/><Relationship Id="rId1438" Type="http://schemas.openxmlformats.org/officeDocument/2006/relationships/hyperlink" Target="https://www.amazon.in/Orpat-HHB-100E-250-Watt-Blender-White/dp/B0085W2MUQ/ref=sr_1_358?qid=1672923610&amp;s=kitchen&amp;sr=1-358" TargetMode="External"/><Relationship Id="rId1645" Type="http://schemas.openxmlformats.org/officeDocument/2006/relationships/hyperlink" Target="https://m.media-amazon.com/images/I/41fRp5O-PrL._SX300_SY300_QL70_FMwebp_.jpg" TargetMode="External"/><Relationship Id="rId1200" Type="http://schemas.openxmlformats.org/officeDocument/2006/relationships/hyperlink" Target="https://www.amazon.in/Boult-Audio-Bluetooth-Resistant-Assistant/dp/B09ND94ZRG/ref=sr_1_310?qid=1672903010&amp;s=computers&amp;sr=1-310" TargetMode="External"/><Relationship Id="rId1852" Type="http://schemas.openxmlformats.org/officeDocument/2006/relationships/hyperlink" Target="https://www.amazon.in/BlueRigger-Digital-Optical-Audio-Toslink/dp/B005LJQMCK/ref=sr_1_167?qid=1672909131&amp;s=electronics&amp;sr=1-167" TargetMode="External"/><Relationship Id="rId1505" Type="http://schemas.openxmlformats.org/officeDocument/2006/relationships/hyperlink" Target="https://m.media-amazon.com/images/I/31LVAoe3VNL._SX300_SY300_QL70_ML2_.jpg" TargetMode="External"/><Relationship Id="rId1712" Type="http://schemas.openxmlformats.org/officeDocument/2006/relationships/hyperlink" Target="https://www.amazon.in/INOVERA-Extended-Rubber-Stitched-Computer/dp/B09MZ6WZ6V/ref=sr_1_251?qid=1672903007&amp;s=computers&amp;sr=1-251" TargetMode="External"/><Relationship Id="rId293" Type="http://schemas.openxmlformats.org/officeDocument/2006/relationships/hyperlink" Target="https://m.media-amazon.com/images/I/41hI-UvnhFL._SX300_SY300_QL70_ML2_.jpg" TargetMode="External"/><Relationship Id="rId2181" Type="http://schemas.openxmlformats.org/officeDocument/2006/relationships/hyperlink" Target="https://m.media-amazon.com/images/I/31HWJqJdtjL._SX300_SY300_QL70_FMwebp_.jpg" TargetMode="External"/><Relationship Id="rId153" Type="http://schemas.openxmlformats.org/officeDocument/2006/relationships/hyperlink" Target="https://m.media-amazon.com/images/I/41iHN9Y07cS._SX300_SY300_QL70_ML2_.jpg" TargetMode="External"/><Relationship Id="rId360" Type="http://schemas.openxmlformats.org/officeDocument/2006/relationships/hyperlink" Target="https://www.amazon.in/Acer-Features-Bluelight-Flickerless-Comfyview/dp/B08L879JSN/ref=sr_1_135?qid=1672903001&amp;s=computers&amp;sr=1-135" TargetMode="External"/><Relationship Id="rId598" Type="http://schemas.openxmlformats.org/officeDocument/2006/relationships/hyperlink" Target="https://www.amazon.in/Logitech-Multi-Device-Bluetooth-Keyboard-Black/dp/B00MUTWLW4/ref=sr_1_259?qid=1672903007&amp;s=computers&amp;sr=1-259" TargetMode="External"/><Relationship Id="rId2041" Type="http://schemas.openxmlformats.org/officeDocument/2006/relationships/hyperlink" Target="https://m.media-amazon.com/images/W/WEBP_402378-T1/images/I/41Uk8sX-WkL._SX300_SY300_QL70_FMwebp_.jpg" TargetMode="External"/><Relationship Id="rId2279" Type="http://schemas.openxmlformats.org/officeDocument/2006/relationships/hyperlink" Target="https://m.media-amazon.com/images/I/41UGgTLOD4L._SX300_SY300_QL70_FMwebp_.jpg" TargetMode="External"/><Relationship Id="rId2486" Type="http://schemas.openxmlformats.org/officeDocument/2006/relationships/hyperlink" Target="https://www.amazon.in/Ambrane-Charging-Unbreakable-Braided-Connector/dp/B09CMM3VGK/ref=sr_1_35?qid=1672909125&amp;s=electronics&amp;sr=1-35" TargetMode="External"/><Relationship Id="rId2693" Type="http://schemas.openxmlformats.org/officeDocument/2006/relationships/hyperlink" Target="https://m.media-amazon.com/images/W/WEBP_402378-T2/images/I/414BHyTttvL._SX300_SY300_QL70_FMwebp_.jpg" TargetMode="External"/><Relationship Id="rId220" Type="http://schemas.openxmlformats.org/officeDocument/2006/relationships/hyperlink" Target="https://www.amazon.in/TCL-inches-Certified-Android-32S615/dp/B09ZPJT8B2/ref=sr_1_227?qid=1672909135&amp;s=electronics&amp;sr=1-227" TargetMode="External"/><Relationship Id="rId458" Type="http://schemas.openxmlformats.org/officeDocument/2006/relationships/hyperlink" Target="https://www.amazon.in/Prestige-Wet-Grinder-PWG-07/dp/B082ZQ4479/ref=sr_1_369?qid=1672923611&amp;s=kitchen&amp;sr=1-369" TargetMode="External"/><Relationship Id="rId665" Type="http://schemas.openxmlformats.org/officeDocument/2006/relationships/hyperlink" Target="https://m.media-amazon.com/images/I/41vMaBVWDjL._SX300_SY300_QL70_ML2_.jpg" TargetMode="External"/><Relationship Id="rId872" Type="http://schemas.openxmlformats.org/officeDocument/2006/relationships/hyperlink" Target="https://www.amazon.in/Noise-ColorFit-Display-Monitoring-Smartwatches/dp/B09NVPSCQT/ref=sr_1_28?qid=1672895755&amp;s=electronics&amp;sr=1-28" TargetMode="External"/><Relationship Id="rId1088" Type="http://schemas.openxmlformats.org/officeDocument/2006/relationships/hyperlink" Target="https://www.amazon.in/Agaro-Esteem-Multi-Kettle-1-2/dp/B07WNK1FFN/ref=sr_1_56?qid=1672923593&amp;s=kitchen&amp;sr=1-56" TargetMode="External"/><Relationship Id="rId1295" Type="http://schemas.openxmlformats.org/officeDocument/2006/relationships/hyperlink" Target="https://m.media-amazon.com/images/W/WEBP_402378-T1/images/I/514S7MylddL._SX300_SY300_QL70_FMwebp_.jpg" TargetMode="External"/><Relationship Id="rId2139" Type="http://schemas.openxmlformats.org/officeDocument/2006/relationships/hyperlink" Target="https://m.media-amazon.com/images/W/WEBP_402378-T1/images/I/4112nea7JlL._SX300_SY300_QL70_FMwebp_.jpg" TargetMode="External"/><Relationship Id="rId2346" Type="http://schemas.openxmlformats.org/officeDocument/2006/relationships/hyperlink" Target="https://www.amazon.in/AmazonBasics-Flexible-HDMI-Cable-3-Foot/dp/B07KSMBL2H/ref=sr_1_14?qid=1672909124&amp;s=electronics&amp;sr=1-14" TargetMode="External"/><Relationship Id="rId2553" Type="http://schemas.openxmlformats.org/officeDocument/2006/relationships/hyperlink" Target="https://m.media-amazon.com/images/W/WEBP_402378-T2/images/I/414P4JCZY-L._SX300_SY300_QL70_FMwebp_.jpg" TargetMode="External"/><Relationship Id="rId318" Type="http://schemas.openxmlformats.org/officeDocument/2006/relationships/hyperlink" Target="https://www.amazon.in/AO-Smith-HSE-VAS-15-Litre-Storage/dp/B01892MIPA/ref=sr_1_341?qid=1672923610&amp;s=kitchen&amp;sr=1-341" TargetMode="External"/><Relationship Id="rId525" Type="http://schemas.openxmlformats.org/officeDocument/2006/relationships/hyperlink" Target="https://m.media-amazon.com/images/W/WEBP_402378-T1/images/I/31uBcZhDMjL._SX300_SY300_QL70_FMwebp_.jpg" TargetMode="External"/><Relationship Id="rId732" Type="http://schemas.openxmlformats.org/officeDocument/2006/relationships/hyperlink" Target="https://www.amazon.in/boAt-Wave-Call-Dedicated-Multi-Sport/dp/B0B5B6PQCT/ref=sr_1_5?qid=1672895748&amp;s=electronics&amp;sr=1-5" TargetMode="External"/><Relationship Id="rId1155" Type="http://schemas.openxmlformats.org/officeDocument/2006/relationships/hyperlink" Target="https://m.media-amazon.com/images/I/41LWT2NmHXL._SX300_SY300_QL70_FMwebp_.jpg" TargetMode="External"/><Relationship Id="rId1362" Type="http://schemas.openxmlformats.org/officeDocument/2006/relationships/hyperlink" Target="https://www.amazon.in/DURACELL-Charger-Qualcomm-Certified-Charge/dp/B09FFK1PQG/ref=sr_1_51?qid=1672895762&amp;s=electronics&amp;sr=1-51" TargetMode="External"/><Relationship Id="rId2206" Type="http://schemas.openxmlformats.org/officeDocument/2006/relationships/hyperlink" Target="https://www.amazon.in/Technotech-Ethernet-Network-Patch-Cable/dp/B01DGVKBC6/ref=sr_1_270?qid=1672903008&amp;s=computers&amp;sr=1-270" TargetMode="External"/><Relationship Id="rId2413" Type="http://schemas.openxmlformats.org/officeDocument/2006/relationships/hyperlink" Target="https://m.media-amazon.com/images/W/WEBP_402378-T1/images/I/41xwPQLxTML._SX300_SY300_QL70_FMwebp_.jpg" TargetMode="External"/><Relationship Id="rId2620" Type="http://schemas.openxmlformats.org/officeDocument/2006/relationships/hyperlink" Target="https://www.amazon.in/Classmate-Pulse-Spiral-Notebook-Unruled/dp/B00P93X0VO/ref=sr_1_290?qid=1672903010&amp;s=computers&amp;sr=1-290" TargetMode="External"/><Relationship Id="rId99" Type="http://schemas.openxmlformats.org/officeDocument/2006/relationships/hyperlink" Target="https://m.media-amazon.com/images/I/410TBgL2KXL._SX300_SY300_QL70_ML2_.jpg" TargetMode="External"/><Relationship Id="rId1015" Type="http://schemas.openxmlformats.org/officeDocument/2006/relationships/hyperlink" Target="https://m.media-amazon.com/images/I/31Hjf7KD75L._SY300_SX300_.jpg" TargetMode="External"/><Relationship Id="rId1222" Type="http://schemas.openxmlformats.org/officeDocument/2006/relationships/hyperlink" Target="https://www.amazon.in/Amazon-Basics-Adjustable-Thermostat-certified/dp/B09ZTZ9N3Q/ref=sr_1_86?qid=1672923595&amp;s=kitchen&amp;sr=1-86" TargetMode="External"/><Relationship Id="rId1667" Type="http://schemas.openxmlformats.org/officeDocument/2006/relationships/hyperlink" Target="https://m.media-amazon.com/images/W/WEBP_402378-T1/images/I/31bMTTJF1xL._SY300_SX300_QL70_FMwebp_.jpg" TargetMode="External"/><Relationship Id="rId1874" Type="http://schemas.openxmlformats.org/officeDocument/2006/relationships/hyperlink" Target="https://www.amazon.in/Wayona-Braided-WN3LG1-Syncing-Charging/dp/B07JW9H4J1/ref=sr_1_1?qid=1672909124&amp;s=electronics&amp;sr=1-1" TargetMode="External"/><Relationship Id="rId1527" Type="http://schemas.openxmlformats.org/officeDocument/2006/relationships/hyperlink" Target="https://m.media-amazon.com/images/I/21yP58lKDoL._SX300_SY300_QL70_FMwebp_.jpg" TargetMode="External"/><Relationship Id="rId1734" Type="http://schemas.openxmlformats.org/officeDocument/2006/relationships/hyperlink" Target="https://www.amazon.in/Bajaj-DX-600-Watt-Light-Weight/dp/B00SMJPA9C/ref=sr_1_170?qid=1672923598&amp;s=kitchen&amp;sr=1-170" TargetMode="External"/><Relationship Id="rId1941" Type="http://schemas.openxmlformats.org/officeDocument/2006/relationships/hyperlink" Target="https://m.media-amazon.com/images/I/51aZN040THL._SX300_SY300_QL70_FMwebp_.jpg" TargetMode="External"/><Relationship Id="rId26" Type="http://schemas.openxmlformats.org/officeDocument/2006/relationships/hyperlink" Target="https://www.amazon.in/Lenovo-IdeaPad-Warranty-Platinum-81X800LGIN/dp/B0B2RBP83P/ref=sr_1_492?qid=1672903019&amp;s=computers&amp;sr=1-492" TargetMode="External"/><Relationship Id="rId175" Type="http://schemas.openxmlformats.org/officeDocument/2006/relationships/hyperlink" Target="https://m.media-amazon.com/images/I/413sCRKobNL._SX300_SY300_QL70_ML2_.jpg" TargetMode="External"/><Relationship Id="rId1801" Type="http://schemas.openxmlformats.org/officeDocument/2006/relationships/hyperlink" Target="https://m.media-amazon.com/images/I/415CYtympZL._SX300_SY300_QL70_FMwebp_.jpg" TargetMode="External"/><Relationship Id="rId382" Type="http://schemas.openxmlformats.org/officeDocument/2006/relationships/hyperlink" Target="https://www.amazon.in/HP-DeskJet-2723-Wireless-Printer/dp/B08D9MNH4B/ref=sr_1_418?qid=1672903016&amp;s=computers&amp;sr=1-418" TargetMode="External"/><Relationship Id="rId687" Type="http://schemas.openxmlformats.org/officeDocument/2006/relationships/hyperlink" Target="https://m.media-amazon.com/images/I/41iHB-nmy8L._SX300_SY300_QL70_FMwebp_.jpg" TargetMode="External"/><Relationship Id="rId2063" Type="http://schemas.openxmlformats.org/officeDocument/2006/relationships/hyperlink" Target="https://m.media-amazon.com/images/I/41V5FtEWPkL._SX300_SY300_QL70_FMwebp_.jpg" TargetMode="External"/><Relationship Id="rId2270" Type="http://schemas.openxmlformats.org/officeDocument/2006/relationships/hyperlink" Target="https://www.amazon.in/REDTECH-Lightning-Certified-Charging-Compatible/dp/B0BQRJ3C47/ref=sr_1_491?qid=1672909149&amp;s=electronics&amp;sr=1-491" TargetMode="External"/><Relationship Id="rId2368" Type="http://schemas.openxmlformats.org/officeDocument/2006/relationships/hyperlink" Target="https://www.amazon.in/AmazonBasics-USB-2-0-Cable-Male/dp/B00NH11KIK/ref=sr_1_44?qid=1672909125&amp;s=electronics&amp;sr=1-44" TargetMode="External"/><Relationship Id="rId242" Type="http://schemas.openxmlformats.org/officeDocument/2006/relationships/hyperlink" Target="https://www.amazon.in/iFFALCON-inches-Ready-Smart-TV-32F53/dp/B09X1M3DHX/ref=sr_1_142?qid=1672909130&amp;s=electronics&amp;sr=1-142" TargetMode="External"/><Relationship Id="rId894" Type="http://schemas.openxmlformats.org/officeDocument/2006/relationships/hyperlink" Target="https://www.amazon.in/Eopora-Ceramic-Heating-Bedroom-Electric/dp/B0B9F9PT8R/ref=sr_1_235?qid=1672923603&amp;s=kitchen&amp;sr=1-235" TargetMode="External"/><Relationship Id="rId1177" Type="http://schemas.openxmlformats.org/officeDocument/2006/relationships/hyperlink" Target="https://m.media-amazon.com/images/W/WEBP_402378-T1/images/I/219039qa+PL._SY300_SX300_.jpg" TargetMode="External"/><Relationship Id="rId2130" Type="http://schemas.openxmlformats.org/officeDocument/2006/relationships/hyperlink" Target="https://www.amazon.in/OpenTech%C2%AE-Military-Grade-Tempered-Protector-Installation/dp/B09GP6FBZT/ref=sr_1_274?qid=1672895828&amp;s=electronics&amp;sr=1-274" TargetMode="External"/><Relationship Id="rId2575" Type="http://schemas.openxmlformats.org/officeDocument/2006/relationships/hyperlink" Target="https://m.media-amazon.com/images/I/31PBfa92GVL._SX300_SY300_QL70_FMwebp_.jpg" TargetMode="External"/><Relationship Id="rId102" Type="http://schemas.openxmlformats.org/officeDocument/2006/relationships/hyperlink" Target="https://www.amazon.in/Hisense-inches-Certified-Android-43A6GE/dp/B099K9ZX65/ref=sr_1_137?qid=1672909130&amp;s=electronics&amp;sr=1-137" TargetMode="External"/><Relationship Id="rId547" Type="http://schemas.openxmlformats.org/officeDocument/2006/relationships/hyperlink" Target="https://m.media-amazon.com/images/I/21954ou6hSL._SX300_SY300_QL70_FMwebp_.jpg" TargetMode="External"/><Relationship Id="rId754"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W/WEBP_402378-T1/images/I/51oZKPP1qhL._SY300_SX300_QL70_FMwebp_.jpg" TargetMode="External"/><Relationship Id="rId1384" Type="http://schemas.openxmlformats.org/officeDocument/2006/relationships/hyperlink" Target="https://www.amazon.in/SEK170L-Premium-Stainless-Electric-Cut-Off/dp/B07SYYVP69/ref=sr_1_460?qid=1672923615&amp;s=kitchen&amp;sr=1-460" TargetMode="External"/><Relationship Id="rId1591" Type="http://schemas.openxmlformats.org/officeDocument/2006/relationships/hyperlink" Target="https://m.media-amazon.com/images/I/31luFfya0kL._SX300_SY300_QL70_FMwebp_.jpg" TargetMode="External"/><Relationship Id="rId1689" Type="http://schemas.openxmlformats.org/officeDocument/2006/relationships/hyperlink" Target="https://m.media-amazon.com/images/I/31wqydqbA9L._SX300_SY300_QL70_ML2_.jpg" TargetMode="External"/><Relationship Id="rId2228" Type="http://schemas.openxmlformats.org/officeDocument/2006/relationships/hyperlink" Target="https://www.amazon.in/Duracell-Alkaline-Battery-Duralock-Technology/dp/B01DJJVFPC/ref=sr_1_133?qid=1672903001&amp;s=computers&amp;sr=1-133" TargetMode="External"/><Relationship Id="rId2435" Type="http://schemas.openxmlformats.org/officeDocument/2006/relationships/hyperlink" Target="https://m.media-amazon.com/images/W/WEBP_402378-T1/images/I/31IvNJZnmdL._SY445_SX342_QL70_FMwebp_.jpg" TargetMode="External"/><Relationship Id="rId2642" Type="http://schemas.openxmlformats.org/officeDocument/2006/relationships/hyperlink" Target="https://www.amazon.in/Sounce-Charger-Protector-Charging-Protective/dp/B085HY1DGR/ref=sr_1_76?qid=1672895770&amp;s=electronics&amp;sr=1-76" TargetMode="External"/><Relationship Id="rId90" Type="http://schemas.openxmlformats.org/officeDocument/2006/relationships/hyperlink" Target="https://www.amazon.in/inches-Horizon-Android-L40M6-EI-Black/dp/B09HQSV46W/ref=sr_1_420?qid=1672909145&amp;s=electronics&amp;sr=1-420" TargetMode="External"/><Relationship Id="rId407" Type="http://schemas.openxmlformats.org/officeDocument/2006/relationships/hyperlink" Target="https://m.media-amazon.com/images/W/WEBP_402378-T1/images/I/41ZvKRULvDL._SY445_SX342_QL70_FMwebp_.jpg" TargetMode="External"/><Relationship Id="rId614" Type="http://schemas.openxmlformats.org/officeDocument/2006/relationships/hyperlink" Target="https://www.amazon.in/Ambrane-Multi-Layer-Protection-Li-Polymer-Stylo/dp/B098QXR9X2/ref=sr_1_469?qid=1672895886&amp;s=electronics&amp;sr=1-469" TargetMode="External"/><Relationship Id="rId821" Type="http://schemas.openxmlformats.org/officeDocument/2006/relationships/hyperlink" Target="https://m.media-amazon.com/images/W/WEBP_402378-T1/images/I/21jLkYGoSEL._SX300_SY300_QL70_FMwebp_.jpg" TargetMode="External"/><Relationship Id="rId1037" Type="http://schemas.openxmlformats.org/officeDocument/2006/relationships/hyperlink" Target="https://m.media-amazon.com/images/I/31-hWNXDxiL._SX300_SY300_QL70_ML2_.jpg" TargetMode="External"/><Relationship Id="rId1244" Type="http://schemas.openxmlformats.org/officeDocument/2006/relationships/hyperlink" Target="https://www.amazon.in/Tarkan-Portable-Folding-Laptop-Lapdesk/dp/B08YD264ZS/ref=sr_1_200?qid=1672903005&amp;s=computers&amp;sr=1-200" TargetMode="External"/><Relationship Id="rId1451" Type="http://schemas.openxmlformats.org/officeDocument/2006/relationships/hyperlink" Target="https://m.media-amazon.com/images/I/41twHEBU-LL._SX300_SY300_QL70_FMwebp_.jpg" TargetMode="External"/><Relationship Id="rId1896" Type="http://schemas.openxmlformats.org/officeDocument/2006/relationships/hyperlink" Target="https://www.amazon.in/Maxicom-B-28-Universal-Bracket-inches/dp/B0758F7KK7/ref=sr_1_274?qid=1672909138&amp;s=electronics&amp;sr=1-274" TargetMode="External"/><Relationship Id="rId2502" Type="http://schemas.openxmlformats.org/officeDocument/2006/relationships/hyperlink" Target="https://www.amazon.in/Pilot-Liquid-Roller-Ball-Black/dp/B00LOD70SC/ref=sr_1_300?qid=1672903010&amp;s=computers&amp;sr=1-300" TargetMode="External"/><Relationship Id="rId919" Type="http://schemas.openxmlformats.org/officeDocument/2006/relationships/hyperlink" Target="https://m.media-amazon.com/images/I/41ApzUQQFVL._SX300_SY300_QL70_ML2_.jpg" TargetMode="External"/><Relationship Id="rId1104" Type="http://schemas.openxmlformats.org/officeDocument/2006/relationships/hyperlink" Target="https://www.amazon.in/TP-Link-Wireless-Adapter-Archer-T2U/dp/B07P681N66/ref=sr_1_54?qid=1672909126&amp;s=electronics&amp;sr=1-54" TargetMode="External"/><Relationship Id="rId1311" Type="http://schemas.openxmlformats.org/officeDocument/2006/relationships/hyperlink" Target="https://m.media-amazon.com/images/W/WEBP_402378-T1/images/I/41x8yDAjWJL._SX300_SY300_QL70_FMwebp_.jpg" TargetMode="External"/><Relationship Id="rId1549" Type="http://schemas.openxmlformats.org/officeDocument/2006/relationships/hyperlink" Target="https://m.media-amazon.com/images/I/31IO--RzGbL._SX300_SY300_QL70_FMwebp_.jpg" TargetMode="External"/><Relationship Id="rId1756" Type="http://schemas.openxmlformats.org/officeDocument/2006/relationships/hyperlink" Target="https://www.amazon.in/7SEVENTM-Compatible-Android-Original-Replacement/dp/B09RQRZW2X/ref=sr_1_291?qid=1672909139&amp;s=electronics&amp;sr=1-291" TargetMode="External"/><Relationship Id="rId1963" Type="http://schemas.openxmlformats.org/officeDocument/2006/relationships/hyperlink" Target="https://m.media-amazon.com/images/W/WEBP_402378-T1/images/I/41qhsp6qcNL._SX300_SY300_QL70_FMwebp_.jpg" TargetMode="External"/><Relationship Id="rId48" Type="http://schemas.openxmlformats.org/officeDocument/2006/relationships/hyperlink" Target="https://www.amazon.in/Samsung-inches-Crystal-Ultra-UA43AUE60AKLXL/dp/B092BJMT8Q/ref=sr_1_96?qid=1672909128&amp;s=electronics&amp;sr=1-96" TargetMode="External"/><Relationship Id="rId1409" Type="http://schemas.openxmlformats.org/officeDocument/2006/relationships/hyperlink" Target="https://m.media-amazon.com/images/I/419vF7uEFEL._SX300_SY300_QL70_FMwebp_.jpg" TargetMode="External"/><Relationship Id="rId1616" Type="http://schemas.openxmlformats.org/officeDocument/2006/relationships/hyperlink" Target="https://www.amazon.in/OFIXO-Multi-Purpose-Foldable-Portable-Writing/dp/B08HQL67D6/ref=sr_1_264?qid=1672903007&amp;s=computers&amp;sr=1-264" TargetMode="External"/><Relationship Id="rId1823" Type="http://schemas.openxmlformats.org/officeDocument/2006/relationships/hyperlink" Target="https://m.media-amazon.com/images/I/319cuUVHCwL._SY300_SX300_QL70_FMwebp_.jpg" TargetMode="External"/><Relationship Id="rId197" Type="http://schemas.openxmlformats.org/officeDocument/2006/relationships/hyperlink" Target="https://m.media-amazon.com/images/I/4121yWSVFmL._SX300_SY300_QL70_ML2_.jpg" TargetMode="External"/><Relationship Id="rId2085" Type="http://schemas.openxmlformats.org/officeDocument/2006/relationships/hyperlink" Target="https://m.media-amazon.com/images/I/41pmcRIe45L._SX300_SY300_QL70_ML2_.jpg" TargetMode="External"/><Relationship Id="rId2292" Type="http://schemas.openxmlformats.org/officeDocument/2006/relationships/hyperlink" Target="https://www.amazon.in/Charger-Certified-Charging-Adaptor-Cellular/dp/B09NL4DCXK/ref=sr_1_246?qid=1672895821&amp;s=electronics&amp;sr=1-246" TargetMode="External"/><Relationship Id="rId264" Type="http://schemas.openxmlformats.org/officeDocument/2006/relationships/hyperlink" Target="https://www.amazon.in/Redmi-Storage-Battery-Finger-Booster/dp/B09XB7DPW1/ref=sr_1_42?qid=1672895755&amp;s=electronics&amp;sr=1-42" TargetMode="External"/><Relationship Id="rId471" Type="http://schemas.openxmlformats.org/officeDocument/2006/relationships/hyperlink" Target="https://m.media-amazon.com/images/W/WEBP_402378-T1/images/I/41JrUgIbYOL._SX300_SY300_QL70_FMwebp_.jpg" TargetMode="External"/><Relationship Id="rId2152" Type="http://schemas.openxmlformats.org/officeDocument/2006/relationships/hyperlink" Target="https://www.amazon.in/Female-Converter-Adapter-Projectors-Devices/dp/B07VJ9ZTXS/ref=sr_1_487?qid=1672909149&amp;s=electronics&amp;sr=1-487" TargetMode="External"/><Relationship Id="rId2597" Type="http://schemas.openxmlformats.org/officeDocument/2006/relationships/hyperlink" Target="https://m.media-amazon.com/images/I/41hF4CFTsGL._SX300_SY300_QL70_FMwebp_.jpg" TargetMode="External"/><Relationship Id="rId124" Type="http://schemas.openxmlformats.org/officeDocument/2006/relationships/hyperlink" Target="https://www.amazon.in/Redmi-Note-11T-5G-Dimensity/dp/B09LHYZ3GJ/ref=sr_1_196?qid=1672895806&amp;s=electronics&amp;sr=1-196" TargetMode="External"/><Relationship Id="rId569" Type="http://schemas.openxmlformats.org/officeDocument/2006/relationships/hyperlink" Target="https://m.media-amazon.com/images/W/WEBP_402378-T1/images/I/41A6EmdtN8L._SY300_SX300_QL70_FMwebp_.jpg" TargetMode="External"/><Relationship Id="rId776" Type="http://schemas.openxmlformats.org/officeDocument/2006/relationships/hyperlink" Target="https://www.amazon.in/Borosil-Plastic-Chefdelite-BCH20DBB21-Technology/dp/B01M5B0TPW/ref=sr_1_80?qid=1672923595&amp;s=kitchen&amp;sr=1-80" TargetMode="External"/><Relationship Id="rId983" Type="http://schemas.openxmlformats.org/officeDocument/2006/relationships/hyperlink" Target="https://m.media-amazon.com/images/I/41b8AhOiYBL._SX300_SY300_QL70_FMwebp_.jpg" TargetMode="External"/><Relationship Id="rId1199" Type="http://schemas.openxmlformats.org/officeDocument/2006/relationships/hyperlink" Target="https://m.media-amazon.com/images/W/WEBP_402378-T1/images/I/31nIcqmP0zL._SX300_SY300_QL70_FMwebp_.jpg" TargetMode="External"/><Relationship Id="rId2457" Type="http://schemas.openxmlformats.org/officeDocument/2006/relationships/hyperlink" Target="https://m.media-amazon.com/images/I/41n90w1dlJL._SY445_SX342_QL70_FMwebp_.jpg" TargetMode="External"/><Relationship Id="rId2664" Type="http://schemas.openxmlformats.org/officeDocument/2006/relationships/hyperlink" Target="https://www.amazon.in/Mobile-Phone-Holder-Phones-Tablets/dp/B0926V9CTV/ref=sr_1_174?qid=1672895799&amp;s=electronics&amp;sr=1-174" TargetMode="External"/><Relationship Id="rId331" Type="http://schemas.openxmlformats.org/officeDocument/2006/relationships/hyperlink" Target="https://m.media-amazon.com/images/I/31-XtyZy0IL._SX300_SY300_QL70_FMwebp_.jpg" TargetMode="External"/><Relationship Id="rId429" Type="http://schemas.openxmlformats.org/officeDocument/2006/relationships/hyperlink" Target="https://m.media-amazon.com/images/I/317cwpkk1-L._SX300_SY300_QL70_FMwebp_.jpg" TargetMode="External"/><Relationship Id="rId636" Type="http://schemas.openxmlformats.org/officeDocument/2006/relationships/hyperlink" Target="https://www.amazon.in/Havells-Quartz-Settings-Product-Warranty/dp/B0B7NWGXS6/ref=sr_1_252?qid=1672923605&amp;s=kitchen&amp;sr=1-252" TargetMode="External"/><Relationship Id="rId1059" Type="http://schemas.openxmlformats.org/officeDocument/2006/relationships/hyperlink" Target="https://m.media-amazon.com/images/I/31oumlyiGiL._SX300_SY300_QL70_FMwebp_.jpg" TargetMode="External"/><Relationship Id="rId1266" Type="http://schemas.openxmlformats.org/officeDocument/2006/relationships/hyperlink" Target="https://www.amazon.in/Boult-Audio-Environmental-Cancellation-Bluetooth/dp/B0B1F6GQPS/ref=sr_1_75?qid=1672902998&amp;s=computers&amp;sr=1-75" TargetMode="External"/><Relationship Id="rId1473" Type="http://schemas.openxmlformats.org/officeDocument/2006/relationships/hyperlink" Target="https://m.media-amazon.com/images/W/WEBP_402378-T2/images/I/31VSKlEpP-L._SX300_SY300_QL70_FMwebp_.jpg" TargetMode="External"/><Relationship Id="rId2012" Type="http://schemas.openxmlformats.org/officeDocument/2006/relationships/hyperlink" Target="https://www.amazon.in/CEDO-OnePlus-Charging-Compatible-Devices/dp/B0B5ZF3NRK/ref=sr_1_80?qid=1672909128&amp;s=electronics&amp;sr=1-80" TargetMode="External"/><Relationship Id="rId2317" Type="http://schemas.openxmlformats.org/officeDocument/2006/relationships/hyperlink" Target="https://m.media-amazon.com/images/I/411H6yi-tGL._SX300_SY300_QL70_FMwebp_.jpg" TargetMode="External"/><Relationship Id="rId843" Type="http://schemas.openxmlformats.org/officeDocument/2006/relationships/hyperlink" Target="https://m.media-amazon.com/images/W/WEBP_402378-T1/images/I/41IymCXFA7L._SX300_SY300_QL70_FMwebp_.jpg" TargetMode="External"/><Relationship Id="rId1126" Type="http://schemas.openxmlformats.org/officeDocument/2006/relationships/hyperlink" Target="https://www.amazon.in/Rockerz-370-Headphone-Bluetooth-Lightweight/dp/B0856HNMR7/ref=sr_1_92?qid=1672902998&amp;s=computers&amp;sr=1-92" TargetMode="External"/><Relationship Id="rId1680" Type="http://schemas.openxmlformats.org/officeDocument/2006/relationships/hyperlink" Target="https://www.amazon.in/Lifelong-LLEK15-Electric-Stainless-Warranty/dp/B096YCN3SD/ref=sr_1_35?qid=1672923592&amp;s=kitchen&amp;sr=1-35" TargetMode="External"/><Relationship Id="rId1778" Type="http://schemas.openxmlformats.org/officeDocument/2006/relationships/hyperlink" Target="https://www.amazon.in/Duracell-5000174-Rechargeable-Batteries-Green/dp/B015ZXUDD0/ref=sr_1_114?qid=1672903000&amp;s=computers&amp;sr=1-114" TargetMode="External"/><Relationship Id="rId1985" Type="http://schemas.openxmlformats.org/officeDocument/2006/relationships/hyperlink" Target="https://m.media-amazon.com/images/I/41gztmbiIgL._SX300_SY300_QL70_FMwebp_.jpg" TargetMode="External"/><Relationship Id="rId2524" Type="http://schemas.openxmlformats.org/officeDocument/2006/relationships/hyperlink" Target="https://www.amazon.in/Portronics-Konnect-POR-1401-Charging-Function/dp/B09KLVMZ3B/ref=sr_1_16?qid=1672909124&amp;s=electronics&amp;sr=1-16" TargetMode="External"/><Relationship Id="rId703" Type="http://schemas.openxmlformats.org/officeDocument/2006/relationships/hyperlink" Target="https://m.media-amazon.com/images/I/51RTfgkScMS._SX300_SY300_QL70_FMwebp_.jpg" TargetMode="External"/><Relationship Id="rId910" Type="http://schemas.openxmlformats.org/officeDocument/2006/relationships/hyperlink" Target="https://www.amazon.in/Bajaj-ATX-750-Watt-Pop-up-Toaster/dp/B0073QGKAS/ref=sr_1_194?qid=1672923600&amp;s=kitchen&amp;sr=1-194" TargetMode="External"/><Relationship Id="rId1333" Type="http://schemas.openxmlformats.org/officeDocument/2006/relationships/hyperlink" Target="https://m.media-amazon.com/images/W/WEBP_402378-T1/images/I/41s6tfIVmeL._SX300_SY300_QL70_FMwebp_.jpg" TargetMode="External"/><Relationship Id="rId1540" Type="http://schemas.openxmlformats.org/officeDocument/2006/relationships/hyperlink" Target="https://www.amazon.in/Wayona-Braided-WN3LB2-Syncing-Charging/dp/B07JH1CBGW/ref=sr_1_241?qid=1672909136&amp;s=electronics&amp;sr=1-241" TargetMode="External"/><Relationship Id="rId1638" Type="http://schemas.openxmlformats.org/officeDocument/2006/relationships/hyperlink" Target="https://www.amazon.in/AGARO-Portable-Capacity-Automatic-33603/dp/B09G2VTHQM/ref=sr_1_362?qid=1672923610&amp;s=kitchen&amp;sr=1-362" TargetMode="External"/><Relationship Id="rId1400" Type="http://schemas.openxmlformats.org/officeDocument/2006/relationships/hyperlink" Target="https://www.amazon.in/Wall-Outlet-Electric-Heaters-Bedroom-bathrooms/dp/B0BPBXNQQT/ref=sr_1_78?qid=1672923593&amp;s=kitchen&amp;sr=1-78" TargetMode="External"/><Relationship Id="rId1845" Type="http://schemas.openxmlformats.org/officeDocument/2006/relationships/hyperlink" Target="https://m.media-amazon.com/images/W/WEBP_402378-T1/images/I/31-wcLwDaBL._SX300_SY300_QL70_FMwebp_.jpg" TargetMode="External"/><Relationship Id="rId1705" Type="http://schemas.openxmlformats.org/officeDocument/2006/relationships/hyperlink" Target="https://m.media-amazon.com/images/I/51seYZqgz5L._SX300_SY300_QL70_FMwebp_.jpg" TargetMode="External"/><Relationship Id="rId1912" Type="http://schemas.openxmlformats.org/officeDocument/2006/relationships/hyperlink" Target="https://www.amazon.in/Zeb-Buds-C2-Controller-Blue/dp/B08VRMK55F/ref=sr_1_176?qid=1672903004&amp;s=computers&amp;sr=1-176" TargetMode="External"/><Relationship Id="rId286" Type="http://schemas.openxmlformats.org/officeDocument/2006/relationships/hyperlink" Target="https://www.amazon.in/VW-Playwall-Frameless-Android-VW3251/dp/B0B16KD737/ref=sr_1_136?qid=1672909130&amp;s=electronics&amp;sr=1-136" TargetMode="External"/><Relationship Id="rId493" Type="http://schemas.openxmlformats.org/officeDocument/2006/relationships/hyperlink" Target="https://m.media-amazon.com/images/W/WEBP_402378-T1/images/I/31sSNZUSkfL._SX300_SY300_QL70_FMwebp_.jpg" TargetMode="External"/><Relationship Id="rId2174" Type="http://schemas.openxmlformats.org/officeDocument/2006/relationships/hyperlink" Target="https://www.amazon.in/LOHAYA-Television-Remote-Compatible-Control/dp/B08GJNM9N7/ref=sr_1_213?qid=1672909134&amp;s=electronics&amp;sr=1-213" TargetMode="External"/><Relationship Id="rId2381" Type="http://schemas.openxmlformats.org/officeDocument/2006/relationships/hyperlink" Target="https://m.media-amazon.com/images/I/31TDc727hUL._SX300_SY300_QL70_FMwebp_.jpg" TargetMode="External"/><Relationship Id="rId146" Type="http://schemas.openxmlformats.org/officeDocument/2006/relationships/hyperlink" Target="https://www.amazon.in/iQOO-Raven-Black-128GB-Storage/dp/B07WGPKMP5/ref=sr_1_175?qid=1672895799&amp;s=electronics&amp;sr=1-175" TargetMode="External"/><Relationship Id="rId353" Type="http://schemas.openxmlformats.org/officeDocument/2006/relationships/hyperlink" Target="https://m.media-amazon.com/images/I/41Wd9J6nfpL._SX300_SY300_QL70_ML2_.jpg" TargetMode="External"/><Relationship Id="rId560" Type="http://schemas.openxmlformats.org/officeDocument/2006/relationships/hyperlink" Target="https://www.amazon.in/Orient-Electric-Aura-Neo-IWAN03WSM3/dp/B077BTLQ67/ref=sr_1_374?qid=1672923611&amp;s=kitchen&amp;sr=1-374" TargetMode="External"/><Relationship Id="rId798" Type="http://schemas.openxmlformats.org/officeDocument/2006/relationships/hyperlink" Target="https://www.amazon.in/Ambrane-20000mAh-Lithium-Polymer-Stylo-20K/dp/B07RD611Z8/ref=sr_1_86?qid=1672895770&amp;s=electronics&amp;sr=1-86" TargetMode="External"/><Relationship Id="rId1190" Type="http://schemas.openxmlformats.org/officeDocument/2006/relationships/hyperlink" Target="https://www.amazon.in/Offbeat-Wireless-Bluetooth-Rechargeable-Adjustable/dp/B08Y7MXFMK/ref=sr_1_466?qid=1672903018&amp;s=computers&amp;sr=1-466" TargetMode="External"/><Relationship Id="rId2034" Type="http://schemas.openxmlformats.org/officeDocument/2006/relationships/hyperlink" Target="https://www.amazon.in/7SEVEN-Compatible-Non-Voice-Infrared-Universal/dp/B09B125CFJ/ref=sr_1_290?qid=1672909139&amp;s=electronics&amp;sr=1-290" TargetMode="External"/><Relationship Id="rId2241" Type="http://schemas.openxmlformats.org/officeDocument/2006/relationships/hyperlink" Target="https://m.media-amazon.com/images/W/WEBP_402378-T2/images/I/415nVOD7bWL._SX300_SY300_QL70_FMwebp_.jpg" TargetMode="External"/><Relationship Id="rId2479" Type="http://schemas.openxmlformats.org/officeDocument/2006/relationships/hyperlink" Target="https://m.media-amazon.com/images/W/WEBP_402378-T1/images/I/31-ACQj+oDL._SY445_SX342_.jpg" TargetMode="External"/><Relationship Id="rId2686" Type="http://schemas.openxmlformats.org/officeDocument/2006/relationships/hyperlink" Target="https://www.amazon.in/Flix-Micro-Cable-Smartphone-Black/dp/B09NHVCHS9/ref=sr_1_25?qid=1672909125&amp;s=electronics&amp;sr=1-25" TargetMode="External"/><Relationship Id="rId213" Type="http://schemas.openxmlformats.org/officeDocument/2006/relationships/hyperlink" Target="https://m.media-amazon.com/images/I/41Dp3g8y8sL._SX300_SY300_QL70_FMwebp_.jpg" TargetMode="External"/><Relationship Id="rId420" Type="http://schemas.openxmlformats.org/officeDocument/2006/relationships/hyperlink" Target="https://www.amazon.in/Shakti-Technology-S3-Pressure-Cleaning/dp/B0BBWJFK5C/ref=sr_1_439?qid=1672923614&amp;s=kitchen&amp;sr=1-439" TargetMode="External"/><Relationship Id="rId658" Type="http://schemas.openxmlformats.org/officeDocument/2006/relationships/hyperlink" Target="https://www.amazon.in/Butterfly-Hero-500-Mixer-Grinder/dp/B07TXCY3YK/ref=sr_1_379?qid=1672923611&amp;s=kitchen&amp;sr=1-379" TargetMode="External"/><Relationship Id="rId865" Type="http://schemas.openxmlformats.org/officeDocument/2006/relationships/hyperlink" Target="https://m.media-amazon.com/images/I/41+mgWz7knL._SX300_SY300_.jpg" TargetMode="External"/><Relationship Id="rId1050" Type="http://schemas.openxmlformats.org/officeDocument/2006/relationships/hyperlink" Target="https://www.amazon.in/Prestige-Sandwich-Maker-PGMFD-01/dp/B07S851WX5/ref=sr_1_67?qid=1672923593&amp;s=kitchen&amp;sr=1-67" TargetMode="External"/><Relationship Id="rId1288" Type="http://schemas.openxmlformats.org/officeDocument/2006/relationships/hyperlink" Target="https://www.amazon.in/DURACELL-Type-C-braided-Charge-Cable/dp/B09C6HWG18/ref=sr_1_43?qid=1672909125&amp;s=electronics&amp;sr=1-43" TargetMode="External"/><Relationship Id="rId1495" Type="http://schemas.openxmlformats.org/officeDocument/2006/relationships/hyperlink" Target="https://m.media-amazon.com/images/W/WEBP_402378-T2/images/I/41mRWV0YG8L._SX300_SY300_QL70_FMwebp_.jpg" TargetMode="External"/><Relationship Id="rId2101" Type="http://schemas.openxmlformats.org/officeDocument/2006/relationships/hyperlink" Target="https://m.media-amazon.com/images/I/41WuKPTQhTL._SY300_SX300_QL70_FMwebp_.jpg" TargetMode="External"/><Relationship Id="rId2339" Type="http://schemas.openxmlformats.org/officeDocument/2006/relationships/hyperlink" Target="https://m.media-amazon.com/images/W/WEBP_402378-T1/images/I/5145vqMSaTL._SY300_SX300_QL70_FMwebp_.jpg" TargetMode="External"/><Relationship Id="rId2546" Type="http://schemas.openxmlformats.org/officeDocument/2006/relationships/hyperlink" Target="https://www.amazon.in/Measuring-Cups-Spoons-Set-Essential/dp/B06Y36JKC3/ref=sr_1_443?qid=1672923614&amp;s=kitchen&amp;sr=1-443" TargetMode="External"/><Relationship Id="rId518" Type="http://schemas.openxmlformats.org/officeDocument/2006/relationships/hyperlink" Target="https://www.amazon.in/AGARO-1000-Watt-10-Litre-Cleaner-Function/dp/B083M7WPZD/ref=sr_1_174?qid=1672923600&amp;s=kitchen&amp;sr=1-174" TargetMode="External"/><Relationship Id="rId725" Type="http://schemas.openxmlformats.org/officeDocument/2006/relationships/hyperlink" Target="https://m.media-amazon.com/images/I/41Coma77U+L._SY300_SX300_.jpg" TargetMode="External"/><Relationship Id="rId932" Type="http://schemas.openxmlformats.org/officeDocument/2006/relationships/hyperlink" Target="https://www.amazon.in/Noise-Colorfit-Pro-Control-Cloudbased/dp/B08HV25BBQ/ref=sr_1_220?qid=1672895814&amp;s=electronics&amp;sr=1-220" TargetMode="External"/><Relationship Id="rId1148" Type="http://schemas.openxmlformats.org/officeDocument/2006/relationships/hyperlink" Target="https://www.amazon.in/AmazonBasics-Drip-Coffee-Maker-Black/dp/B086GVRP63/ref=sr_1_309?qid=1672923607&amp;s=kitchen&amp;sr=1-309" TargetMode="External"/><Relationship Id="rId1355" Type="http://schemas.openxmlformats.org/officeDocument/2006/relationships/hyperlink" Target="https://m.media-amazon.com/images/W/WEBP_402378-T2/images/I/41lYqkaeadL._SX300_SY300_QL70_FMwebp_.jpg" TargetMode="External"/><Relationship Id="rId1562" Type="http://schemas.openxmlformats.org/officeDocument/2006/relationships/hyperlink" Target="https://www.amazon.in/Zeb-HAA2021-HDMI-Meter-Cable/dp/B07VSG5SXZ/ref=sr_1_177?qid=1672909133&amp;s=electronics&amp;sr=1-177" TargetMode="External"/><Relationship Id="rId2406" Type="http://schemas.openxmlformats.org/officeDocument/2006/relationships/hyperlink" Target="https://www.amazon.in/Pigeon-Stovekraft-Plastic-Chopper-Blades/dp/B01LWYDEQ7/ref=sr_1_12?qid=1672923591&amp;s=kitchen&amp;sr=1-12" TargetMode="External"/><Relationship Id="rId2613" Type="http://schemas.openxmlformats.org/officeDocument/2006/relationships/hyperlink" Target="https://m.media-amazon.com/images/W/WEBP_402378-T1/images/I/41SqfLI2FuL._SX300_SY300_QL70_FMwebp_.jpg" TargetMode="External"/><Relationship Id="rId1008" Type="http://schemas.openxmlformats.org/officeDocument/2006/relationships/hyperlink" Target="https://www.amazon.in/Havells-Ventilair-230mm-Exhaust-Grey/dp/B00J5DYCCA/ref=sr_1_505?qid=1672923617&amp;s=kitchen&amp;sr=1-505" TargetMode="External"/><Relationship Id="rId1215" Type="http://schemas.openxmlformats.org/officeDocument/2006/relationships/hyperlink" Target="https://m.media-amazon.com/images/I/41+HYuF5ToL._SY300_SX300_.jpg" TargetMode="External"/><Relationship Id="rId1422" Type="http://schemas.openxmlformats.org/officeDocument/2006/relationships/hyperlink" Target="https://www.amazon.in/7SEVEN-Bluetooth-Command-Netflix-XMRM-00A/dp/B08XMSKKMM/ref=sr_1_199?qid=1672909134&amp;s=electronics&amp;sr=1-199" TargetMode="External"/><Relationship Id="rId1867" Type="http://schemas.openxmlformats.org/officeDocument/2006/relationships/hyperlink" Target="https://m.media-amazon.com/images/W/WEBP_402378-T2/images/I/31IS376AeYL._SX300_SY300_QL70_FMwebp_.jpg" TargetMode="External"/><Relationship Id="rId61" Type="http://schemas.openxmlformats.org/officeDocument/2006/relationships/hyperlink" Target="https://m.media-amazon.com/images/I/41iEc0hf6TL._SX300_SY300_QL70_ML2_.jpg" TargetMode="External"/><Relationship Id="rId1727" Type="http://schemas.openxmlformats.org/officeDocument/2006/relationships/hyperlink" Target="https://m.media-amazon.com/images/I/31FzYVC62wL._SX300_SY300_QL70_ML2_.jpg" TargetMode="External"/><Relationship Id="rId1934" Type="http://schemas.openxmlformats.org/officeDocument/2006/relationships/hyperlink" Target="https://www.amazon.in/SOFLIN-Electric-Automatic-Poacher-Steaming/dp/B07GMFY9QM/ref=sr_1_60?qid=1672923593&amp;s=kitchen&amp;sr=1-60" TargetMode="External"/><Relationship Id="rId19" Type="http://schemas.openxmlformats.org/officeDocument/2006/relationships/hyperlink" Target="https://m.media-amazon.com/images/I/21ywp-zfTjL._SY445_SX342_QL70_FMwebp_.jpg" TargetMode="External"/><Relationship Id="rId2196" Type="http://schemas.openxmlformats.org/officeDocument/2006/relationships/hyperlink" Target="https://www.amazon.in/Kitchen-Stainless-Indian-Filter-Coffee/dp/B00PVT30YI/ref=sr_1_128?qid=1672923597&amp;s=kitchen&amp;sr=1-128" TargetMode="External"/><Relationship Id="rId168" Type="http://schemas.openxmlformats.org/officeDocument/2006/relationships/hyperlink" Target="https://www.amazon.in/Redmi-inches-Ready-L32M6-RA-Android/dp/B09F9YQQ7B/ref=sr_1_72?qid=1672909126&amp;s=electronics&amp;sr=1-72" TargetMode="External"/><Relationship Id="rId375" Type="http://schemas.openxmlformats.org/officeDocument/2006/relationships/hyperlink" Target="https://m.media-amazon.com/images/W/WEBP_402378-T1/images/I/31ixn2s6IbL._SX300_SY300_QL70_FMwebp_.jpg" TargetMode="External"/><Relationship Id="rId582" Type="http://schemas.openxmlformats.org/officeDocument/2006/relationships/hyperlink" Target="https://www.amazon.in/Logitech-920-007596-Multi-Device-Bluetooth-Keyboard/dp/B0148NPH9I/ref=sr_1_426?qid=1672903016&amp;s=computers&amp;sr=1-426" TargetMode="External"/><Relationship Id="rId2056" Type="http://schemas.openxmlformats.org/officeDocument/2006/relationships/hyperlink" Target="https://www.amazon.in/WeCool-Braided-Multifunction-Charging-Android/dp/B07XJYYH7L/ref=sr_1_49?qid=1672909126&amp;s=electronics&amp;sr=1-49" TargetMode="External"/><Relationship Id="rId2263" Type="http://schemas.openxmlformats.org/officeDocument/2006/relationships/hyperlink" Target="https://m.media-amazon.com/images/I/41pQWwAzVyL._SY300_SX300_QL70_ML2_.jpg" TargetMode="External"/><Relationship Id="rId2470" Type="http://schemas.openxmlformats.org/officeDocument/2006/relationships/hyperlink" Target="https://www.amazon.in/Duracell-Chhota-Power-Battery-Set/dp/B08QDPB1SL/ref=sr_1_194?qid=1672903005&amp;s=computers&amp;sr=1-194" TargetMode="External"/><Relationship Id="rId3" Type="http://schemas.openxmlformats.org/officeDocument/2006/relationships/hyperlink" Target="https://m.media-amazon.com/images/I/41sSPp4pkYL._SY300_SX300_QL70_FMwebp_.jpg" TargetMode="External"/><Relationship Id="rId235" Type="http://schemas.openxmlformats.org/officeDocument/2006/relationships/hyperlink" Target="https://m.media-amazon.com/images/I/41Iln5A+8HL._SY300_SX300_.jpg" TargetMode="External"/><Relationship Id="rId442" Type="http://schemas.openxmlformats.org/officeDocument/2006/relationships/hyperlink" Target="https://www.amazon.in/Fire-Boltt-Smartwatch-Resolution-Connection-Assistance/dp/B0B3N7LR6K/ref=sr_1_44?qid=1672895755&amp;s=electronics&amp;sr=1-44" TargetMode="External"/><Relationship Id="rId887" Type="http://schemas.openxmlformats.org/officeDocument/2006/relationships/hyperlink" Target="https://m.media-amazon.com/images/I/41NJeh+qQRL._SY300_SX300_.jpg" TargetMode="External"/><Relationship Id="rId1072" Type="http://schemas.openxmlformats.org/officeDocument/2006/relationships/hyperlink" Target="https://www.amazon.in/Khaitan-ORFin-heater-Home-kitchen-K0/dp/B0BPJBTB3F/ref=sr_1_326?qid=1672923609&amp;s=kitchen&amp;sr=1-326" TargetMode="External"/><Relationship Id="rId2123" Type="http://schemas.openxmlformats.org/officeDocument/2006/relationships/hyperlink" Target="https://m.media-amazon.com/images/I/416qO6VZHgL._SX300_SY300_QL70_FMwebp_.jpg" TargetMode="External"/><Relationship Id="rId2330" Type="http://schemas.openxmlformats.org/officeDocument/2006/relationships/hyperlink" Target="https://www.amazon.in/AmazonBasics-Speed-Female-Extension-Cable/dp/B01D5H8ZI8/ref=sr_1_141?qid=1672909130&amp;s=electronics&amp;sr=1-141" TargetMode="External"/><Relationship Id="rId2568" Type="http://schemas.openxmlformats.org/officeDocument/2006/relationships/hyperlink" Target="https://www.amazon.in/Connector-Converter-Adapter-Compatible-Samsung/dp/B09BCNQ9R2/ref=sr_1_497?qid=1672895894&amp;s=electronics&amp;sr=1-497" TargetMode="External"/><Relationship Id="rId302" Type="http://schemas.openxmlformats.org/officeDocument/2006/relationships/hyperlink" Target="https://www.amazon.in/Kodak-inches-32HDX900S-Ready-Black/dp/B06XGWRKYT/ref=sr_1_451?qid=1672909146&amp;s=electronics&amp;sr=1-451" TargetMode="External"/><Relationship Id="rId747" Type="http://schemas.openxmlformats.org/officeDocument/2006/relationships/hyperlink" Target="https://m.media-amazon.com/images/W/WEBP_402378-T1/images/I/41Gt21tmhTL._SX300_SY300_QL70_FMwebp_.jpg" TargetMode="External"/><Relationship Id="rId954" Type="http://schemas.openxmlformats.org/officeDocument/2006/relationships/hyperlink" Target="https://www.amazon.in/Logitech-MK240-NANO-Mouse-Keyboard/dp/B01N4EV2TL/ref=sr_1_166?qid=1672903002&amp;s=computers&amp;sr=1-166" TargetMode="External"/><Relationship Id="rId1377" Type="http://schemas.openxmlformats.org/officeDocument/2006/relationships/hyperlink" Target="https://m.media-amazon.com/images/I/41ovRStbxUL._SX300_SY300_QL70_FMwebp_.jpg" TargetMode="External"/><Relationship Id="rId1584" Type="http://schemas.openxmlformats.org/officeDocument/2006/relationships/hyperlink" Target="https://www.amazon.in/Logitech-B170-Wireless-Mouse-Black/dp/B01J0XWYKQ/ref=sr_1_6?qid=1672902995&amp;s=computers&amp;sr=1-6" TargetMode="External"/><Relationship Id="rId1791" Type="http://schemas.openxmlformats.org/officeDocument/2006/relationships/hyperlink" Target="https://m.media-amazon.com/images/W/WEBP_402378-T1/images/I/41V4DpKc7sL._SX300_SY300_QL70_FMwebp_.jpg" TargetMode="External"/><Relationship Id="rId2428" Type="http://schemas.openxmlformats.org/officeDocument/2006/relationships/hyperlink" Target="https://www.amazon.in/Ambrane-Unbreakable-Charging-Braided-Cable/dp/B098NS6PVG/ref=sr_1_2?qid=1672909124&amp;s=electronics&amp;sr=1-2" TargetMode="External"/><Relationship Id="rId2635" Type="http://schemas.openxmlformats.org/officeDocument/2006/relationships/hyperlink" Target="https://m.media-amazon.com/images/W/WEBP_402378-T2/images/I/41oSVnJMFKL._SX300_SY300_QL70_FMwebp_.jpg" TargetMode="External"/><Relationship Id="rId83" Type="http://schemas.openxmlformats.org/officeDocument/2006/relationships/hyperlink" Target="https://m.media-amazon.com/images/W/WEBP_402378-T1/images/I/417QOjrqyBL._SY300_SX300_QL70_FMwebp_.jpg" TargetMode="External"/><Relationship Id="rId607" Type="http://schemas.openxmlformats.org/officeDocument/2006/relationships/hyperlink" Target="https://m.media-amazon.com/images/I/31pcbVy11RL._SX300_SY300_QL70_FMwebp_.jpg" TargetMode="External"/><Relationship Id="rId814" Type="http://schemas.openxmlformats.org/officeDocument/2006/relationships/hyperlink" Target="https://www.amazon.in/Cordless-resistant-soleplate-Vertical-Horizontal/dp/B09WF4Q7B3/ref=sr_1_463?qid=1672923615&amp;s=kitchen&amp;sr=1-463" TargetMode="External"/><Relationship Id="rId1237" Type="http://schemas.openxmlformats.org/officeDocument/2006/relationships/hyperlink" Target="https://m.media-amazon.com/images/I/21rGO6HtUxL._SY445_SX342_QL70_FMwebp_.jpg" TargetMode="External"/><Relationship Id="rId1444" Type="http://schemas.openxmlformats.org/officeDocument/2006/relationships/hyperlink" Target="https://www.amazon.in/TP-Link-TL-WN722N-150Mbps-Wireless-Adapter/dp/B002SZEOLG/ref=sr_1_162?qid=1672909131&amp;s=electronics&amp;sr=1-162" TargetMode="External"/><Relationship Id="rId1651" Type="http://schemas.openxmlformats.org/officeDocument/2006/relationships/hyperlink" Target="https://m.media-amazon.com/images/I/41ML8ZbPiiL._SY300_SX300_QL70_ML2_.jpg" TargetMode="External"/><Relationship Id="rId1889" Type="http://schemas.openxmlformats.org/officeDocument/2006/relationships/hyperlink" Target="https://m.media-amazon.com/images/I/31BXpfrkEWL._SX300_SY300_QL70_FMwebp_.jpg" TargetMode="External"/><Relationship Id="rId1304" Type="http://schemas.openxmlformats.org/officeDocument/2006/relationships/hyperlink" Target="https://www.amazon.in/Rico-Japanese-Technology-Rechargeable-Replacement/dp/B09KPXTZXN/ref=sr_1_220?qid=1672923601&amp;s=kitchen&amp;sr=1-220" TargetMode="External"/><Relationship Id="rId1511" Type="http://schemas.openxmlformats.org/officeDocument/2006/relationships/hyperlink" Target="https://m.media-amazon.com/images/I/21psCtgM5BL._SX300_SY300_QL70_FMwebp_.jpg" TargetMode="External"/><Relationship Id="rId1749" Type="http://schemas.openxmlformats.org/officeDocument/2006/relationships/hyperlink" Target="https://m.media-amazon.com/images/W/WEBP_402378-T1/images/I/411dgEJpANL._SX300_SY300_QL70_FMwebp_.jpg" TargetMode="External"/><Relationship Id="rId1956" Type="http://schemas.openxmlformats.org/officeDocument/2006/relationships/hyperlink" Target="https://www.amazon.in/Rechargeable-whisks%EF%BC%8C3-Speed-Adjustable-Cappuccino-Bulletproof/dp/B08CGW4GYR/ref=sr_1_348?qid=1672923610&amp;s=kitchen&amp;sr=1-348" TargetMode="External"/><Relationship Id="rId1609" Type="http://schemas.openxmlformats.org/officeDocument/2006/relationships/hyperlink" Target="https://m.media-amazon.com/images/I/41OVH5kIQhL._SX300_SY300_QL70_ML2_.jpg" TargetMode="External"/><Relationship Id="rId1816" Type="http://schemas.openxmlformats.org/officeDocument/2006/relationships/hyperlink" Target="https://www.amazon.in/HP-v222w-Flash-Drive-64GB/dp/B01LYLJ99X/ref=sr_1_488?qid=1672903019&amp;s=computers&amp;sr=1-488" TargetMode="External"/><Relationship Id="rId10" Type="http://schemas.openxmlformats.org/officeDocument/2006/relationships/hyperlink" Target="https://www.amazon.in/LG-inches-Ultra-55UQ7500PSF-Ceramic/dp/B0B3XXSB1K/ref=sr_1_445?qid=1672909146&amp;s=electronics&amp;sr=1-445" TargetMode="External"/><Relationship Id="rId397" Type="http://schemas.openxmlformats.org/officeDocument/2006/relationships/hyperlink" Target="https://m.media-amazon.com/images/W/WEBP_402378-T1/images/I/41jJqhC9nfL._SX300_SY300_QL70_FMwebp_.jpg" TargetMode="External"/><Relationship Id="rId2078" Type="http://schemas.openxmlformats.org/officeDocument/2006/relationships/hyperlink" Target="https://www.amazon.in/Wayona-Cable-Braided-Charger-Smartphones/dp/B07GVGTSLN/ref=sr_1_93?qid=1672909128&amp;s=electronics&amp;sr=1-93" TargetMode="External"/><Relationship Id="rId2285" Type="http://schemas.openxmlformats.org/officeDocument/2006/relationships/hyperlink" Target="https://m.media-amazon.com/images/I/41v82KfCUuL._SX300_SY300_QL70_ML2_.jpg" TargetMode="External"/><Relationship Id="rId2492" Type="http://schemas.openxmlformats.org/officeDocument/2006/relationships/hyperlink" Target="https://www.amazon.in/USB-Cable-Micro-Type-30cm/dp/B09X79PP8F/ref=sr_1_151?qid=1672909131&amp;s=electronics&amp;sr=1-151" TargetMode="External"/><Relationship Id="rId257" Type="http://schemas.openxmlformats.org/officeDocument/2006/relationships/hyperlink" Target="https://m.media-amazon.com/images/I/31Anei7Di0L._SX300_SY300_QL70_FMwebp_.jpg" TargetMode="External"/><Relationship Id="rId464" Type="http://schemas.openxmlformats.org/officeDocument/2006/relationships/hyperlink" Target="https://www.amazon.in/Butterfly-150-Watt-Grinder-Scrapper-Attachment/dp/B078HG2ZPS/ref=sr_1_221?qid=1672923601&amp;s=kitchen&amp;sr=1-221" TargetMode="External"/><Relationship Id="rId1094" Type="http://schemas.openxmlformats.org/officeDocument/2006/relationships/hyperlink" Target="https://www.amazon.in/Maharaja-Whiteline-Carbon-Standard-5200100986/dp/B099FDW2ZF/ref=sr_1_292?qid=1672923607&amp;s=kitchen&amp;sr=1-292" TargetMode="External"/><Relationship Id="rId2145" Type="http://schemas.openxmlformats.org/officeDocument/2006/relationships/hyperlink" Target="https://m.media-amazon.com/images/W/WEBP_402378-T2/images/I/31RK9+CyhoL._SY300_SX300_.jpg" TargetMode="External"/><Relationship Id="rId117" Type="http://schemas.openxmlformats.org/officeDocument/2006/relationships/hyperlink" Target="https://m.media-amazon.com/images/I/41t61osAZHL._SX300_SY300_QL70_ML2_.jpg" TargetMode="External"/><Relationship Id="rId671" Type="http://schemas.openxmlformats.org/officeDocument/2006/relationships/hyperlink" Target="https://m.media-amazon.com/images/I/41A8H7PSidL._SY300_SX300_QL70_FMwebp_.jpg" TargetMode="External"/><Relationship Id="rId769" Type="http://schemas.openxmlformats.org/officeDocument/2006/relationships/hyperlink" Target="https://m.media-amazon.com/images/I/312J9hg8ypL._SX300_SY300_QL70_FMwebp_.jpg" TargetMode="External"/><Relationship Id="rId976" Type="http://schemas.openxmlformats.org/officeDocument/2006/relationships/hyperlink" Target="https://www.amazon.in/Homeistic-Applience-Electric-bathroom-Tankless/dp/B08QW937WV/ref=sr_1_173?qid=1672923598&amp;s=kitchen&amp;sr=1-173" TargetMode="External"/><Relationship Id="rId1399" Type="http://schemas.openxmlformats.org/officeDocument/2006/relationships/hyperlink" Target="https://m.media-amazon.com/images/W/WEBP_402378-T1/images/I/51ey0zzictL._SX300_SY300_QL70_FMwebp_.jpg" TargetMode="External"/><Relationship Id="rId2352" Type="http://schemas.openxmlformats.org/officeDocument/2006/relationships/hyperlink" Target="https://www.amazon.in/Kuber-Industries-Waterproof-Organizer-CTKTC044992/dp/B089BDBDGM/ref=sr_1_469?qid=1672923615&amp;s=kitchen&amp;sr=1-469" TargetMode="External"/><Relationship Id="rId2657" Type="http://schemas.openxmlformats.org/officeDocument/2006/relationships/hyperlink" Target="https://m.media-amazon.com/images/W/WEBP_402378-T2/images/I/51zIKeCjN-L._SX300_SY300_QL70_FMwebp_.jpg" TargetMode="External"/><Relationship Id="rId324" Type="http://schemas.openxmlformats.org/officeDocument/2006/relationships/hyperlink" Target="https://www.amazon.in/Bosch-TrueMixx-Pro-Grinder-Watt-MGM8842MIN/dp/B07MKMFKPG/ref=sr_1_92?qid=1672923595&amp;s=kitchen&amp;sr=1-92" TargetMode="External"/><Relationship Id="rId531" Type="http://schemas.openxmlformats.org/officeDocument/2006/relationships/hyperlink" Target="https://m.media-amazon.com/images/I/41pfjyUPZLL._SX300_SY300_QL70_ML2_.jpg" TargetMode="External"/><Relationship Id="rId629" Type="http://schemas.openxmlformats.org/officeDocument/2006/relationships/hyperlink" Target="https://m.media-amazon.com/images/I/31R3Qf2nO0L._SX300_SY300_QL70_FMwebp_.jpg" TargetMode="External"/><Relationship Id="rId1161" Type="http://schemas.openxmlformats.org/officeDocument/2006/relationships/hyperlink" Target="https://m.media-amazon.com/images/I/31R6RP26dzL._SY300_SX300_QL70_ML2_.jpg" TargetMode="External"/><Relationship Id="rId1259" Type="http://schemas.openxmlformats.org/officeDocument/2006/relationships/hyperlink" Target="https://m.media-amazon.com/images/I/31oA0-q5UzL._SX300_SY300_QL70_ML2_.jpg" TargetMode="External"/><Relationship Id="rId1466" Type="http://schemas.openxmlformats.org/officeDocument/2006/relationships/hyperlink" Target="https://www.amazon.in/Wayona-charging-Nylon-Braided-iPhone/dp/B08CHKQ8D4/ref=sr_1_111?qid=1672909129&amp;s=electronics&amp;sr=1-111" TargetMode="External"/><Relationship Id="rId2005" Type="http://schemas.openxmlformats.org/officeDocument/2006/relationships/hyperlink" Target="https://m.media-amazon.com/images/W/WEBP_402378-T1/images/I/31bCliyezAL._SX300_SY300_QL70_FMwebp_.jpg" TargetMode="External"/><Relationship Id="rId2212" Type="http://schemas.openxmlformats.org/officeDocument/2006/relationships/hyperlink" Target="https://www.amazon.in/Logitech-B100-Optical-Mouse-Black/dp/B003L62T7W/ref=sr_1_151?qid=1672903002&amp;s=computers&amp;sr=1-151" TargetMode="External"/><Relationship Id="rId836" Type="http://schemas.openxmlformats.org/officeDocument/2006/relationships/hyperlink" Target="https://www.amazon.in/Gold-Optima-10-Litres-Non-electric-Purifier/dp/B009DA69W6/ref=sr_1_196?qid=1672923600&amp;s=kitchen&amp;sr=1-196" TargetMode="External"/><Relationship Id="rId1021" Type="http://schemas.openxmlformats.org/officeDocument/2006/relationships/hyperlink" Target="https://m.media-amazon.com/images/W/WEBP_402378-T1/images/I/31qaROshXhL._SX300_SY300_QL70_FMwebp_.jpg" TargetMode="External"/><Relationship Id="rId1119" Type="http://schemas.openxmlformats.org/officeDocument/2006/relationships/hyperlink" Target="https://m.media-amazon.com/images/I/41ITfQhGHfL._SX300_SY300_QL70_FMwebp_.jpg" TargetMode="External"/><Relationship Id="rId1673" Type="http://schemas.openxmlformats.org/officeDocument/2006/relationships/hyperlink" Target="https://m.media-amazon.com/images/W/WEBP_402378-T2/images/I/41F-EWC+v+L._SY300_SX300_.jpg" TargetMode="External"/><Relationship Id="rId1880" Type="http://schemas.openxmlformats.org/officeDocument/2006/relationships/hyperlink" Target="https://www.amazon.in/Boat-Bassheads-102-Wired-Earphones/dp/B08MTLLSL8/ref=sr_1_367?qid=1672903013&amp;s=computers&amp;sr=1-367" TargetMode="External"/><Relationship Id="rId1978" Type="http://schemas.openxmlformats.org/officeDocument/2006/relationships/hyperlink" Target="https://www.amazon.in/PrettyKrafts-Folding-Laundry-Clothes-Organiser/dp/B08W9BK4MD/ref=sr_1_288?qid=1672923606&amp;s=kitchen&amp;sr=1-288" TargetMode="External"/><Relationship Id="rId2517" Type="http://schemas.openxmlformats.org/officeDocument/2006/relationships/hyperlink" Target="https://m.media-amazon.com/images/I/41k+HQz9JbL._SX300_SY300_.jpg" TargetMode="External"/><Relationship Id="rId903" Type="http://schemas.openxmlformats.org/officeDocument/2006/relationships/hyperlink" Target="https://m.media-amazon.com/images/W/WEBP_402378-T2/images/I/31VtFl2O33L._SX300_SY300_QL70_FMwebp_.jpg" TargetMode="External"/><Relationship Id="rId1326" Type="http://schemas.openxmlformats.org/officeDocument/2006/relationships/hyperlink" Target="https://www.amazon.in/HP-Z3700-Wireless-Mouse-Modern/dp/B01KK0HU3Y/ref=sr_1_236?qid=1672903006&amp;s=computers&amp;sr=1-236" TargetMode="External"/><Relationship Id="rId1533" Type="http://schemas.openxmlformats.org/officeDocument/2006/relationships/hyperlink" Target="https://m.media-amazon.com/images/W/WEBP_402378-T1/images/I/41AUgZQAs5L._SX300_SY300_QL70_FMwebp_.jpg" TargetMode="External"/><Relationship Id="rId1740" Type="http://schemas.openxmlformats.org/officeDocument/2006/relationships/hyperlink" Target="https://www.amazon.in/PC-SQUARE-Adjustable-Ergonomic-Compatible/dp/B09B9SPC7F/ref=sr_1_453?qid=1672903017&amp;s=computers&amp;sr=1-453" TargetMode="External"/><Relationship Id="rId32" Type="http://schemas.openxmlformats.org/officeDocument/2006/relationships/hyperlink" Target="https://www.amazon.in/OnePlus-Nord-Jade-256GB-Storage/dp/B0B3D39RKV/ref=sr_1_75?qid=1672895770&amp;s=electronics&amp;sr=1-75" TargetMode="External"/><Relationship Id="rId1600" Type="http://schemas.openxmlformats.org/officeDocument/2006/relationships/hyperlink" Target="https://www.amazon.in/Saiyam-Stainless-Espresso-Maker-Percolator/dp/B095K14P86/ref=sr_1_394?qid=1672923612&amp;s=kitchen&amp;sr=1-394" TargetMode="External"/><Relationship Id="rId1838" Type="http://schemas.openxmlformats.org/officeDocument/2006/relationships/hyperlink" Target="https://www.amazon.in/Nirdambhay-Handheld-Portable-Resealer-Including/dp/B08YK7BBD2/ref=sr_1_338?qid=1672923609&amp;s=kitchen&amp;sr=1-338" TargetMode="External"/><Relationship Id="rId181" Type="http://schemas.openxmlformats.org/officeDocument/2006/relationships/hyperlink" Target="https://m.media-amazon.com/images/I/413sCRKobNL._SX300_SY300_QL70_ML2_.jpg" TargetMode="External"/><Relationship Id="rId1905" Type="http://schemas.openxmlformats.org/officeDocument/2006/relationships/hyperlink" Target="https://m.media-amazon.com/images/W/WEBP_402378-T1/images/I/41jOKzw6-EL._SX300_SY300_QL70_FMwebp_.jpg" TargetMode="External"/><Relationship Id="rId279" Type="http://schemas.openxmlformats.org/officeDocument/2006/relationships/hyperlink" Target="https://m.media-amazon.com/images/W/WEBP_402378-T2/images/I/31B7DwG79FL._SY445_SX342_QL70_FMwebp_.jpg" TargetMode="External"/><Relationship Id="rId486" Type="http://schemas.openxmlformats.org/officeDocument/2006/relationships/hyperlink" Target="https://www.amazon.in/EasySpeed-GC2147-30-Resistant-Soleplate/dp/B08H6B3G96/ref=sr_1_290?qid=1672923606&amp;s=kitchen&amp;sr=1-290" TargetMode="External"/><Relationship Id="rId693" Type="http://schemas.openxmlformats.org/officeDocument/2006/relationships/hyperlink" Target="https://m.media-amazon.com/images/I/31nbqS8FhKL._SX300_SY300_QL70_FMwebp_.jpg" TargetMode="External"/><Relationship Id="rId2167" Type="http://schemas.openxmlformats.org/officeDocument/2006/relationships/hyperlink" Target="https://m.media-amazon.com/images/I/31QdoA5bJAL._SX300_SY300_QL70_FMwebp_.jpg" TargetMode="External"/><Relationship Id="rId2374" Type="http://schemas.openxmlformats.org/officeDocument/2006/relationships/hyperlink" Target="https://www.amazon.in/SWAPKART-Charging-Compatible-iPhone-Devices/dp/B0B2DJDCPX/ref=sr_1_87?qid=1672909128&amp;s=electronics&amp;sr=1-87" TargetMode="External"/><Relationship Id="rId2581" Type="http://schemas.openxmlformats.org/officeDocument/2006/relationships/hyperlink" Target="https://m.media-amazon.com/images/I/31mbyi7ocJL._SX300_SY300_QL70_ML2_.jpg" TargetMode="External"/><Relationship Id="rId139" Type="http://schemas.openxmlformats.org/officeDocument/2006/relationships/hyperlink" Target="https://m.media-amazon.com/images/I/31TnmukIucL._SX300_SY300_QL70_FMwebp_.jpg" TargetMode="External"/><Relationship Id="rId346" Type="http://schemas.openxmlformats.org/officeDocument/2006/relationships/hyperlink" Target="https://www.amazon.in/Philips-Viva-Collection-HR1832-1-5-Litre400-Watt/dp/B00S9BSJC8/ref=sr_1_238?qid=1672923603&amp;s=kitchen&amp;sr=1-238" TargetMode="External"/><Relationship Id="rId553" Type="http://schemas.openxmlformats.org/officeDocument/2006/relationships/hyperlink" Target="https://m.media-amazon.com/images/I/31ZbGgybh0L._SX300_SY300_QL70_FMwebp_.jpg" TargetMode="External"/><Relationship Id="rId760" Type="http://schemas.openxmlformats.org/officeDocument/2006/relationships/hyperlink" Target="https://www.amazon.in/Borosil-Prime-BGRILLPS11-Grill-Sandwich/dp/B07JZSG42Y/ref=sr_1_437?qid=1672923613&amp;s=kitchen&amp;sr=1-437" TargetMode="External"/><Relationship Id="rId998" Type="http://schemas.openxmlformats.org/officeDocument/2006/relationships/hyperlink" Target="https://www.amazon.in/Portronics-Ruffpad-Re-Writable-15-inch-Handwriting/dp/B08XNL93PL/ref=sr_1_407?qid=1672903014&amp;s=computers&amp;sr=1-407" TargetMode="External"/><Relationship Id="rId1183" Type="http://schemas.openxmlformats.org/officeDocument/2006/relationships/hyperlink" Target="https://m.media-amazon.com/images/I/41yrqUum9EL._SY300_SX300_QL70_FMwebp_.jpg" TargetMode="External"/><Relationship Id="rId1390" Type="http://schemas.openxmlformats.org/officeDocument/2006/relationships/hyperlink" Target="https://www.amazon.in/Logitech-Silent-Wireless-Mouse-Charcoal/dp/B01M72LILF/ref=sr_1_106?qid=1672903000&amp;s=computers&amp;sr=1-106" TargetMode="External"/><Relationship Id="rId2027" Type="http://schemas.openxmlformats.org/officeDocument/2006/relationships/hyperlink" Target="https://m.media-amazon.com/images/I/31bKIZtFGWL._SX300_SY300_QL70_ML2_.jpg" TargetMode="External"/><Relationship Id="rId2234" Type="http://schemas.openxmlformats.org/officeDocument/2006/relationships/hyperlink" Target="https://www.amazon.in/HP-X1000-Wired-Mouse-Black/dp/B009VCGPSY/ref=sr_1_22?qid=1672902995&amp;s=computers&amp;sr=1-22" TargetMode="External"/><Relationship Id="rId2441" Type="http://schemas.openxmlformats.org/officeDocument/2006/relationships/hyperlink" Target="https://m.media-amazon.com/images/W/WEBP_402378-T1/images/I/51Ule90yh0L._SX300_SY300_QL70_FMwebp_.jpg" TargetMode="External"/><Relationship Id="rId2679" Type="http://schemas.openxmlformats.org/officeDocument/2006/relationships/hyperlink" Target="https://m.media-amazon.com/images/W/WEBP_402378-T2/images/I/41tVoAxz0QL._SX300_SY300_QL70_FMwebp_.jpg" TargetMode="External"/><Relationship Id="rId206" Type="http://schemas.openxmlformats.org/officeDocument/2006/relationships/hyperlink" Target="https://www.amazon.in/Samsung-Stardust-Storage-6000mAh-Battery/dp/B0B4F2ZWL3/ref=sr_1_121?qid=1672895777&amp;s=electronics&amp;sr=1-121" TargetMode="External"/><Relationship Id="rId413" Type="http://schemas.openxmlformats.org/officeDocument/2006/relationships/hyperlink" Target="https://m.media-amazon.com/images/I/31IR1G0S9cL._SX300_SY300_QL70_FMwebp_.jpg" TargetMode="External"/><Relationship Id="rId858" Type="http://schemas.openxmlformats.org/officeDocument/2006/relationships/hyperlink" Target="https://www.amazon.in/Brayden-Plastic-Express-Bi-Level-Stainless/dp/B07KKJPTWB/ref=sr_1_254?qid=1672923605&amp;s=kitchen&amp;sr=1-254" TargetMode="External"/><Relationship Id="rId1043" Type="http://schemas.openxmlformats.org/officeDocument/2006/relationships/hyperlink" Target="https://m.media-amazon.com/images/W/WEBP_402378-T2/images/I/41KB80oxxfL._SX300_SY300_QL70_FMwebp_.jpg" TargetMode="External"/><Relationship Id="rId1488" Type="http://schemas.openxmlformats.org/officeDocument/2006/relationships/hyperlink" Target="https://www.amazon.in/Monitor-Split-AC-Stand-White/dp/B01CS4A5V4/ref=sr_1_459?qid=1672923614&amp;s=kitchen&amp;sr=1-459" TargetMode="External"/><Relationship Id="rId1695" Type="http://schemas.openxmlformats.org/officeDocument/2006/relationships/hyperlink" Target="https://m.media-amazon.com/images/I/41a-huLVEIL._SX300_SY300_QL70_FMwebp_.jpg" TargetMode="External"/><Relationship Id="rId2539" Type="http://schemas.openxmlformats.org/officeDocument/2006/relationships/hyperlink" Target="https://m.media-amazon.com/images/W/WEBP_402378-T2/images/I/51MA5PwP6xL._SX300_SY300_QL70_FMwebp_.jpg" TargetMode="External"/><Relationship Id="rId620" Type="http://schemas.openxmlformats.org/officeDocument/2006/relationships/hyperlink" Target="https://www.amazon.in/Fire-Boltt-Bluetooth-Calling-Monitoring-Functionality/dp/B09YV575RK/ref=sr_1_308?qid=1672903010&amp;s=computers&amp;sr=1-308" TargetMode="External"/><Relationship Id="rId718" Type="http://schemas.openxmlformats.org/officeDocument/2006/relationships/hyperlink" Target="https://www.amazon.in/Havells-Glaze-Pearl-Ivory-Ceiling/dp/B09MT94QLL/ref=sr_1_217?qid=1672923601&amp;s=kitchen&amp;sr=1-217" TargetMode="External"/><Relationship Id="rId925" Type="http://schemas.openxmlformats.org/officeDocument/2006/relationships/hyperlink" Target="https://m.media-amazon.com/images/I/31gzRr9mIaS._SX300_SY300_QL70_FMwebp_.jpg" TargetMode="External"/><Relationship Id="rId1250" Type="http://schemas.openxmlformats.org/officeDocument/2006/relationships/hyperlink" Target="https://www.amazon.in/Luminous-Vento-Deluxe-30-Watt-Ventilator/dp/B00O2R38C4/ref=sr_1_126?qid=1672923597&amp;s=kitchen&amp;sr=1-126" TargetMode="External"/><Relationship Id="rId1348" Type="http://schemas.openxmlformats.org/officeDocument/2006/relationships/hyperlink" Target="https://www.amazon.in/HANEUL-2000-Watt-Heater-HN-2500-Thermoset/dp/B0BMZ6SY89/ref=sr_1_312?qid=1672923607&amp;s=kitchen&amp;sr=1-312" TargetMode="External"/><Relationship Id="rId1555" Type="http://schemas.openxmlformats.org/officeDocument/2006/relationships/hyperlink" Target="https://m.media-amazon.com/images/I/31eE6slx4EL._SX300_SY300_QL70_FMwebp_.jpg" TargetMode="External"/><Relationship Id="rId1762" Type="http://schemas.openxmlformats.org/officeDocument/2006/relationships/hyperlink" Target="https://www.amazon.in/Larrito-Humidifiers-Humidifier-humidifiers-HUMIDIFIRE/dp/B0B97D658R/ref=sr_1_484?qid=1672923617&amp;s=kitchen&amp;sr=1-484" TargetMode="External"/><Relationship Id="rId2301" Type="http://schemas.openxmlformats.org/officeDocument/2006/relationships/hyperlink" Target="https://m.media-amazon.com/images/W/WEBP_402378-T1/images/I/41sA8PA31pL._SY300_SX300_QL70_FMwebp_.jpg" TargetMode="External"/><Relationship Id="rId2606" Type="http://schemas.openxmlformats.org/officeDocument/2006/relationships/hyperlink" Target="https://www.amazon.in/Essentials-G11-Earphone-Carrying-Earphones/dp/B07DKZCZ89/ref=sr_1_222?qid=1672903006&amp;s=computers&amp;sr=1-222" TargetMode="External"/><Relationship Id="rId1110" Type="http://schemas.openxmlformats.org/officeDocument/2006/relationships/hyperlink" Target="https://www.amazon.in/cello-Stainless-Electric-Kettle-Silver/dp/B07GLS2563/ref=sr_1_440?qid=1672923614&amp;s=kitchen&amp;sr=1-440" TargetMode="External"/><Relationship Id="rId1208" Type="http://schemas.openxmlformats.org/officeDocument/2006/relationships/hyperlink" Target="https://www.amazon.in/Candes-Gloster-Silent-Blower-Heater/dp/B09KRHXTLN/ref=sr_1_297?qid=1672923607&amp;s=kitchen&amp;sr=1-297" TargetMode="External"/><Relationship Id="rId1415" Type="http://schemas.openxmlformats.org/officeDocument/2006/relationships/hyperlink" Target="https://m.media-amazon.com/images/I/412CjF5u2iL._SX300_SY300_QL70_FMwebp_.jpg" TargetMode="External"/><Relationship Id="rId54" Type="http://schemas.openxmlformats.org/officeDocument/2006/relationships/hyperlink" Target="https://www.amazon.in/OnePlus-43-inches-Android-Pro/dp/B09VCHLSJF/ref=sr_1_94?qid=1672909128&amp;s=electronics&amp;sr=1-94" TargetMode="External"/><Relationship Id="rId1622" Type="http://schemas.openxmlformats.org/officeDocument/2006/relationships/hyperlink" Target="https://www.amazon.in/Tangentbeat-Bluetooth-Headphones-Waterproof-Cancelation/dp/B08D77XZX5/ref=sr_1_18?qid=1672895748&amp;s=electronics&amp;sr=1-18" TargetMode="External"/><Relationship Id="rId1927" Type="http://schemas.openxmlformats.org/officeDocument/2006/relationships/hyperlink" Target="https://m.media-amazon.com/images/W/WEBP_402378-T1/images/I/41TBdmDqSjL._SY445_SX342_QL70_FMwebp_.jpg" TargetMode="External"/><Relationship Id="rId2091" Type="http://schemas.openxmlformats.org/officeDocument/2006/relationships/hyperlink" Target="https://m.media-amazon.com/images/I/41eJqkFjCRL._SY300_SX300_QL70_FMwebp_.jpg" TargetMode="External"/><Relationship Id="rId2189" Type="http://schemas.openxmlformats.org/officeDocument/2006/relationships/hyperlink" Target="https://m.media-amazon.com/images/W/WEBP_402378-T2/images/I/3172BJyynBS._SY300_SX300_QL70_FMwebp_.jpg" TargetMode="External"/><Relationship Id="rId270" Type="http://schemas.openxmlformats.org/officeDocument/2006/relationships/hyperlink" Target="https://www.amazon.in/Tecno-Spark-Storage-Expandable-Processor/dp/B0B56YRBNT/ref=sr_1_153?qid=1672895791&amp;s=electronics&amp;sr=1-153" TargetMode="External"/><Relationship Id="rId2396" Type="http://schemas.openxmlformats.org/officeDocument/2006/relationships/hyperlink" Target="https://www.amazon.in/AmazonBasics-Micro-Charging-Android-Phones/dp/B07232M876/ref=sr_1_53?qid=1672909126&amp;s=electronics&amp;sr=1-53" TargetMode="External"/><Relationship Id="rId130" Type="http://schemas.openxmlformats.org/officeDocument/2006/relationships/hyperlink" Target="https://www.amazon.in/Samsung-Storage-6000mAh-Purchased-Separately/dp/B09TWH8YHM/ref=sr_1_35?qid=1672895755&amp;s=electronics&amp;sr=1-35" TargetMode="External"/><Relationship Id="rId368" Type="http://schemas.openxmlformats.org/officeDocument/2006/relationships/hyperlink" Target="https://www.amazon.in/Crompton-Arno-Neo-ASWH-3015-Star-Rated/dp/B08GSQXLJ2/ref=sr_1_79?qid=1672923595&amp;s=kitchen&amp;sr=1-79" TargetMode="External"/><Relationship Id="rId575" Type="http://schemas.openxmlformats.org/officeDocument/2006/relationships/hyperlink" Target="https://m.media-amazon.com/images/I/41JyZuDzDgL._SX300_SY300_QL70_FMwebp_.jpg" TargetMode="External"/><Relationship Id="rId782" Type="http://schemas.openxmlformats.org/officeDocument/2006/relationships/hyperlink" Target="https://www.amazon.in/WeCool-Reinforced-Function-Bluetooth-Compatible/dp/B0B9BXKBC7/ref=sr_1_445?qid=1672895879&amp;s=electronics&amp;sr=1-445" TargetMode="External"/><Relationship Id="rId2049" Type="http://schemas.openxmlformats.org/officeDocument/2006/relationships/hyperlink" Target="https://m.media-amazon.com/images/W/WEBP_402378-T2/images/I/311wFoZMekL._SX300_SY300_QL70_FMwebp_.jpg" TargetMode="External"/><Relationship Id="rId2256" Type="http://schemas.openxmlformats.org/officeDocument/2006/relationships/hyperlink" Target="https://www.amazon.in/Charging-Certified-Lightning-Transfer-Iphone12/dp/B09G5TSGXV/ref=sr_1_260?qid=1672909136&amp;s=electronics&amp;sr=1-260" TargetMode="External"/><Relationship Id="rId2463" Type="http://schemas.openxmlformats.org/officeDocument/2006/relationships/hyperlink" Target="https://m.media-amazon.com/images/W/WEBP_402378-T2/images/I/41R3n7+taUL._SY300_SX300_.jpg" TargetMode="External"/><Relationship Id="rId2670" Type="http://schemas.openxmlformats.org/officeDocument/2006/relationships/hyperlink" Target="https://www.amazon.in/STRIFF-Mobile-Phone-Charging-Charger/dp/B07H1S7XW8/ref=sr_1_482?qid=1672895894&amp;s=electronics&amp;sr=1-482" TargetMode="External"/><Relationship Id="rId228" Type="http://schemas.openxmlformats.org/officeDocument/2006/relationships/hyperlink" Target="https://www.amazon.in/Sansui-inches-JSY32SKHD-Bezel-less-Design/dp/B09NNJ9WYM/ref=sr_1_475?qid=1672909147&amp;s=electronics&amp;sr=1-475" TargetMode="External"/><Relationship Id="rId435" Type="http://schemas.openxmlformats.org/officeDocument/2006/relationships/hyperlink" Target="https://m.media-amazon.com/images/I/31JaiYt3IRL._SX300_SY300_QL70_FMwebp_.jpg" TargetMode="External"/><Relationship Id="rId642" Type="http://schemas.openxmlformats.org/officeDocument/2006/relationships/hyperlink" Target="https://www.amazon.in/Reffair-AX30-MAX-Internationally-Aromabuds/dp/B0912WJ87V/ref=sr_1_164?qid=1672923598&amp;s=kitchen&amp;sr=1-164" TargetMode="External"/><Relationship Id="rId1065" Type="http://schemas.openxmlformats.org/officeDocument/2006/relationships/hyperlink" Target="https://m.media-amazon.com/images/I/31sBb-2L8KL._SX300_SY300_QL70_FMwebp_.jpg" TargetMode="External"/><Relationship Id="rId1272" Type="http://schemas.openxmlformats.org/officeDocument/2006/relationships/hyperlink" Target="https://www.amazon.in/Indias-Instant-Bathroom-Kitchen-Hospital/dp/B07H5PBN54/ref=sr_1_246?qid=1672923605&amp;s=kitchen&amp;sr=1-246" TargetMode="External"/><Relationship Id="rId2116" Type="http://schemas.openxmlformats.org/officeDocument/2006/relationships/hyperlink" Target="https://www.amazon.in/boAt-350-Cable-Carbon-Black/dp/B0974H97TJ/ref=sr_1_92?qid=1672909128&amp;s=electronics&amp;sr=1-92" TargetMode="External"/><Relationship Id="rId2323" Type="http://schemas.openxmlformats.org/officeDocument/2006/relationships/hyperlink" Target="https://m.media-amazon.com/images/W/WEBP_402378-T2/images/I/31filqqY7-L._SX300_SY300_QL70_FMwebp_.jpg" TargetMode="External"/><Relationship Id="rId2530" Type="http://schemas.openxmlformats.org/officeDocument/2006/relationships/hyperlink" Target="https://www.amazon.in/Portronics-Konnect-POR-1079-Charging-Micro/dp/B08CDKQ8T6/ref=sr_1_65?qid=1672909126&amp;s=electronics&amp;sr=1-65" TargetMode="External"/><Relationship Id="rId502" Type="http://schemas.openxmlformats.org/officeDocument/2006/relationships/hyperlink" Target="https://www.amazon.in/Morphy-Richards-Icon-Superb-Grinder/dp/B08H673XKN/ref=sr_1_206?qid=1672923601&amp;s=kitchen&amp;sr=1-206" TargetMode="External"/><Relationship Id="rId947" Type="http://schemas.openxmlformats.org/officeDocument/2006/relationships/hyperlink" Target="https://m.media-amazon.com/images/I/31-J+oOnb8L._SY300_SX300_.jpg" TargetMode="External"/><Relationship Id="rId1132" Type="http://schemas.openxmlformats.org/officeDocument/2006/relationships/hyperlink" Target="https://www.amazon.in/Boat-Airdopes-171-Functionality-Resistance/dp/B086WMSCN3/ref=sr_1_147?qid=1672903002&amp;s=computers&amp;sr=1-147" TargetMode="External"/><Relationship Id="rId1577" Type="http://schemas.openxmlformats.org/officeDocument/2006/relationships/hyperlink" Target="https://m.media-amazon.com/images/I/313Cd59228L._SX300_SY300_QL70_FMwebp_.jpg" TargetMode="External"/><Relationship Id="rId1784" Type="http://schemas.openxmlformats.org/officeDocument/2006/relationships/hyperlink" Target="https://www.amazon.in/Maono-AU-400-Lavalier-Microphone-Black/dp/B07JF9B592/ref=sr_1_237?qid=1672903006&amp;s=computers&amp;sr=1-237" TargetMode="External"/><Relationship Id="rId1991" Type="http://schemas.openxmlformats.org/officeDocument/2006/relationships/hyperlink" Target="https://m.media-amazon.com/images/I/51aYKwgu-GL._SX300_SY300_QL70_FMwebp_.jpg" TargetMode="External"/><Relationship Id="rId2628" Type="http://schemas.openxmlformats.org/officeDocument/2006/relationships/hyperlink" Target="https://www.amazon.in/LAPSTER-Protectors-Charger-Protector-Computers/dp/B0BBW521YC/ref=sr_1_403?qid=1672895864&amp;s=electronics&amp;sr=1-403" TargetMode="External"/><Relationship Id="rId76" Type="http://schemas.openxmlformats.org/officeDocument/2006/relationships/hyperlink" Target="https://www.amazon.in/OnePlus-inches-Smart-Android-Black/dp/B09Q5P2MT3/ref=sr_1_100?qid=1672909129&amp;s=electronics&amp;sr=1-100" TargetMode="External"/><Relationship Id="rId807" Type="http://schemas.openxmlformats.org/officeDocument/2006/relationships/hyperlink" Target="https://m.media-amazon.com/images/I/31Sh9NZmX-L._SX300_SY300_QL70_FMwebp_.jpg" TargetMode="External"/><Relationship Id="rId1437" Type="http://schemas.openxmlformats.org/officeDocument/2006/relationships/hyperlink" Target="https://m.media-amazon.com/images/W/WEBP_402378-T1/images/I/31l0oxTSJuL._SX300_SY300_QL70_FMwebp_.jpg" TargetMode="External"/><Relationship Id="rId1644" Type="http://schemas.openxmlformats.org/officeDocument/2006/relationships/hyperlink" Target="https://www.amazon.in/Ant-Esports-GM320-Programmable-Comfortable/dp/B08D64C9FN/ref=sr_1_298?qid=1672903010&amp;s=computers&amp;sr=1-298" TargetMode="External"/><Relationship Id="rId1851" Type="http://schemas.openxmlformats.org/officeDocument/2006/relationships/hyperlink" Target="https://m.media-amazon.com/images/I/41CF6GtnpKL._SX300_SY300_QL70_FMwebp_.jpg" TargetMode="External"/><Relationship Id="rId1504" Type="http://schemas.openxmlformats.org/officeDocument/2006/relationships/hyperlink" Target="https://www.amazon.in/SaleOn-Charcoal-Electric-Appliances-Mix-colors/dp/B09VPH38JS/ref=sr_1_384?qid=1672923611&amp;s=kitchen&amp;sr=1-384" TargetMode="External"/><Relationship Id="rId1711" Type="http://schemas.openxmlformats.org/officeDocument/2006/relationships/hyperlink" Target="https://m.media-amazon.com/images/W/WEBP_402378-T2/images/I/41ep+i03RsL._SX300_SY300_.jpg" TargetMode="External"/><Relationship Id="rId1949" Type="http://schemas.openxmlformats.org/officeDocument/2006/relationships/hyperlink" Target="https://m.media-amazon.com/images/I/51JATaEt6XL._SY300_SX300_QL70_FMwebp_.jpg" TargetMode="External"/><Relationship Id="rId292" Type="http://schemas.openxmlformats.org/officeDocument/2006/relationships/hyperlink" Target="https://www.amazon.in/Tecno-Spark-8T-Expandable-64GB/dp/B09MKP344P/ref=sr_1_294?qid=1672895835&amp;s=electronics&amp;sr=1-294" TargetMode="External"/><Relationship Id="rId1809" Type="http://schemas.openxmlformats.org/officeDocument/2006/relationships/hyperlink" Target="https://m.media-amazon.com/images/W/WEBP_402378-T1/images/I/41nmeIgWsZL._SX300_SY300_QL70_FMwebp_.jpg" TargetMode="External"/><Relationship Id="rId597" Type="http://schemas.openxmlformats.org/officeDocument/2006/relationships/hyperlink" Target="https://m.media-amazon.com/images/I/41hzQslWQlL._SX300_SY300_QL70_FMwebp_.jpg" TargetMode="External"/><Relationship Id="rId2180" Type="http://schemas.openxmlformats.org/officeDocument/2006/relationships/hyperlink" Target="https://www.amazon.in/LOHAYA-Remote-Compatible-Smart-Control/dp/B07V5YF4ND/ref=sr_1_255?qid=1672909136&amp;s=electronics&amp;sr=1-255" TargetMode="External"/><Relationship Id="rId2278" Type="http://schemas.openxmlformats.org/officeDocument/2006/relationships/hyperlink" Target="https://www.amazon.in/Clublaptop-Reversible-15-6-inch-Laptop-Sleeve/dp/B00C3GBCIS/ref=sr_1_460?qid=1672903018&amp;s=computers&amp;sr=1-460" TargetMode="External"/><Relationship Id="rId2485" Type="http://schemas.openxmlformats.org/officeDocument/2006/relationships/hyperlink" Target="https://m.media-amazon.com/images/W/WEBP_402378-T1/images/I/41cCZ5EPnvL._SX300_SY300_QL70_FMwebp_.jpg" TargetMode="External"/><Relationship Id="rId152" Type="http://schemas.openxmlformats.org/officeDocument/2006/relationships/hyperlink" Target="https://www.amazon.in/Samsung-inches-Wondertainment-Ready-UA32TE40AAKBXL/dp/B08PV1X771/ref=sr_1_171?qid=1672909133&amp;s=electronics&amp;sr=1-171" TargetMode="External"/><Relationship Id="rId457" Type="http://schemas.openxmlformats.org/officeDocument/2006/relationships/hyperlink" Target="https://m.media-amazon.com/images/I/41-iQHWCwHL._SX300_SY300_QL70_FMwebp_.jpg" TargetMode="External"/><Relationship Id="rId1087" Type="http://schemas.openxmlformats.org/officeDocument/2006/relationships/hyperlink" Target="https://m.media-amazon.com/images/I/41NW-vJum5L._SX300_SY300_QL70_FMwebp_.jpg" TargetMode="External"/><Relationship Id="rId1294" Type="http://schemas.openxmlformats.org/officeDocument/2006/relationships/hyperlink" Target="https://www.amazon.in/AmazonBasics-Lightning-Aluminum-Certified-Charging/dp/B0B8SRZ5SV/ref=sr_1_203?qid=1672909134&amp;s=electronics&amp;sr=1-203" TargetMode="External"/><Relationship Id="rId2040" Type="http://schemas.openxmlformats.org/officeDocument/2006/relationships/hyperlink" Target="https://www.amazon.in/Gilary-Charging-Braided-Magnetic-Charger/dp/B08LKS3LSP/ref=sr_1_109?qid=1672909129&amp;s=electronics&amp;sr=1-109" TargetMode="External"/><Relationship Id="rId2138" Type="http://schemas.openxmlformats.org/officeDocument/2006/relationships/hyperlink" Target="https://www.amazon.in/Rugged-V3-Braided-Micro-Cable/dp/B07CRL2GY6/ref=sr_1_329?qid=1672909140&amp;s=electronics&amp;sr=1-329" TargetMode="External"/><Relationship Id="rId2692" Type="http://schemas.openxmlformats.org/officeDocument/2006/relationships/hyperlink" Target="https://www.amazon.in/FLiX-Charging-480Mbps-Andriod-XCD-FPM01/dp/B0B3MQXNFB/ref=sr_1_198?qid=1672909134&amp;s=electronics&amp;sr=1-198" TargetMode="External"/><Relationship Id="rId664" Type="http://schemas.openxmlformats.org/officeDocument/2006/relationships/hyperlink" Target="https://www.amazon.in/Havells-Ambrose-1200mm-Ceiling-Pearl/dp/B01L7C4IU2/ref=sr_1_480?qid=1672923615&amp;s=kitchen&amp;sr=1-480" TargetMode="External"/><Relationship Id="rId871" Type="http://schemas.openxmlformats.org/officeDocument/2006/relationships/hyperlink" Target="https://m.media-amazon.com/images/I/41qqmdUWnhL._SX300_SY300_QL70_ML2_.jpg" TargetMode="External"/><Relationship Id="rId969" Type="http://schemas.openxmlformats.org/officeDocument/2006/relationships/hyperlink" Target="https://m.media-amazon.com/images/I/41hBHbn0KFL._SX300_SY300_QL70_FMwebp_.jpg" TargetMode="External"/><Relationship Id="rId1599" Type="http://schemas.openxmlformats.org/officeDocument/2006/relationships/hyperlink" Target="https://m.media-amazon.com/images/I/414gUKUBHML._SX300_SY300_QL70_FMwebp_.jpg" TargetMode="External"/><Relationship Id="rId2345" Type="http://schemas.openxmlformats.org/officeDocument/2006/relationships/hyperlink" Target="https://m.media-amazon.com/images/I/41nPYaWA+ML._SY300_SX300_.jpg" TargetMode="External"/><Relationship Id="rId2552" Type="http://schemas.openxmlformats.org/officeDocument/2006/relationships/hyperlink" Target="https://www.amazon.in/Kanget-Female-Adapter-Standard-Interface/dp/B094DQWV9B/ref=sr_1_171?qid=1672903004&amp;s=computers&amp;sr=1-171" TargetMode="External"/><Relationship Id="rId317" Type="http://schemas.openxmlformats.org/officeDocument/2006/relationships/hyperlink" Target="https://m.media-amazon.com/images/I/316y4IIKD6L._SX300_SY300_QL70_FMwebp_.jpg" TargetMode="External"/><Relationship Id="rId524" Type="http://schemas.openxmlformats.org/officeDocument/2006/relationships/hyperlink" Target="https://www.amazon.in/Eureka-Forbes-Active-Cleaner-washable/dp/B08HDCWDXD/ref=sr_1_273?qid=1672923606&amp;s=kitchen&amp;sr=1-273" TargetMode="External"/><Relationship Id="rId731" Type="http://schemas.openxmlformats.org/officeDocument/2006/relationships/hyperlink" Target="https://m.media-amazon.com/images/I/41d69zua5LL._SX300_SY300_QL70_ML2_.jpg" TargetMode="External"/><Relationship Id="rId1154" Type="http://schemas.openxmlformats.org/officeDocument/2006/relationships/hyperlink" Target="https://www.amazon.in/Borosil-Rio-1-5L-Electric-Kettle/dp/B07VZYMQNZ/ref=sr_1_479?qid=1672923615&amp;s=kitchen&amp;sr=1-479" TargetMode="External"/><Relationship Id="rId1361" Type="http://schemas.openxmlformats.org/officeDocument/2006/relationships/hyperlink" Target="https://m.media-amazon.com/images/I/31dYcDtt38L._SX300_SY300_QL70_ML2_.jpg" TargetMode="External"/><Relationship Id="rId1459" Type="http://schemas.openxmlformats.org/officeDocument/2006/relationships/hyperlink" Target="https://m.media-amazon.com/images/I/315HWKLDHlL._SY300_SX300_QL70_FMwebp_.jpg" TargetMode="External"/><Relationship Id="rId2205" Type="http://schemas.openxmlformats.org/officeDocument/2006/relationships/hyperlink" Target="https://m.media-amazon.com/images/I/51jNo4QNTNL._SY445_SX342_QL70_FMwebp_.jpg" TargetMode="External"/><Relationship Id="rId2412" Type="http://schemas.openxmlformats.org/officeDocument/2006/relationships/hyperlink" Target="https://www.amazon.in/Heart-Home-Foldable-Organiser-HEARTXY11447/dp/B08VGM3YMF/ref=sr_1_196?qid=1672923601&amp;s=kitchen&amp;sr=1-196" TargetMode="External"/><Relationship Id="rId98" Type="http://schemas.openxmlformats.org/officeDocument/2006/relationships/hyperlink" Target="https://www.amazon.in/iQOO-Phantom-Snapdragon-FlashCharge-Brightness/dp/B07WHSJXLF/ref=sr_1_192?qid=1672895799&amp;s=electronics&amp;sr=1-192" TargetMode="External"/><Relationship Id="rId829" Type="http://schemas.openxmlformats.org/officeDocument/2006/relationships/hyperlink" Target="https://m.media-amazon.com/images/I/31RlOXIcTYL._SX300_SY300_QL70_FMwebp_.jpg" TargetMode="External"/><Relationship Id="rId1014" Type="http://schemas.openxmlformats.org/officeDocument/2006/relationships/hyperlink" Target="https://www.amazon.in/Bajaj-RHX-2-800-Watt-Room-Heater/dp/B00LUGTJGO/ref=sr_1_17?qid=1672923591&amp;s=kitchen&amp;sr=1-17" TargetMode="External"/><Relationship Id="rId1221" Type="http://schemas.openxmlformats.org/officeDocument/2006/relationships/hyperlink" Target="https://m.media-amazon.com/images/I/31b0ZuxuesL._SY300_SX300_QL70_FMwebp_.jpg" TargetMode="External"/><Relationship Id="rId1666" Type="http://schemas.openxmlformats.org/officeDocument/2006/relationships/hyperlink" Target="https://www.amazon.in/Robustrion-Smart-Trifold-Stand-Generation/dp/B07YNHCW6N/ref=sr_1_331?qid=1672903011&amp;s=computers&amp;sr=1-331" TargetMode="External"/><Relationship Id="rId1873" Type="http://schemas.openxmlformats.org/officeDocument/2006/relationships/hyperlink" Target="https://m.media-amazon.com/images/W/WEBP_402378-T1/images/I/51UsScvHQNL._SX300_SY300_QL70_FMwebp_.jpg" TargetMode="External"/><Relationship Id="rId1319" Type="http://schemas.openxmlformats.org/officeDocument/2006/relationships/hyperlink" Target="https://m.media-amazon.com/images/I/31Oj5BsHwdL._SX300_SY300_QL70_FMwebp_.jpg" TargetMode="External"/><Relationship Id="rId1526" Type="http://schemas.openxmlformats.org/officeDocument/2006/relationships/hyperlink" Target="https://www.amazon.in/Multi-Purpose-Foldable-Portable-Ergonomic-Non-Slip/dp/B07TR5HSR9/ref=sr_1_98?qid=1672903000&amp;s=computers&amp;sr=1-98" TargetMode="External"/><Relationship Id="rId1733" Type="http://schemas.openxmlformats.org/officeDocument/2006/relationships/hyperlink" Target="https://m.media-amazon.com/images/W/WEBP_402378-T2/images/I/41+82+4rUCL._SX300_SY300_.jpg" TargetMode="External"/><Relationship Id="rId1940" Type="http://schemas.openxmlformats.org/officeDocument/2006/relationships/hyperlink" Target="https://www.amazon.in/Wayona-Charging-Charger-Compatible-Samsung/dp/B08WKG2MWT/ref=sr_1_207?qid=1672909134&amp;s=electronics&amp;sr=1-207" TargetMode="External"/><Relationship Id="rId25" Type="http://schemas.openxmlformats.org/officeDocument/2006/relationships/hyperlink" Target="https://m.media-amazon.com/images/I/41PnIUzyYML._SX300_SY300_QL70_FMwebp_.jpg" TargetMode="External"/><Relationship Id="rId1800" Type="http://schemas.openxmlformats.org/officeDocument/2006/relationships/hyperlink" Target="https://www.amazon.in/Syska-SDI-07-Stellar-Dry-Iron/dp/B076VQS87V/ref=sr_1_486_mod_primary_new?qid=1672923617&amp;s=kitchen&amp;sbo=RZvfv%2F%2FHxDF%2BO5021pAnSA%3D%3D&amp;sr=1-486" TargetMode="External"/><Relationship Id="rId174" Type="http://schemas.openxmlformats.org/officeDocument/2006/relationships/hyperlink" Target="https://www.amazon.in/iQOO-Raven-Black-128GB-Storage/dp/B07WGPKTS4/ref=sr_1_118?qid=1672895777&amp;s=electronics&amp;sr=1-118" TargetMode="External"/><Relationship Id="rId381" Type="http://schemas.openxmlformats.org/officeDocument/2006/relationships/hyperlink" Target="https://m.media-amazon.com/images/W/WEBP_402378-T2/images/I/31ulmi5lTYL._SX300_SY300_QL70_FMwebp_.jpg" TargetMode="External"/><Relationship Id="rId2062" Type="http://schemas.openxmlformats.org/officeDocument/2006/relationships/hyperlink" Target="https://www.amazon.in/MYVN-Charging-Compatible-OnePlus-Charge/dp/B084DTMYWK/ref=sr_1_208?qid=1672895806&amp;s=electronics&amp;sr=1-208" TargetMode="External"/><Relationship Id="rId241" Type="http://schemas.openxmlformats.org/officeDocument/2006/relationships/hyperlink" Target="https://m.media-amazon.com/images/I/51O93lUTxtL._SY300_SX300_QL70_FMwebp_.jpg" TargetMode="External"/><Relationship Id="rId479" Type="http://schemas.openxmlformats.org/officeDocument/2006/relationships/hyperlink" Target="https://m.media-amazon.com/images/I/41vK2c5b-lL._SX300_SY300_QL70_FMwebp_.jpg" TargetMode="External"/><Relationship Id="rId686" Type="http://schemas.openxmlformats.org/officeDocument/2006/relationships/hyperlink" Target="https://www.amazon.in/Philips-Collection-HD2582-00-830-Watt/dp/B071VNHMX2/ref=sr_1_109?qid=1672923596&amp;s=kitchen&amp;sr=1-109" TargetMode="External"/><Relationship Id="rId893" Type="http://schemas.openxmlformats.org/officeDocument/2006/relationships/hyperlink" Target="https://m.media-amazon.com/images/I/41C6ocE26pL._SX300_SY300_QL70_FMwebp_.jpg" TargetMode="External"/><Relationship Id="rId2367" Type="http://schemas.openxmlformats.org/officeDocument/2006/relationships/hyperlink" Target="https://m.media-amazon.com/images/I/4101vlzySzL._SY300_SX300_QL70_FMwebp_.jpg" TargetMode="External"/><Relationship Id="rId2574" Type="http://schemas.openxmlformats.org/officeDocument/2006/relationships/hyperlink" Target="https://www.amazon.in/Beetel-Smartphone-Charging-480Mbps-Xcd-C12/dp/B09NL4DJ2Z/ref=sr_1_170?qid=1672895799&amp;s=electronics&amp;sr=1-170" TargetMode="External"/><Relationship Id="rId339" Type="http://schemas.openxmlformats.org/officeDocument/2006/relationships/hyperlink" Target="https://m.media-amazon.com/images/W/WEBP_402378-T1/images/I/31HzCDKv6ZL._SX300_SY300_QL70_FMwebp_.jpg" TargetMode="External"/><Relationship Id="rId546" Type="http://schemas.openxmlformats.org/officeDocument/2006/relationships/hyperlink" Target="https://www.amazon.in/EasySpeed-GC2145-Resistant-Soleplate-Drip-Stop/dp/B08H6CZSHT/ref=sr_1_268?qid=1672923606&amp;s=kitchen&amp;sr=1-268" TargetMode="External"/><Relationship Id="rId753" Type="http://schemas.openxmlformats.org/officeDocument/2006/relationships/hyperlink" Target="https://m.media-amazon.com/images/I/418vOzm6DZL._SX300_SY300_QL70_FMwebp_.jpg" TargetMode="External"/><Relationship Id="rId1176" Type="http://schemas.openxmlformats.org/officeDocument/2006/relationships/hyperlink" Target="https://www.amazon.in/SanDisk-Ultra-Drive-Pendrive-Mobile/dp/B0819ZZK5K/ref=sr_1_99?qid=1672903000&amp;s=computers&amp;sr=1-99" TargetMode="External"/><Relationship Id="rId1383" Type="http://schemas.openxmlformats.org/officeDocument/2006/relationships/hyperlink" Target="https://m.media-amazon.com/images/W/WEBP_402378-T1/images/I/41VOCgvMKJL._SX300_SY300_QL70_FMwebp_.jpg" TargetMode="External"/><Relationship Id="rId2227" Type="http://schemas.openxmlformats.org/officeDocument/2006/relationships/hyperlink" Target="https://m.media-amazon.com/images/W/WEBP_402378-T1/images/I/41ZrxS9SpwL._SX300_SY300_QL70_FMwebp_.jpg" TargetMode="External"/><Relationship Id="rId2434" Type="http://schemas.openxmlformats.org/officeDocument/2006/relationships/hyperlink" Target="https://www.amazon.in/Charger-Multi-Layer-Protection-Certified-Charging/dp/B09TP5KBN7/ref=sr_1_186?qid=1672895799&amp;s=electronics&amp;sr=1-186" TargetMode="External"/><Relationship Id="rId101" Type="http://schemas.openxmlformats.org/officeDocument/2006/relationships/hyperlink" Target="https://m.media-amazon.com/images/I/51Pu9zNUbtL._SY300_SX300_QL70_FMwebp_.jpg" TargetMode="External"/><Relationship Id="rId406" Type="http://schemas.openxmlformats.org/officeDocument/2006/relationships/hyperlink" Target="https://www.amazon.in/Canon-E477-Wireless-Efficient-Printer/dp/B01JOFKL0A/ref=sr_1_427?qid=1672903016&amp;s=computers&amp;sr=1-427" TargetMode="External"/><Relationship Id="rId960" Type="http://schemas.openxmlformats.org/officeDocument/2006/relationships/hyperlink" Target="https://www.amazon.in/Sennheiser-CX-80s-Ear-Earphone/dp/B083T5G5PM/ref=sr_1_438?qid=1672903017&amp;s=computers&amp;sr=1-438" TargetMode="External"/><Relationship Id="rId1036" Type="http://schemas.openxmlformats.org/officeDocument/2006/relationships/hyperlink" Target="https://www.amazon.in/Nokia-105-Single-Keypad-Wireless/dp/B09YDFDVNS/ref=sr_1_117?qid=1672895777&amp;s=electronics&amp;sr=1-117" TargetMode="External"/><Relationship Id="rId1243" Type="http://schemas.openxmlformats.org/officeDocument/2006/relationships/hyperlink" Target="https://m.media-amazon.com/images/W/WEBP_402378-T2/images/I/512Lrv2A-pL._SX300_SY300_QL70_FMwebp_.jpg" TargetMode="External"/><Relationship Id="rId1590" Type="http://schemas.openxmlformats.org/officeDocument/2006/relationships/hyperlink" Target="https://www.amazon.in/HP-M270-Gaming-Mouse-7ZZ87AA/dp/B08497Z1MQ/ref=sr_1_450?qid=1672903017&amp;s=computers&amp;sr=1-450" TargetMode="External"/><Relationship Id="rId1688" Type="http://schemas.openxmlformats.org/officeDocument/2006/relationships/hyperlink" Target="https://www.amazon.in/Casio-MJ-120D-Electronic-Calculator/dp/B00K32PEW4/ref=sr_1_411?qid=1672903016&amp;s=computers&amp;sr=1-411" TargetMode="External"/><Relationship Id="rId1895" Type="http://schemas.openxmlformats.org/officeDocument/2006/relationships/hyperlink" Target="https://m.media-amazon.com/images/I/41js3ITzVHL._SY300_SX300_QL70_FMwebp_.jpg" TargetMode="External"/><Relationship Id="rId2641" Type="http://schemas.openxmlformats.org/officeDocument/2006/relationships/hyperlink" Target="https://m.media-amazon.com/images/I/41nf9n-v3pL._SX300_SY300_QL70_ML2_.jpg" TargetMode="External"/><Relationship Id="rId613" Type="http://schemas.openxmlformats.org/officeDocument/2006/relationships/hyperlink" Target="https://m.media-amazon.com/images/I/31zYqHExOPS._SX300_SY300_QL70_ML2_.jpg" TargetMode="External"/><Relationship Id="rId820" Type="http://schemas.openxmlformats.org/officeDocument/2006/relationships/hyperlink" Target="https://www.amazon.in/Western-Digital-Green-240GB-Internal/dp/B09TMZ1MF8/ref=sr_1_339?qid=1672903012&amp;s=computers&amp;sr=1-339" TargetMode="External"/><Relationship Id="rId918" Type="http://schemas.openxmlformats.org/officeDocument/2006/relationships/hyperlink" Target="https://www.amazon.in/Fire-Boltt-Smartwatch-Sports-Tracking-Silver/dp/B09YV463SW/ref=sr_1_242?qid=1672895821&amp;s=electronics&amp;sr=1-242" TargetMode="External"/><Relationship Id="rId1450" Type="http://schemas.openxmlformats.org/officeDocument/2006/relationships/hyperlink" Target="https://www.amazon.in/Redgear-Cloak-Gaming-Headphones-Microphone/dp/B07T9FV9YP/ref=sr_1_400?qid=1672903014&amp;s=computers&amp;sr=1-400" TargetMode="External"/><Relationship Id="rId1548" Type="http://schemas.openxmlformats.org/officeDocument/2006/relationships/hyperlink" Target="https://www.amazon.in/Pigeon-Amaze-Plus-1-5-Ltr/dp/B07WMS7TWB/ref=sr_1_5?qid=1672923591&amp;s=kitchen&amp;sr=1-5" TargetMode="External"/><Relationship Id="rId1755" Type="http://schemas.openxmlformats.org/officeDocument/2006/relationships/hyperlink" Target="https://m.media-amazon.com/images/I/31c+W3iUSxL._SY300_SX300_.jpg" TargetMode="External"/><Relationship Id="rId2501" Type="http://schemas.openxmlformats.org/officeDocument/2006/relationships/hyperlink" Target="https://m.media-amazon.com/images/I/31pJvN8OkSL._SX300_SY300_QL70_FMwebp_.jpg" TargetMode="External"/><Relationship Id="rId1103" Type="http://schemas.openxmlformats.org/officeDocument/2006/relationships/hyperlink" Target="https://m.media-amazon.com/images/I/216Q4FqmZVL._SX300_SY300_QL70_FMwebp_.jpg" TargetMode="External"/><Relationship Id="rId1310" Type="http://schemas.openxmlformats.org/officeDocument/2006/relationships/hyperlink" Target="https://www.amazon.in/OPERATION-CHARGING-MULTI-CLIP-FUNCTION-PERSONAL/dp/B08VJFYH6N/ref=sr_1_279?qid=1672923606&amp;s=kitchen&amp;sr=1-279" TargetMode="External"/><Relationship Id="rId1408" Type="http://schemas.openxmlformats.org/officeDocument/2006/relationships/hyperlink" Target="https://www.amazon.in/JBL-C200SI-Ear-Headphones-Mystic/dp/B07DFYJRQV/ref=sr_1_134?qid=1672903001&amp;s=computers&amp;sr=1-134" TargetMode="External"/><Relationship Id="rId1962" Type="http://schemas.openxmlformats.org/officeDocument/2006/relationships/hyperlink" Target="https://www.amazon.in/LACOPINE-Mini-Pocket-Roller-White/dp/B081RLM75M/ref=sr_1_462?qid=1672923614&amp;s=kitchen&amp;sr=1-462" TargetMode="External"/><Relationship Id="rId47" Type="http://schemas.openxmlformats.org/officeDocument/2006/relationships/hyperlink" Target="https://m.media-amazon.com/images/I/41RVzq6GiIL._SY300_SX300_QL70_FMwebp_.jpg" TargetMode="External"/><Relationship Id="rId1615" Type="http://schemas.openxmlformats.org/officeDocument/2006/relationships/hyperlink" Target="https://m.media-amazon.com/images/W/WEBP_402378-T1/images/I/41tWgm56a0L._SX300_SY300_QL70_FMwebp_.jpg" TargetMode="External"/><Relationship Id="rId1822" Type="http://schemas.openxmlformats.org/officeDocument/2006/relationships/hyperlink" Target="https://www.amazon.in/Amkette-Charging-Cable-iPhone-Touch/dp/B00RGLI0ZS/ref=sr_1_226?qid=1672909135&amp;s=electronics&amp;sr=1-226" TargetMode="External"/><Relationship Id="rId196" Type="http://schemas.openxmlformats.org/officeDocument/2006/relationships/hyperlink" Target="https://www.amazon.in/Redmi-Storage-Qualcomm%C2%AE-SnapdragonTM-Included/dp/B09QS8V5N8/ref=sr_1_96?qid=1672895770&amp;s=electronics&amp;sr=1-96" TargetMode="External"/><Relationship Id="rId2084" Type="http://schemas.openxmlformats.org/officeDocument/2006/relationships/hyperlink" Target="https://www.amazon.in/Remover-Clothes-Extractor-Battery-Removing/dp/B09JN37WBX/ref=sr_1_121?qid=1672923596&amp;s=kitchen&amp;sr=1-121" TargetMode="External"/><Relationship Id="rId2291" Type="http://schemas.openxmlformats.org/officeDocument/2006/relationships/hyperlink" Target="https://m.media-amazon.com/images/I/31efS1bi1vL._SX300_SY300_QL70_ML2_.jpg" TargetMode="External"/><Relationship Id="rId263" Type="http://schemas.openxmlformats.org/officeDocument/2006/relationships/hyperlink" Target="https://m.media-amazon.com/images/I/41wNAXmtvIL._SX300_SY300_QL70_ML2_.jpg" TargetMode="External"/><Relationship Id="rId470" Type="http://schemas.openxmlformats.org/officeDocument/2006/relationships/hyperlink" Target="https://www.amazon.in/Pigeon-Healthifry-Circulation-Technology-Non-Stick/dp/B0B8XNPQPN/ref=sr_1_44?qid=1672923592&amp;s=kitchen&amp;sr=1-44" TargetMode="External"/><Relationship Id="rId2151" Type="http://schemas.openxmlformats.org/officeDocument/2006/relationships/hyperlink" Target="https://m.media-amazon.com/images/I/41dwFttHxpL._SX300_SY300_QL70_FMwebp_.jpg" TargetMode="External"/><Relationship Id="rId2389" Type="http://schemas.openxmlformats.org/officeDocument/2006/relationships/hyperlink" Target="https://m.media-amazon.com/images/W/WEBP_402378-T1/images/I/31I1oK5hM1L._SY300_SX300_QL70_FMwebp_.jpg" TargetMode="External"/><Relationship Id="rId2596" Type="http://schemas.openxmlformats.org/officeDocument/2006/relationships/hyperlink" Target="https://www.amazon.in/Zebronics-charging-capacity-durability-Black/dp/B0B65P827P/ref=sr_1_256?qid=1672909136&amp;s=electronics&amp;sr=1-256" TargetMode="External"/><Relationship Id="rId123" Type="http://schemas.openxmlformats.org/officeDocument/2006/relationships/hyperlink" Target="https://m.media-amazon.com/images/I/41iec5VPMlL._SX300_SY300_QL70_ML2_.jpg" TargetMode="External"/><Relationship Id="rId330" Type="http://schemas.openxmlformats.org/officeDocument/2006/relationships/hyperlink" Target="https://www.amazon.in/Karbonn-Millennium-KJW32NSHDF-Phantom-Bezel-Less/dp/B0B467CCB9/ref=sr_1_236?qid=1672909135&amp;s=electronics&amp;sr=1-236" TargetMode="External"/><Relationship Id="rId568" Type="http://schemas.openxmlformats.org/officeDocument/2006/relationships/hyperlink" Target="https://www.amazon.in/Wonderchef-Nutri-Blend-Watts-Juicer-Grinder/dp/B00W56GLOQ/ref=sr_1_76?qid=1672923595&amp;s=kitchen&amp;sr=1-76" TargetMode="External"/><Relationship Id="rId775" Type="http://schemas.openxmlformats.org/officeDocument/2006/relationships/hyperlink" Target="https://m.media-amazon.com/images/W/WEBP_402378-T2/images/I/31HSz-a5H3L._SX300_SY300_QL70_FMwebp_.jpg" TargetMode="External"/><Relationship Id="rId982" Type="http://schemas.openxmlformats.org/officeDocument/2006/relationships/hyperlink" Target="https://www.amazon.in/Basesailor-2nd-generation-Firestick-Remote/dp/B0BCZCQTJX/ref=sr_1_88?qid=1672909128&amp;s=electronics&amp;sr=1-88" TargetMode="External"/><Relationship Id="rId1198" Type="http://schemas.openxmlformats.org/officeDocument/2006/relationships/hyperlink" Target="https://www.amazon.in/Lifelong-LLQH925-settings-operation-Indicator/dp/B0BGPN4GGH/ref=sr_1_62?qid=1672923593&amp;s=kitchen&amp;sr=1-62" TargetMode="External"/><Relationship Id="rId2011" Type="http://schemas.openxmlformats.org/officeDocument/2006/relationships/hyperlink" Target="https://m.media-amazon.com/images/W/WEBP_402378-T2/images/I/41SNaWjuZWL._SX300_SY300_QL70_FMwebp_.jpg" TargetMode="External"/><Relationship Id="rId2249" Type="http://schemas.openxmlformats.org/officeDocument/2006/relationships/hyperlink" Target="https://m.media-amazon.com/images/I/31PzyH4N9xL._SX300_SY300_QL70_FMwebp_.jpg" TargetMode="External"/><Relationship Id="rId2456" Type="http://schemas.openxmlformats.org/officeDocument/2006/relationships/hyperlink" Target="https://www.amazon.in/Amazon-Brand-Charging-Suitable-Supported/dp/B0B94JPY2N/ref=sr_1_444?qid=1672909146&amp;s=electronics&amp;sr=1-444" TargetMode="External"/><Relationship Id="rId2663" Type="http://schemas.openxmlformats.org/officeDocument/2006/relationships/hyperlink" Target="https://m.media-amazon.com/images/I/318Pgjl1wqL._SX300_SY300_QL70_ML2_.jpg" TargetMode="External"/><Relationship Id="rId428" Type="http://schemas.openxmlformats.org/officeDocument/2006/relationships/hyperlink" Target="https://www.amazon.in/Realme-Smart-TV-Stick-4K/dp/B09LQQYNZQ/ref=sr_1_352?qid=1672909141&amp;s=electronics&amp;sr=1-352" TargetMode="External"/><Relationship Id="rId635" Type="http://schemas.openxmlformats.org/officeDocument/2006/relationships/hyperlink" Target="https://m.media-amazon.com/images/I/41EQwIB-rKL._SX300_SY300_QL70_FMwebp_.jpg" TargetMode="External"/><Relationship Id="rId842" Type="http://schemas.openxmlformats.org/officeDocument/2006/relationships/hyperlink" Target="https://www.amazon.in/realme-RMA108-Realme-Buds-Wireless/dp/B07XJWTYM2/ref=sr_1_387?qid=1672903014&amp;s=computers&amp;sr=1-387" TargetMode="External"/><Relationship Id="rId1058" Type="http://schemas.openxmlformats.org/officeDocument/2006/relationships/hyperlink" Target="https://www.amazon.in/Airdopes-121v2-Bluetooth-Immersive-Assistant/dp/B08JQN8DGZ/ref=sr_1_8?qid=1672902995&amp;s=computers&amp;sr=1-8" TargetMode="External"/><Relationship Id="rId1265" Type="http://schemas.openxmlformats.org/officeDocument/2006/relationships/hyperlink" Target="https://m.media-amazon.com/images/W/WEBP_402378-T1/images/I/31bX1-ypLSL._SX300_SY300_QL70_FMwebp_.jpg" TargetMode="External"/><Relationship Id="rId1472" Type="http://schemas.openxmlformats.org/officeDocument/2006/relationships/hyperlink" Target="https://www.amazon.in/805-Black-Original-Ink-Cartridge/dp/B08CYPB15D/ref=sr_1_62?qid=1672902997&amp;s=computers&amp;sr=1-62" TargetMode="External"/><Relationship Id="rId2109" Type="http://schemas.openxmlformats.org/officeDocument/2006/relationships/hyperlink" Target="https://m.media-amazon.com/images/I/318wXJER9zL._SX300_SY300_QL70_ML2_.jpg" TargetMode="External"/><Relationship Id="rId2316" Type="http://schemas.openxmlformats.org/officeDocument/2006/relationships/hyperlink" Target="https://www.amazon.in/Quantum-Ethernet-Patch-Straight-Category/dp/B00GZLB57U/ref=sr_1_202?qid=1672903005&amp;s=computers&amp;sr=1-202" TargetMode="External"/><Relationship Id="rId2523" Type="http://schemas.openxmlformats.org/officeDocument/2006/relationships/hyperlink" Target="https://m.media-amazon.com/images/W/WEBP_402378-T2/images/I/41R08zLK69L._SX300_SY300_QL70_FMwebp_.jpg" TargetMode="External"/><Relationship Id="rId702" Type="http://schemas.openxmlformats.org/officeDocument/2006/relationships/hyperlink" Target="https://www.amazon.in/Libra-Athena-Roti-Maker-Black/dp/B018SJJ0GE/ref=sr_1_455?qid=1672923614&amp;s=kitchen&amp;sr=1-455" TargetMode="External"/><Relationship Id="rId1125" Type="http://schemas.openxmlformats.org/officeDocument/2006/relationships/hyperlink" Target="https://m.media-amazon.com/images/W/WEBP_402378-T2/images/I/41Beq4WLggL._SX300_SY300_QL70_FMwebp_.jpg" TargetMode="External"/><Relationship Id="rId1332" Type="http://schemas.openxmlformats.org/officeDocument/2006/relationships/hyperlink" Target="https://www.amazon.in/Infinity-Fuze-Pint-Portable-Wireless/dp/B07W6VWZ8C/ref=sr_1_184?qid=1672903004&amp;s=computers&amp;sr=1-184" TargetMode="External"/><Relationship Id="rId1777" Type="http://schemas.openxmlformats.org/officeDocument/2006/relationships/hyperlink" Target="https://m.media-amazon.com/images/I/51pZRhR1wWL._SX300_SY300_QL70_FMwebp_.jpg" TargetMode="External"/><Relationship Id="rId1984" Type="http://schemas.openxmlformats.org/officeDocument/2006/relationships/hyperlink" Target="https://www.amazon.in/POPIO-Charging-Cable-OnePlus-Devices/dp/B07HZ2QCGR/ref=sr_1_228?qid=1672909135&amp;s=electronics&amp;sr=1-228" TargetMode="External"/><Relationship Id="rId69" Type="http://schemas.openxmlformats.org/officeDocument/2006/relationships/hyperlink" Target="https://m.media-amazon.com/images/I/31jUKdJdjHL._SX300_SY300_QL70_FMwebp_.jpg" TargetMode="External"/><Relationship Id="rId1637" Type="http://schemas.openxmlformats.org/officeDocument/2006/relationships/hyperlink" Target="https://m.media-amazon.com/images/W/WEBP_402378-T1/images/I/310umqMFDRL._SX300_SY300_QL70_FMwebp_.jpg" TargetMode="External"/><Relationship Id="rId1844" Type="http://schemas.openxmlformats.org/officeDocument/2006/relationships/hyperlink" Target="https://www.amazon.in/ESnipe-Mart-Worldwide-Protected-Electrical/dp/B07WKBD37W/ref=sr_1_242?qid=1672903007&amp;s=computers&amp;sr=1-242" TargetMode="External"/><Relationship Id="rId1704" Type="http://schemas.openxmlformats.org/officeDocument/2006/relationships/hyperlink" Target="https://www.amazon.in/VRPRIME-Remover-Reusable-Easy-Tear-Furniture/dp/B0BN6M3TCM/ref=sr_1_230?qid=1672923603&amp;s=kitchen&amp;sr=1-230" TargetMode="External"/><Relationship Id="rId285" Type="http://schemas.openxmlformats.org/officeDocument/2006/relationships/hyperlink" Target="https://m.media-amazon.com/images/I/41P2TNMG-hL._SY300_SX300_QL70_FMwebp_.jpg" TargetMode="External"/><Relationship Id="rId1911" Type="http://schemas.openxmlformats.org/officeDocument/2006/relationships/hyperlink" Target="https://m.media-amazon.com/images/W/WEBP_402378-T1/images/I/313nBNJrT6L._SX300_SY300_QL70_FMwebp_.jpg" TargetMode="External"/><Relationship Id="rId492" Type="http://schemas.openxmlformats.org/officeDocument/2006/relationships/hyperlink" Target="https://www.amazon.in/Wacom-CTL-472-6-inch-3-5-inch-Graphic/dp/B078HRR1XV/ref=sr_1_322?qid=1672903011&amp;s=computers&amp;sr=1-322" TargetMode="External"/><Relationship Id="rId797" Type="http://schemas.openxmlformats.org/officeDocument/2006/relationships/hyperlink" Target="https://m.media-amazon.com/images/I/31RktQKvhoL._SX300_SY300_QL70_ML2_.jpg" TargetMode="External"/><Relationship Id="rId2173" Type="http://schemas.openxmlformats.org/officeDocument/2006/relationships/hyperlink" Target="https://m.media-amazon.com/images/W/WEBP_402378-T2/images/I/316rtwd6jOL._SX300_SY300_QL70_FMwebp_.jpg" TargetMode="External"/><Relationship Id="rId2380" Type="http://schemas.openxmlformats.org/officeDocument/2006/relationships/hyperlink" Target="https://www.amazon.in/Tata-Sky-Universal-Remote-Compatible/dp/B08CKW1KH9/ref=sr_1_230?qid=1672909135&amp;s=electronics&amp;sr=1-230" TargetMode="External"/><Relationship Id="rId2478" Type="http://schemas.openxmlformats.org/officeDocument/2006/relationships/hyperlink" Target="https://www.amazon.in/Dynore-Stainless-Measuring-8-Pieces-DS_45/dp/B01F7B2JCI/ref=sr_1_457?qid=1672923614&amp;s=kitchen&amp;sr=1-457" TargetMode="External"/><Relationship Id="rId145" Type="http://schemas.openxmlformats.org/officeDocument/2006/relationships/hyperlink" Target="https://m.media-amazon.com/images/I/41Lif4YWC2L._SX300_SY300_QL70_ML2_.jpg" TargetMode="External"/><Relationship Id="rId352" Type="http://schemas.openxmlformats.org/officeDocument/2006/relationships/hyperlink" Target="https://www.amazon.in/Redmi-Segment-5000mAh-Battery-Leather/dp/B0BBN3WF7V/ref=sr_1_11?qid=1672895748&amp;s=electronics&amp;sr=1-11" TargetMode="External"/><Relationship Id="rId1287" Type="http://schemas.openxmlformats.org/officeDocument/2006/relationships/hyperlink" Target="https://m.media-amazon.com/images/W/WEBP_402378-T1/images/I/41v5BQZzfAL._SX300_SY300_QL70_FMwebp_.jpg" TargetMode="External"/><Relationship Id="rId2033" Type="http://schemas.openxmlformats.org/officeDocument/2006/relationships/hyperlink" Target="https://m.media-amazon.com/images/I/31x9nSr-rqL._SY300_SX300_QL70_FMwebp_.jpg" TargetMode="External"/><Relationship Id="rId2240" Type="http://schemas.openxmlformats.org/officeDocument/2006/relationships/hyperlink" Target="https://www.amazon.in/Receiver-300Mbps-802-11b-Wireless-Network/dp/B0141EZMAI/ref=sr_1_99?qid=1672909129&amp;s=electronics&amp;sr=1-99" TargetMode="External"/><Relationship Id="rId2685" Type="http://schemas.openxmlformats.org/officeDocument/2006/relationships/hyperlink" Target="https://m.media-amazon.com/images/I/31qGpf8uzuL._SY445_SX342_QL70_FMwebp_.jpg" TargetMode="External"/><Relationship Id="rId212" Type="http://schemas.openxmlformats.org/officeDocument/2006/relationships/hyperlink" Target="https://www.amazon.in/Acer-inches-Ready-Android-AR32AR2841HDSB/dp/B0B9959XF3/ref=sr_1_188?qid=1672909133&amp;s=electronics&amp;sr=1-188" TargetMode="External"/><Relationship Id="rId657" Type="http://schemas.openxmlformats.org/officeDocument/2006/relationships/hyperlink" Target="https://m.media-amazon.com/images/W/WEBP_402378-T1/images/I/41buv8eJQtL._SX300_SY300_QL70_FMwebp_.jpg" TargetMode="External"/><Relationship Id="rId864" Type="http://schemas.openxmlformats.org/officeDocument/2006/relationships/hyperlink" Target="https://www.amazon.in/TP-Link-TL-WA855RE-Wi-Fi-Range-Extender/dp/B00EYW1U68/ref=sr_1_462?qid=1672903018&amp;s=computers&amp;sr=1-462" TargetMode="External"/><Relationship Id="rId1494" Type="http://schemas.openxmlformats.org/officeDocument/2006/relationships/hyperlink" Target="https://www.amazon.in/ORAIMO-SUPER-FAST-CHARGER/dp/B078G6ZF5Z/ref=sr_1_402?qid=1672895864&amp;s=electronics&amp;sr=1-402" TargetMode="External"/><Relationship Id="rId1799" Type="http://schemas.openxmlformats.org/officeDocument/2006/relationships/hyperlink" Target="https://m.media-amazon.com/images/W/WEBP_402378-T2/images/I/310sR2giQrL._SX300_SY300_QL70_FMwebp_.jpg" TargetMode="External"/><Relationship Id="rId2100" Type="http://schemas.openxmlformats.org/officeDocument/2006/relationships/hyperlink" Target="https://www.amazon.in/Redgear-MP35-Speed-Type-Gaming-Mousepad/dp/B01J1CFO5I/ref=sr_1_257?qid=1672903007&amp;s=computers&amp;sr=1-257" TargetMode="External"/><Relationship Id="rId2338" Type="http://schemas.openxmlformats.org/officeDocument/2006/relationships/hyperlink" Target="https://www.amazon.in/Portronics-Konnect-Functional-Resistant-Braided/dp/B0B21C4BMX/ref=sr_1_133?qid=1672909130&amp;s=electronics&amp;sr=1-133" TargetMode="External"/><Relationship Id="rId2545" Type="http://schemas.openxmlformats.org/officeDocument/2006/relationships/hyperlink" Target="https://m.media-amazon.com/images/I/31Y+l9J1nYL._SY300_SX300_.jpg" TargetMode="External"/><Relationship Id="rId517" Type="http://schemas.openxmlformats.org/officeDocument/2006/relationships/hyperlink" Target="https://m.media-amazon.com/images/W/WEBP_402378-T2/images/I/415f3fULh8L._SX300_SY300_QL70_FMwebp_.jpg" TargetMode="External"/><Relationship Id="rId724" Type="http://schemas.openxmlformats.org/officeDocument/2006/relationships/hyperlink" Target="https://www.amazon.in/Noise-ColorFit-Monitoring-Smartwatches-Electric/dp/B09NVPJ3P4/ref=sr_1_457?qid=1672895886&amp;s=electronics&amp;sr=1-457" TargetMode="External"/><Relationship Id="rId931" Type="http://schemas.openxmlformats.org/officeDocument/2006/relationships/hyperlink" Target="https://m.media-amazon.com/images/I/41zs4v3adaL._SX300_SY300_QL70_ML2_.jpg" TargetMode="External"/><Relationship Id="rId1147" Type="http://schemas.openxmlformats.org/officeDocument/2006/relationships/hyperlink" Target="https://m.media-amazon.com/images/I/41EuzetRjTL._SX300_SY300_QL70_FMwebp_.jpg" TargetMode="External"/><Relationship Id="rId1354" Type="http://schemas.openxmlformats.org/officeDocument/2006/relationships/hyperlink" Target="https://www.amazon.in/SanDisk-Ultra-128-Drive-Black/dp/B07JJFSG2B/ref=sr_1_66?qid=1672902997&amp;s=computers&amp;sr=1-66" TargetMode="External"/><Relationship Id="rId1561" Type="http://schemas.openxmlformats.org/officeDocument/2006/relationships/hyperlink" Target="https://m.media-amazon.com/images/W/WEBP_402378-T2/images/I/31fpyR3mU4L._SX300_SY300_QL70_FMwebp_.jpg" TargetMode="External"/><Relationship Id="rId2405" Type="http://schemas.openxmlformats.org/officeDocument/2006/relationships/hyperlink" Target="https://m.media-amazon.com/images/I/41cVgYgAKpL._SX300_SY300_QL70_FMwebp_.jpg" TargetMode="External"/><Relationship Id="rId2612" Type="http://schemas.openxmlformats.org/officeDocument/2006/relationships/hyperlink" Target="https://www.amazon.in/Duracell-Chhota-Power-Coins-2025-5/dp/B08Y5QJTVK/ref=sr_1_358?qid=1672903012&amp;s=computers&amp;sr=1-358" TargetMode="External"/><Relationship Id="rId60" Type="http://schemas.openxmlformats.org/officeDocument/2006/relationships/hyperlink" Target="https://www.amazon.in/iQOO-128GB-Storage-Snapdragon%C2%AE-FlashCharge/dp/B07WDKLDRX/ref=sr_1_63?qid=1672895762&amp;s=electronics&amp;sr=1-63" TargetMode="External"/><Relationship Id="rId1007" Type="http://schemas.openxmlformats.org/officeDocument/2006/relationships/hyperlink" Target="https://m.media-amazon.com/images/W/WEBP_402378-T1/images/I/51pNg1Zy4+L._SX300_SY300_.jpg" TargetMode="External"/><Relationship Id="rId1214" Type="http://schemas.openxmlformats.org/officeDocument/2006/relationships/hyperlink" Target="https://www.amazon.in/ZEBRONICS-Zeb-Astra-20-Wireless-Rechargeable/dp/B0B12K5BPM/ref=sr_1_93?qid=1672902998&amp;s=computers&amp;sr=1-93" TargetMode="External"/><Relationship Id="rId1421" Type="http://schemas.openxmlformats.org/officeDocument/2006/relationships/hyperlink" Target="https://m.media-amazon.com/images/W/WEBP_402378-T2/images/I/21Nw+BXh1kS._SY300_SX300_.jpg" TargetMode="External"/><Relationship Id="rId1659" Type="http://schemas.openxmlformats.org/officeDocument/2006/relationships/hyperlink" Target="https://m.media-amazon.com/images/W/WEBP_402378-T1/images/I/4178Hx01kZL._SY300_SX300_QL70_FMwebp_.jpg" TargetMode="External"/><Relationship Id="rId1866" Type="http://schemas.openxmlformats.org/officeDocument/2006/relationships/hyperlink" Target="https://www.amazon.in/Wayona-Charging-Cable-Compatible-Samsung/dp/B09QGZM8QB/ref=sr_1_149?qid=1672909131&amp;s=electronics&amp;sr=1-149" TargetMode="External"/><Relationship Id="rId1519" Type="http://schemas.openxmlformats.org/officeDocument/2006/relationships/hyperlink" Target="https://m.media-amazon.com/images/W/WEBP_402378-T1/images/I/415pqPUbDVL._SX300_SY300_QL70_FMwebp_.jpg" TargetMode="External"/><Relationship Id="rId1726" Type="http://schemas.openxmlformats.org/officeDocument/2006/relationships/hyperlink" Target="https://www.amazon.in/Bajaj-DX-600-Watts-Light-Weight/dp/B00F159RIK/ref=sr_1_100?qid=1672923596&amp;s=kitchen&amp;sr=1-100" TargetMode="External"/><Relationship Id="rId1933" Type="http://schemas.openxmlformats.org/officeDocument/2006/relationships/hyperlink" Target="https://m.media-amazon.com/images/I/31zTQCdL35S._SX300_SY300_QL70_FMwebp_.jpg" TargetMode="External"/><Relationship Id="rId18" Type="http://schemas.openxmlformats.org/officeDocument/2006/relationships/hyperlink" Target="https://www.amazon.in/OnePlus-138-7-inches-Android-55U1S/dp/B095JQVC7N/ref=sr_1_237?qid=1672909135&amp;s=electronics&amp;sr=1-237" TargetMode="External"/><Relationship Id="rId2195" Type="http://schemas.openxmlformats.org/officeDocument/2006/relationships/hyperlink" Target="https://m.media-amazon.com/images/W/WEBP_402378-T1/images/I/31hwosM2Q1L._SX300_SY300_QL70_FMwebp_.jpg" TargetMode="External"/><Relationship Id="rId167" Type="http://schemas.openxmlformats.org/officeDocument/2006/relationships/hyperlink" Target="https://m.media-amazon.com/images/W/WEBP_402378-T2/images/I/41611VFTGwL._SY300_SX300_QL70_FMwebp_.jpg" TargetMode="External"/><Relationship Id="rId374" Type="http://schemas.openxmlformats.org/officeDocument/2006/relationships/hyperlink" Target="https://www.amazon.in/AGARO-Setting-Whisking-Warranty-33554/dp/B0977CGNJJ/ref=sr_1_466?qid=1672923615&amp;s=kitchen&amp;sr=1-466" TargetMode="External"/><Relationship Id="rId581" Type="http://schemas.openxmlformats.org/officeDocument/2006/relationships/hyperlink" Target="https://m.media-amazon.com/images/I/41EIVJvXxsL._SX300_SY300_QL70_FMwebp_.jpg" TargetMode="External"/><Relationship Id="rId2055" Type="http://schemas.openxmlformats.org/officeDocument/2006/relationships/hyperlink" Target="https://m.media-amazon.com/images/W/WEBP_402378-T2/images/I/41CnR1WhD3L._SX300_SY300_QL70_FMwebp_.jpg" TargetMode="External"/><Relationship Id="rId2262" Type="http://schemas.openxmlformats.org/officeDocument/2006/relationships/hyperlink" Target="https://www.amazon.in/MYVN-Fast-Charging-Compatible-iPhone-Devices/dp/B095244Q22/ref=sr_1_229?qid=1672909135&amp;s=electronics&amp;sr=1-229" TargetMode="External"/><Relationship Id="rId234" Type="http://schemas.openxmlformats.org/officeDocument/2006/relationships/hyperlink" Target="https://www.amazon.in/Samsung-Galaxy-Storage-MediaTek-Battery/dp/B0BMGG6NKT/ref=sr_1_140?qid=1672895784&amp;s=electronics&amp;sr=1-140" TargetMode="External"/><Relationship Id="rId679" Type="http://schemas.openxmlformats.org/officeDocument/2006/relationships/hyperlink" Target="https://m.media-amazon.com/images/I/41Y8kHM144L._SY300_SX300_QL70_FMwebp_.jpg" TargetMode="External"/><Relationship Id="rId886" Type="http://schemas.openxmlformats.org/officeDocument/2006/relationships/hyperlink" Target="https://www.amazon.in/akiara-Tailoring-Stitching-Scissors-Accessories/dp/B08ZXZ362Z/ref=sr_1_493?qid=1672923617&amp;s=kitchen&amp;sr=1-493" TargetMode="External"/><Relationship Id="rId2567" Type="http://schemas.openxmlformats.org/officeDocument/2006/relationships/hyperlink" Target="https://m.media-amazon.com/images/I/4111qlSCaKL._SY300_SX300_QL70_ML2_.jpg" TargetMode="External"/><Relationship Id="rId2" Type="http://schemas.openxmlformats.org/officeDocument/2006/relationships/hyperlink" Target="https://www.amazon.in/Sony-Bravia-inches-Google-KD-65X74K/dp/B09WN3SRC7/ref=sr_1_291?qid=1672909138&amp;s=electronics&amp;sr=1-291" TargetMode="External"/><Relationship Id="rId441" Type="http://schemas.openxmlformats.org/officeDocument/2006/relationships/hyperlink" Target="https://m.media-amazon.com/images/I/41r1d8a2WGL._SX300_SY300_QL70_ML2_.jpg" TargetMode="External"/><Relationship Id="rId539" Type="http://schemas.openxmlformats.org/officeDocument/2006/relationships/hyperlink" Target="https://m.media-amazon.com/images/I/413x7j3Z30L._SX300_SY300_QL70_ML2_.jpg" TargetMode="External"/><Relationship Id="rId746" Type="http://schemas.openxmlformats.org/officeDocument/2006/relationships/hyperlink" Target="https://www.amazon.in/Logitech-C270-HD-Webcam-Black/dp/B008QS9J6Y/ref=sr_1_230?qid=1672903006&amp;s=computers&amp;sr=1-230" TargetMode="External"/><Relationship Id="rId1071" Type="http://schemas.openxmlformats.org/officeDocument/2006/relationships/hyperlink" Target="https://m.media-amazon.com/images/W/WEBP_402378-T1/images/I/31B8Pd1SmLL._SX300_SY300_QL70_FMwebp_.jpg" TargetMode="External"/><Relationship Id="rId1169" Type="http://schemas.openxmlformats.org/officeDocument/2006/relationships/hyperlink" Target="https://m.media-amazon.com/images/W/WEBP_402378-T1/images/I/51eq6GwXn-L._SX300_SY300_QL70_FMwebp_.jpg" TargetMode="External"/><Relationship Id="rId1376" Type="http://schemas.openxmlformats.org/officeDocument/2006/relationships/hyperlink" Target="https://www.amazon.in/Callas-Multipurpose-Breakfast-Ergonomic-WA-27-Black/dp/B08MZQBFLN/ref=sr_1_167?qid=1672903002&amp;s=computers&amp;sr=1-167" TargetMode="External"/><Relationship Id="rId1583" Type="http://schemas.openxmlformats.org/officeDocument/2006/relationships/hyperlink" Target="https://m.media-amazon.com/images/W/WEBP_402378-T2/images/I/31y-oJ1XnqL._SX300_SY300_QL70_FMwebp_.jpg" TargetMode="External"/><Relationship Id="rId2122" Type="http://schemas.openxmlformats.org/officeDocument/2006/relationships/hyperlink" Target="https://www.amazon.in/A400-Type-C-Cable-Meter-Black/dp/B077Z65HSD/ref=sr_1_33?qid=1672909125&amp;s=electronics&amp;sr=1-33" TargetMode="External"/><Relationship Id="rId2427" Type="http://schemas.openxmlformats.org/officeDocument/2006/relationships/hyperlink" Target="https://m.media-amazon.com/images/W/WEBP_402378-T2/images/I/31zOsqQOAOL._SY445_SX342_QL70_FMwebp_.jpg" TargetMode="External"/><Relationship Id="rId301" Type="http://schemas.openxmlformats.org/officeDocument/2006/relationships/hyperlink" Target="https://m.media-amazon.com/images/I/51xYKHUpdHL._SY300_SX300_QL70_FMwebp_.jpg" TargetMode="External"/><Relationship Id="rId953" Type="http://schemas.openxmlformats.org/officeDocument/2006/relationships/hyperlink" Target="https://m.media-amazon.com/images/I/41tLaG2nSpL._SX300_SY300_QL70_FMwebp_.jpg" TargetMode="External"/><Relationship Id="rId1029" Type="http://schemas.openxmlformats.org/officeDocument/2006/relationships/hyperlink" Target="https://m.media-amazon.com/images/W/WEBP_402378-T2/images/I/41X6hey-ExL._SX300_SY300_QL70_FMwebp_.jpg" TargetMode="External"/><Relationship Id="rId1236" Type="http://schemas.openxmlformats.org/officeDocument/2006/relationships/hyperlink" Target="https://www.amazon.in/Scarters-Office-Keyboard-Splash-Proof-Leather/dp/B08461VC1Z/ref=sr_1_410?qid=1672903016&amp;s=computers&amp;sr=1-410" TargetMode="External"/><Relationship Id="rId1790" Type="http://schemas.openxmlformats.org/officeDocument/2006/relationships/hyperlink" Target="https://www.amazon.in/Amozo-iPhone-13-Polycarbonate-Transparent/dp/B09MY4W73Q/ref=sr_1_419?qid=1672895872&amp;s=electronics&amp;sr=1-419" TargetMode="External"/><Relationship Id="rId1888" Type="http://schemas.openxmlformats.org/officeDocument/2006/relationships/hyperlink" Target="https://www.amazon.in/Charging-Braided-Compatible-Samsung-Galaxy/dp/B08PSVBB2X/ref=sr_1_197?qid=1672909134&amp;s=electronics&amp;sr=1-197" TargetMode="External"/><Relationship Id="rId2634" Type="http://schemas.openxmlformats.org/officeDocument/2006/relationships/hyperlink" Target="https://www.amazon.in/BRUSTRO-Copytinta-Coloured-Bright-Printing/dp/B095X38CJS/ref=sr_1_245?qid=1672903007&amp;s=computers&amp;sr=1-245" TargetMode="External"/><Relationship Id="rId82" Type="http://schemas.openxmlformats.org/officeDocument/2006/relationships/hyperlink" Target="https://www.amazon.in/AmazonBasics-108cm-inch-Ultra-Smart/dp/B087JWLZ2K/ref=sr_1_493?qid=1672909149&amp;s=electronics&amp;sr=1-493" TargetMode="External"/><Relationship Id="rId606" Type="http://schemas.openxmlformats.org/officeDocument/2006/relationships/hyperlink" Target="https://www.amazon.in/TP-Link-Archer-A6-Wireless-Internet/dp/B07W9KYT62/ref=sr_1_415?qid=1672903016&amp;s=computers&amp;sr=1-415" TargetMode="External"/><Relationship Id="rId813" Type="http://schemas.openxmlformats.org/officeDocument/2006/relationships/hyperlink" Target="https://m.media-amazon.com/images/W/WEBP_402378-T1/images/I/41YFjcEIwWL._SX300_SY300_QL70_FMwebp_.jpg" TargetMode="External"/><Relationship Id="rId1443" Type="http://schemas.openxmlformats.org/officeDocument/2006/relationships/hyperlink" Target="https://m.media-amazon.com/images/I/31Wb+A3VVdL._SY300_SX300_.jpg" TargetMode="External"/><Relationship Id="rId1650" Type="http://schemas.openxmlformats.org/officeDocument/2006/relationships/hyperlink" Target="https://www.amazon.in/DELL-WM118-Wireless-Optical-Mouse/dp/B07JPX9CR7/ref=sr_1_68?qid=1672902997&amp;s=computers&amp;sr=1-68" TargetMode="External"/><Relationship Id="rId1748" Type="http://schemas.openxmlformats.org/officeDocument/2006/relationships/hyperlink" Target="https://www.amazon.in/Bestor-Portable-Paperless-Digital-Writing/dp/B08CZHGHKH/ref=sr_1_491?qid=1672903019&amp;s=computers&amp;sr=1-491" TargetMode="External"/><Relationship Id="rId1303" Type="http://schemas.openxmlformats.org/officeDocument/2006/relationships/hyperlink" Target="https://m.media-amazon.com/images/W/WEBP_402378-T1/images/I/41JnGOKI2dL._SX300_SY300_QL70_FMwebp_.jpg" TargetMode="External"/><Relationship Id="rId1510" Type="http://schemas.openxmlformats.org/officeDocument/2006/relationships/hyperlink" Target="https://www.amazon.in/SUJATA-Chutney-Jar-Small-8x8x8cm/dp/B01MUAUOCX/ref=sr_1_386?qid=1672923611&amp;s=kitchen&amp;sr=1-386" TargetMode="External"/><Relationship Id="rId1955" Type="http://schemas.openxmlformats.org/officeDocument/2006/relationships/hyperlink" Target="https://m.media-amazon.com/images/W/WEBP_402378-T1/images/I/41875hbgKyL._SY300_SX300_QL70_FMwebp_.jpg" TargetMode="External"/><Relationship Id="rId1608" Type="http://schemas.openxmlformats.org/officeDocument/2006/relationships/hyperlink" Target="https://www.amazon.in/Hoteon-Mobilife-Bluetooth-Extendable-Wireless/dp/B07QCWY5XV/ref=sr_1_463?qid=1672895886&amp;s=electronics&amp;sr=1-463" TargetMode="External"/><Relationship Id="rId1815" Type="http://schemas.openxmlformats.org/officeDocument/2006/relationships/hyperlink" Target="https://m.media-amazon.com/images/I/31cOcZC4n7L._SX300_SY300_QL70_FMwebp_.jpg" TargetMode="External"/><Relationship Id="rId189" Type="http://schemas.openxmlformats.org/officeDocument/2006/relationships/hyperlink" Target="https://m.media-amazon.com/images/W/WEBP_402378-T2/images/I/51v-2Nzr+ML._SY300_SX300_.jpg" TargetMode="External"/><Relationship Id="rId396" Type="http://schemas.openxmlformats.org/officeDocument/2006/relationships/hyperlink" Target="https://www.amazon.in/Bajaj-New-Shakti-Neo-Storage/dp/B09N3BFP4M/ref=sr_1_291?qid=1672923606&amp;s=kitchen&amp;sr=1-291" TargetMode="External"/><Relationship Id="rId2077" Type="http://schemas.openxmlformats.org/officeDocument/2006/relationships/hyperlink" Target="https://m.media-amazon.com/images/W/WEBP_402378-T1/images/I/41J6oGU8w5L._SX300_SY300_QL70_FMwebp_.jpg" TargetMode="External"/><Relationship Id="rId2284" Type="http://schemas.openxmlformats.org/officeDocument/2006/relationships/hyperlink" Target="https://www.amazon.in/Ambrane-Unbreakable-Charging-Braided-Cable/dp/B082LSVT4B/ref=sr_1_19?qid=1672909124&amp;s=electronics&amp;sr=1-19" TargetMode="External"/><Relationship Id="rId2491" Type="http://schemas.openxmlformats.org/officeDocument/2006/relationships/hyperlink" Target="https://m.media-amazon.com/images/I/21fnxCjCF1L._SX300_SY300_QL70_FMwebp_.jpg" TargetMode="External"/><Relationship Id="rId256" Type="http://schemas.openxmlformats.org/officeDocument/2006/relationships/hyperlink" Target="https://www.amazon.in/Support-Display-Projector-Connectivity-E03i31/dp/B088Z1YWBC/ref=sr_1_176?qid=1672909133&amp;s=electronics&amp;sr=1-176" TargetMode="External"/><Relationship Id="rId463" Type="http://schemas.openxmlformats.org/officeDocument/2006/relationships/hyperlink" Target="https://m.media-amazon.com/images/I/414JLnTlLnL._SY300_SX300_QL70_FMwebp_.jpg" TargetMode="External"/><Relationship Id="rId670" Type="http://schemas.openxmlformats.org/officeDocument/2006/relationships/hyperlink" Target="https://www.amazon.in/TTK-Prestige-Limited-Grinder-1200ml/dp/B09ZDVL7L8/ref=sr_1_413?qid=1672923612&amp;s=kitchen&amp;sr=1-413" TargetMode="External"/><Relationship Id="rId1093" Type="http://schemas.openxmlformats.org/officeDocument/2006/relationships/hyperlink" Target="https://m.media-amazon.com/images/I/41XrOa1+-PL._SY300_SX300_.jpg" TargetMode="External"/><Relationship Id="rId2144" Type="http://schemas.openxmlformats.org/officeDocument/2006/relationships/hyperlink" Target="https://www.amazon.in/Tabelito-Sleeve-15-6-Inch-MacBook-Protective/dp/B08TR61BVK/ref=sr_1_404?qid=1672903014&amp;s=computers&amp;sr=1-404" TargetMode="External"/><Relationship Id="rId2351" Type="http://schemas.openxmlformats.org/officeDocument/2006/relationships/hyperlink" Target="https://m.media-amazon.com/images/W/WEBP_402378-T1/images/I/51rf2161JNL._SX300_SY300_QL70_FMwebp_.jpg" TargetMode="External"/><Relationship Id="rId2589" Type="http://schemas.openxmlformats.org/officeDocument/2006/relationships/hyperlink" Target="https://m.media-amazon.com/images/I/31s3DOD2d1L._SY445_SX342_QL70_FMwebp_.jpg" TargetMode="External"/><Relationship Id="rId116" Type="http://schemas.openxmlformats.org/officeDocument/2006/relationships/hyperlink" Target="https://www.amazon.in/TCL-inches-Certified-Android-40S6505/dp/B09T3KB6JZ/ref=sr_1_103?qid=1672909129&amp;s=electronics&amp;sr=1-103" TargetMode="External"/><Relationship Id="rId323" Type="http://schemas.openxmlformats.org/officeDocument/2006/relationships/hyperlink" Target="https://m.media-amazon.com/images/W/WEBP_402378-T1/images/I/51bVSwhFA1L._SY300_SX300_QL70_FMwebp_.jpg" TargetMode="External"/><Relationship Id="rId530" Type="http://schemas.openxmlformats.org/officeDocument/2006/relationships/hyperlink" Target="https://www.amazon.in/Fire-Boltt-Bluetooth-Assistance-Calculator-Monitoring/dp/B0B3MWYCHQ/ref=sr_1_145?qid=1672895791&amp;s=electronics&amp;sr=1-145" TargetMode="External"/><Relationship Id="rId768" Type="http://schemas.openxmlformats.org/officeDocument/2006/relationships/hyperlink" Target="https://www.amazon.in/Portronics-POR-895-Adjustable-Laptop-Table/dp/B0798PJPCL/ref=sr_1_249?qid=1672903007&amp;s=computers&amp;sr=1-249" TargetMode="External"/><Relationship Id="rId975" Type="http://schemas.openxmlformats.org/officeDocument/2006/relationships/hyperlink" Target="https://m.media-amazon.com/images/I/31dCji7nmsL._SX300_SY300_QL70_FMwebp_.jpg" TargetMode="External"/><Relationship Id="rId1160" Type="http://schemas.openxmlformats.org/officeDocument/2006/relationships/hyperlink" Target="https://www.amazon.in/10000mAH-Li-Polymer-Power-Charging-Midnight/dp/B08HVL8QN3/ref=sr_1_25?qid=1672895755&amp;s=electronics&amp;sr=1-25" TargetMode="External"/><Relationship Id="rId1398" Type="http://schemas.openxmlformats.org/officeDocument/2006/relationships/hyperlink" Target="https://www.amazon.in/HealthSense-Chef-Mate-KS-40-Weighing/dp/B083P71WKK/ref=sr_1_87?qid=1672923595&amp;s=kitchen&amp;sr=1-87" TargetMode="External"/><Relationship Id="rId2004" Type="http://schemas.openxmlformats.org/officeDocument/2006/relationships/hyperlink" Target="https://www.amazon.in/7SEVENTM-Universal-Replacement-Original-AKB75095303/dp/B09MM6P76N/ref=sr_1_143?qid=1672909130&amp;s=electronics&amp;sr=1-143" TargetMode="External"/><Relationship Id="rId2211" Type="http://schemas.openxmlformats.org/officeDocument/2006/relationships/hyperlink" Target="https://m.media-amazon.com/images/I/31iFF1KbkpL._SX300_SY300_QL70_FMwebp_.jpg" TargetMode="External"/><Relationship Id="rId2449" Type="http://schemas.openxmlformats.org/officeDocument/2006/relationships/hyperlink" Target="https://m.media-amazon.com/images/I/41T3Z43M4yL._SX300_SY300_QL70_FMwebp_.jpg" TargetMode="External"/><Relationship Id="rId2656" Type="http://schemas.openxmlformats.org/officeDocument/2006/relationships/hyperlink" Target="https://www.amazon.in/Post-Cubes-sheets-colours-inches/dp/B00N1U7JXM/ref=sr_1_262_mod_primary_new?qid=1672903007&amp;s=computers&amp;sbo=RZvfv%2F%2FHxDF%2BO5021pAnSA%3D%3D&amp;sr=1-262" TargetMode="External"/><Relationship Id="rId628" Type="http://schemas.openxmlformats.org/officeDocument/2006/relationships/hyperlink" Target="https://www.amazon.in/Noise-Bluetooth-Calling-Display-Assistant/dp/B0B5GF6DQD/ref=sr_1_238?qid=1672895814&amp;s=electronics&amp;sr=1-238" TargetMode="External"/><Relationship Id="rId835" Type="http://schemas.openxmlformats.org/officeDocument/2006/relationships/hyperlink" Target="https://m.media-amazon.com/images/W/WEBP_402378-T1/images/I/31A-v4dVHmL._SX300_SY300_QL70_FMwebp_.jpg" TargetMode="External"/><Relationship Id="rId1258" Type="http://schemas.openxmlformats.org/officeDocument/2006/relationships/hyperlink" Target="https://www.amazon.in/Ambrane-Multi-Layer-Protection-Li-Polymer-Stylo-10k/dp/B0993BB11X/ref=sr_1_82?qid=1672895770&amp;s=electronics&amp;sr=1-82" TargetMode="External"/><Relationship Id="rId1465" Type="http://schemas.openxmlformats.org/officeDocument/2006/relationships/hyperlink" Target="https://m.media-amazon.com/images/W/WEBP_402378-T1/images/I/41fRMsvSy8L._SY445_SX342_QL70_FMwebp_.jpg" TargetMode="External"/><Relationship Id="rId1672" Type="http://schemas.openxmlformats.org/officeDocument/2006/relationships/hyperlink" Target="https://www.amazon.in/Orient-Electric-Fabrijoy-DIFJ10BP-1000-Watt/dp/B01MY839VW/ref=sr_1_69?qid=1672923593&amp;s=kitchen&amp;sr=1-69" TargetMode="External"/><Relationship Id="rId2309" Type="http://schemas.openxmlformats.org/officeDocument/2006/relationships/hyperlink" Target="https://m.media-amazon.com/images/W/WEBP_402378-T2/images/I/41qMoS4lfRL._SX300_SY300_QL70_FMwebp_.jpg" TargetMode="External"/><Relationship Id="rId2516" Type="http://schemas.openxmlformats.org/officeDocument/2006/relationships/hyperlink" Target="https://www.amazon.in/Green-Tales-Sealer-Impulse-Machine-Packaging/dp/B0B7L86YCB/ref=sr_1_383?qid=1672923611&amp;s=kitchen&amp;sr=1-383" TargetMode="External"/><Relationship Id="rId1020" Type="http://schemas.openxmlformats.org/officeDocument/2006/relationships/hyperlink" Target="https://www.amazon.in/7SEVENTM-Bluetooth-Command-Compatible-Control/dp/B09P8M18QM/ref=sr_1_485?qid=1672909149&amp;s=electronics&amp;sr=1-485" TargetMode="External"/><Relationship Id="rId1118" Type="http://schemas.openxmlformats.org/officeDocument/2006/relationships/hyperlink" Target="https://www.amazon.in/Mini-UPS-Router-WiFi-12V/dp/B08HLZ28QC/ref=sr_1_83?qid=1672902998&amp;s=computers&amp;sr=1-83" TargetMode="External"/><Relationship Id="rId1325" Type="http://schemas.openxmlformats.org/officeDocument/2006/relationships/hyperlink" Target="https://m.media-amazon.com/images/W/WEBP_402378-T1/images/I/31R5FtHMDiL._SY300_SX300_QL70_FMwebp_.jpg" TargetMode="External"/><Relationship Id="rId1532" Type="http://schemas.openxmlformats.org/officeDocument/2006/relationships/hyperlink" Target="https://www.amazon.in/SanDisk-Ultra-microSD-UHS-I-120MB/dp/B08L5FM4JC/ref=sr_1_312?qid=1672895835&amp;s=electronics&amp;sr=1-312" TargetMode="External"/><Relationship Id="rId1977" Type="http://schemas.openxmlformats.org/officeDocument/2006/relationships/hyperlink" Target="https://m.media-amazon.com/images/I/41nfxayjM9L._SX300_SY300_QL70_FMwebp_.jpg" TargetMode="External"/><Relationship Id="rId902" Type="http://schemas.openxmlformats.org/officeDocument/2006/relationships/hyperlink" Target="https://www.amazon.in/Spring-Chef-Stainless-Restaurant-Installation/dp/B0BP89YBC1/ref=sr_1_419?qid=1672923613&amp;s=kitchen&amp;sr=1-419" TargetMode="External"/><Relationship Id="rId1837" Type="http://schemas.openxmlformats.org/officeDocument/2006/relationships/hyperlink" Target="https://m.media-amazon.com/images/W/WEBP_402378-T2/images/I/21rLuqop7cL._SY300_SX300_QL70_FMwebp_.jpg" TargetMode="External"/><Relationship Id="rId31" Type="http://schemas.openxmlformats.org/officeDocument/2006/relationships/hyperlink" Target="https://m.media-amazon.com/images/I/41iEc0hf6TL._SX300_SY300_QL70_ML2_.jpg" TargetMode="External"/><Relationship Id="rId2099" Type="http://schemas.openxmlformats.org/officeDocument/2006/relationships/hyperlink" Target="https://m.media-amazon.com/images/W/WEBP_402378-T1/images/I/41NYfAbBY2L._SX300_SY300_QL70_FMwebp_.jpg" TargetMode="External"/><Relationship Id="rId180" Type="http://schemas.openxmlformats.org/officeDocument/2006/relationships/hyperlink" Target="https://www.amazon.in/Samsung-Stardust-Storage-5000mAh-Battery/dp/B0B4F4QZ1H/ref=sr_1_496?qid=1672895894&amp;s=electronics&amp;sr=1-496" TargetMode="External"/><Relationship Id="rId278" Type="http://schemas.openxmlformats.org/officeDocument/2006/relationships/hyperlink" Target="https://www.amazon.in/Philips-AC1215-20-Purifier-White/dp/B01L6MT7E0/ref=sr_1_231?qid=1672923603&amp;s=kitchen&amp;sr=1-231" TargetMode="External"/><Relationship Id="rId1904" Type="http://schemas.openxmlformats.org/officeDocument/2006/relationships/hyperlink" Target="https://www.amazon.in/LRIPL-Compatible-Bravia-Remote-Almost/dp/B071VMP1Z4/ref=sr_1_157?qid=1672909131&amp;s=electronics&amp;sr=1-157" TargetMode="External"/><Relationship Id="rId485" Type="http://schemas.openxmlformats.org/officeDocument/2006/relationships/hyperlink" Target="https://m.media-amazon.com/images/W/WEBP_402378-T2/images/I/4145oJH-y0L._SX300_SY300_QL70_FMwebp_.jpg" TargetMode="External"/><Relationship Id="rId692" Type="http://schemas.openxmlformats.org/officeDocument/2006/relationships/hyperlink" Target="https://www.amazon.in/Lifelong-Flash-Instant-Heater-Certified/dp/B07WKB69RS/ref=sr_1_149?qid=1672923598&amp;s=kitchen&amp;sr=1-149" TargetMode="External"/><Relationship Id="rId2166" Type="http://schemas.openxmlformats.org/officeDocument/2006/relationships/hyperlink" Target="https://www.amazon.in/ENVIE-ECR-20-Charger-Rechargeable-Batteries/dp/B00N3XLDW0/ref=sr_1_288?qid=1672903008&amp;s=computers&amp;sr=1-288" TargetMode="External"/><Relationship Id="rId2373" Type="http://schemas.openxmlformats.org/officeDocument/2006/relationships/hyperlink" Target="https://m.media-amazon.com/images/I/41KmCJuybRL._SX300_SY300_QL70_FMwebp_.jpg" TargetMode="External"/><Relationship Id="rId2580" Type="http://schemas.openxmlformats.org/officeDocument/2006/relationships/hyperlink" Target="https://www.amazon.in/Classmate-Premium-Subject-Notebook-Single/dp/B00LZLPYHW/ref=sr_1_153?qid=1672903002&amp;s=computers&amp;sr=1-153" TargetMode="External"/><Relationship Id="rId138" Type="http://schemas.openxmlformats.org/officeDocument/2006/relationships/hyperlink" Target="https://www.amazon.in/OnePlus-inches-Ready-Smart-Android/dp/B09Q5SWVBJ/ref=sr_1_63?qid=1672909126&amp;s=electronics&amp;sr=1-63" TargetMode="External"/><Relationship Id="rId345" Type="http://schemas.openxmlformats.org/officeDocument/2006/relationships/hyperlink" Target="https://m.media-amazon.com/images/W/WEBP_402378-T2/images/I/31-jt474B1L._SX300_SY300_QL70_FMwebp_.jpg" TargetMode="External"/><Relationship Id="rId552" Type="http://schemas.openxmlformats.org/officeDocument/2006/relationships/hyperlink" Target="https://www.amazon.in/Borosil-Jumbo-1000-Watt-Grill-Sandwich/dp/B01486F4G6/ref=sr_1_506?qid=1672923617&amp;s=kitchen&amp;sr=1-506" TargetMode="External"/><Relationship Id="rId997" Type="http://schemas.openxmlformats.org/officeDocument/2006/relationships/hyperlink" Target="https://m.media-amazon.com/images/W/WEBP_402378-T1/images/I/41NxAkv7knL._SX300_SY300_QL70_FMwebp_.jpg" TargetMode="External"/><Relationship Id="rId1182" Type="http://schemas.openxmlformats.org/officeDocument/2006/relationships/hyperlink" Target="https://www.amazon.in/Health-Sense-Chef-Mate-Digital-Scale-KS33/dp/B013B2WGT6/ref=sr_1_106?qid=1672923596&amp;s=kitchen&amp;sr=1-106" TargetMode="External"/><Relationship Id="rId2026" Type="http://schemas.openxmlformats.org/officeDocument/2006/relationships/hyperlink" Target="https://www.amazon.in/7SEVENTM-Universal-Replacement-Original-Television/dp/B09MMD1FDN/ref=sr_1_464?qid=1672909147&amp;s=electronics&amp;sr=1-464" TargetMode="External"/><Relationship Id="rId2233" Type="http://schemas.openxmlformats.org/officeDocument/2006/relationships/hyperlink" Target="https://m.media-amazon.com/images/I/31plkeAvAQL._SX300_SY300_QL70_FMwebp_.jpg" TargetMode="External"/><Relationship Id="rId2440" Type="http://schemas.openxmlformats.org/officeDocument/2006/relationships/hyperlink" Target="https://www.amazon.in/PRUSHTI-COVER-BAGS-Protective-Xstream/dp/B08BG4M4N7/ref=sr_1_486?qid=1672909149&amp;s=electronics&amp;sr=1-486" TargetMode="External"/><Relationship Id="rId2678" Type="http://schemas.openxmlformats.org/officeDocument/2006/relationships/hyperlink" Target="https://www.amazon.in/STRIFF-Flexible-Silicone-Protector-Computers/dp/B0B8ZWNR5T/ref=sr_1_250?qid=1672895821&amp;s=electronics&amp;sr=1-250" TargetMode="External"/><Relationship Id="rId205" Type="http://schemas.openxmlformats.org/officeDocument/2006/relationships/hyperlink" Target="https://m.media-amazon.com/images/I/41fNkwj-vnL._SX300_SY300_QL70_ML2_.jpg" TargetMode="External"/><Relationship Id="rId412" Type="http://schemas.openxmlformats.org/officeDocument/2006/relationships/hyperlink" Target="https://www.amazon.in/Zebronics-Zeb-JUKEBAR-3900-Multimedia-Supporting/dp/B08CRRQK6Z/ref=sr_1_366?qid=1672903013&amp;s=computers&amp;sr=1-366" TargetMode="External"/><Relationship Id="rId857" Type="http://schemas.openxmlformats.org/officeDocument/2006/relationships/hyperlink" Target="https://m.media-amazon.com/images/I/31GXpZTtghL._SX300_SY300_QL70_FMwebp_.jpg" TargetMode="External"/><Relationship Id="rId1042" Type="http://schemas.openxmlformats.org/officeDocument/2006/relationships/hyperlink" Target="https://www.amazon.in/Belkin-Certified-Lightning-Braided-Meters-Black/dp/B084N1BM9L/ref=sr_1_340?qid=1672909141&amp;s=electronics&amp;sr=1-340" TargetMode="External"/><Relationship Id="rId1487" Type="http://schemas.openxmlformats.org/officeDocument/2006/relationships/hyperlink" Target="https://m.media-amazon.com/images/I/41xjCi0e7GL._SX300_SY300_QL70_FMwebp_.jpg" TargetMode="External"/><Relationship Id="rId1694" Type="http://schemas.openxmlformats.org/officeDocument/2006/relationships/hyperlink" Target="https://www.amazon.in/SanDisk-Ultra-Flair-USB-64GB/dp/B07SLMR1K6/ref=sr_1_52?qid=1672902997&amp;s=computers&amp;sr=1-52" TargetMode="External"/><Relationship Id="rId2300" Type="http://schemas.openxmlformats.org/officeDocument/2006/relationships/hyperlink" Target="https://www.amazon.in/PRO365-Electric-Coffee-Stirrer-Frother/dp/B07GXPDLYQ/ref=sr_1_25?qid=1672923591&amp;s=kitchen&amp;sr=1-25" TargetMode="External"/><Relationship Id="rId2538" Type="http://schemas.openxmlformats.org/officeDocument/2006/relationships/hyperlink" Target="https://www.amazon.in/POPIO-Compatible-iPhone-Transparent-Installation/dp/B0B5YBGCKD/ref=sr_1_417?qid=1672895872&amp;s=electronics&amp;sr=1-417" TargetMode="External"/><Relationship Id="rId717" Type="http://schemas.openxmlformats.org/officeDocument/2006/relationships/hyperlink" Target="https://m.media-amazon.com/images/W/WEBP_402378-T2/images/I/21SHZOWOynL._SX300_SY300_QL70_FMwebp_.jpg" TargetMode="External"/><Relationship Id="rId924" Type="http://schemas.openxmlformats.org/officeDocument/2006/relationships/hyperlink" Target="https://www.amazon.in/Infinity-Fuze-100-Waterproof-Portable/dp/B07W7Z6DVL/ref=sr_1_500?qid=1672903019&amp;s=computers&amp;sr=1-500" TargetMode="External"/><Relationship Id="rId1347" Type="http://schemas.openxmlformats.org/officeDocument/2006/relationships/hyperlink" Target="https://m.media-amazon.com/images/I/41OZjIUftuL._SX300_SY300_QL70_FMwebp_.jpg" TargetMode="External"/><Relationship Id="rId1554" Type="http://schemas.openxmlformats.org/officeDocument/2006/relationships/hyperlink" Target="https://www.amazon.in/Portable-Rechargeable-Smoothies-Vegetables-BOTTLE/dp/B0BL3R4RGS/ref=sr_1_415?qid=1672923613&amp;s=kitchen&amp;sr=1-415" TargetMode="External"/><Relationship Id="rId1761" Type="http://schemas.openxmlformats.org/officeDocument/2006/relationships/hyperlink" Target="https://m.media-amazon.com/images/I/41zyYoNFiGL._SX300_SY300_QL70_FMwebp_.jpg" TargetMode="External"/><Relationship Id="rId1999" Type="http://schemas.openxmlformats.org/officeDocument/2006/relationships/hyperlink" Target="https://m.media-amazon.com/images/W/WEBP_402378-T1/images/I/31Vt3iyEaIL._SX300_SY300_QL70_FMwebp_.jpg" TargetMode="External"/><Relationship Id="rId2605" Type="http://schemas.openxmlformats.org/officeDocument/2006/relationships/hyperlink" Target="https://m.media-amazon.com/images/I/41+d7HRWPwL._SY300_SX300_.jpg" TargetMode="External"/><Relationship Id="rId53" Type="http://schemas.openxmlformats.org/officeDocument/2006/relationships/hyperlink" Target="https://m.media-amazon.com/images/W/WEBP_402378-T2/images/I/51ovMTXv9RL._SX300_SY300_QL70_FMwebp_.jpg" TargetMode="External"/><Relationship Id="rId1207" Type="http://schemas.openxmlformats.org/officeDocument/2006/relationships/hyperlink" Target="https://m.media-amazon.com/images/I/41IJvfYMaZL._SY300_SX300_QL70_FMwebp_.jpg" TargetMode="External"/><Relationship Id="rId1414" Type="http://schemas.openxmlformats.org/officeDocument/2006/relationships/hyperlink" Target="https://www.amazon.in/Amazon-Blender-Stainless-Blending-ISI-Marked/dp/B0B9RZ4G4W/ref=sr_1_357?qid=1672923610&amp;s=kitchen&amp;sr=1-357" TargetMode="External"/><Relationship Id="rId1621" Type="http://schemas.openxmlformats.org/officeDocument/2006/relationships/hyperlink" Target="https://m.media-amazon.com/images/I/41KBaLUTYHL._SX300_SY300_QL70_ML2_.jpg" TargetMode="External"/><Relationship Id="rId1859" Type="http://schemas.openxmlformats.org/officeDocument/2006/relationships/hyperlink" Target="https://m.media-amazon.com/images/W/WEBP_402378-T1/images/I/41I-azRJBLL._SX300_SY300_QL70_FMwebp_.jpg" TargetMode="External"/><Relationship Id="rId1719" Type="http://schemas.openxmlformats.org/officeDocument/2006/relationships/hyperlink" Target="https://m.media-amazon.com/images/W/WEBP_402378-T2/images/I/21UKIwf0IVL._SX300_SY300_QL70_FMwebp_.jpg" TargetMode="External"/><Relationship Id="rId1926" Type="http://schemas.openxmlformats.org/officeDocument/2006/relationships/hyperlink" Target="https://www.amazon.in/PrettyKrafts-Laundry-Foldable-Multipurpose-Slanting/dp/B09HS1NDRQ/ref=sr_1_454?qid=1672923614&amp;s=kitchen&amp;sr=1-454" TargetMode="External"/><Relationship Id="rId2090" Type="http://schemas.openxmlformats.org/officeDocument/2006/relationships/hyperlink" Target="https://www.amazon.in/AmazonBasics-High-Speed-HDMI-Cable-Feet/dp/B014I8SSD0/ref=sr_1_51?qid=1672909126&amp;s=electronics&amp;sr=1-51" TargetMode="External"/><Relationship Id="rId2188" Type="http://schemas.openxmlformats.org/officeDocument/2006/relationships/hyperlink" Target="https://www.amazon.in/Ionix-Digital-Kitchen-Jewellery-Weighing/dp/B07Q4NJQC5/ref=sr_1_389?qid=1672923612&amp;s=kitchen&amp;sr=1-389" TargetMode="External"/><Relationship Id="rId2395" Type="http://schemas.openxmlformats.org/officeDocument/2006/relationships/hyperlink" Target="https://m.media-amazon.com/images/W/WEBP_402378-T1/images/I/31nrDWDT8+L._SX300_SY300_.jpg" TargetMode="External"/><Relationship Id="rId367" Type="http://schemas.openxmlformats.org/officeDocument/2006/relationships/hyperlink" Target="https://m.media-amazon.com/images/W/WEBP_402378-T1/images/I/31Tz8DcmevL._SX300_SY300_QL70_FMwebp_.jpg" TargetMode="External"/><Relationship Id="rId574" Type="http://schemas.openxmlformats.org/officeDocument/2006/relationships/hyperlink" Target="https://www.amazon.in/Prestige-1900-Induction-Cooktop-button/dp/B00NM6MO26/ref=sr_1_173?qid=1672923600&amp;s=kitchen&amp;sr=1-173" TargetMode="External"/><Relationship Id="rId2048" Type="http://schemas.openxmlformats.org/officeDocument/2006/relationships/hyperlink" Target="https://www.amazon.in/Charging-Braided-Charger-Samsung-Galaxy/dp/B08QSDKFGQ/ref=sr_1_170?qid=1672909133&amp;s=electronics&amp;sr=1-170" TargetMode="External"/><Relationship Id="rId2255" Type="http://schemas.openxmlformats.org/officeDocument/2006/relationships/hyperlink" Target="https://m.media-amazon.com/images/W/WEBP_402378-T2/images/I/41FQPJ+s61L._SX342_SY445_.jpg" TargetMode="External"/><Relationship Id="rId227" Type="http://schemas.openxmlformats.org/officeDocument/2006/relationships/hyperlink" Target="https://m.media-amazon.com/images/W/WEBP_402378-T2/images/I/41eThX4gyWL._SY300_SX300_QL70_FMwebp_.jpg" TargetMode="External"/><Relationship Id="rId781" Type="http://schemas.openxmlformats.org/officeDocument/2006/relationships/hyperlink" Target="https://m.media-amazon.com/images/I/41fDM4QUfvL._SX300_SY300_QL70_ML2_.jpg" TargetMode="External"/><Relationship Id="rId879" Type="http://schemas.openxmlformats.org/officeDocument/2006/relationships/hyperlink" Target="https://m.media-amazon.com/images/I/314g1W9h2rL._SX300_SY300_QL70_FMwebp_.jpg" TargetMode="External"/><Relationship Id="rId2462" Type="http://schemas.openxmlformats.org/officeDocument/2006/relationships/hyperlink" Target="https://www.amazon.in/Airtel-DigitalTV-Setup-Box-Remote/dp/B08PKBMJKS/ref=sr_1_496?qid=1672909149&amp;s=electronics&amp;sr=1-496" TargetMode="External"/><Relationship Id="rId434" Type="http://schemas.openxmlformats.org/officeDocument/2006/relationships/hyperlink" Target="https://www.amazon.in/Elements-Portable-External-Drive-Black/dp/B06XDKWLJH/ref=sr_1_256?qid=1672903007&amp;s=computers&amp;sr=1-256" TargetMode="External"/><Relationship Id="rId641" Type="http://schemas.openxmlformats.org/officeDocument/2006/relationships/hyperlink" Target="https://m.media-amazon.com/images/W/WEBP_402378-T2/images/I/31y+z3bqZcL._SY300_SX300_.jpg" TargetMode="External"/><Relationship Id="rId739" Type="http://schemas.openxmlformats.org/officeDocument/2006/relationships/hyperlink" Target="https://m.media-amazon.com/images/I/41sEmULXfAL._SX300_SY300_QL70_FMwebp_.jpg" TargetMode="External"/><Relationship Id="rId1064" Type="http://schemas.openxmlformats.org/officeDocument/2006/relationships/hyperlink" Target="https://www.amazon.in/electric-Kettle-Double-Triple-Protection/dp/B0B2CZTCL2/ref=sr_1_127?qid=1672923597&amp;s=kitchen&amp;sr=1-127" TargetMode="External"/><Relationship Id="rId1271" Type="http://schemas.openxmlformats.org/officeDocument/2006/relationships/hyperlink" Target="https://m.media-amazon.com/images/I/41OXzplcjtL._SX300_SY300_QL70_FMwebp_.jpg" TargetMode="External"/><Relationship Id="rId1369" Type="http://schemas.openxmlformats.org/officeDocument/2006/relationships/hyperlink" Target="https://m.media-amazon.com/images/W/WEBP_402378-T1/images/I/41JWKjRa+PL._SX300_SY300_.jpg" TargetMode="External"/><Relationship Id="rId1576" Type="http://schemas.openxmlformats.org/officeDocument/2006/relationships/hyperlink" Target="https://www.amazon.in/HUL-Pureit-Germkill-Classic-Purifier/dp/B00E9G8KOY/ref=sr_1_130?qid=1672923597&amp;s=kitchen&amp;sr=1-130" TargetMode="External"/><Relationship Id="rId2115" Type="http://schemas.openxmlformats.org/officeDocument/2006/relationships/hyperlink" Target="https://m.media-amazon.com/images/I/412XfBAEikL._SX300_SY300_QL70_FMwebp_.jpg" TargetMode="External"/><Relationship Id="rId2322" Type="http://schemas.openxmlformats.org/officeDocument/2006/relationships/hyperlink" Target="https://www.amazon.in/KENT-POWP-Sediment-Filter-Thread-WCAP/dp/B09BL2KHQW/ref=sr_1_461_mod_primary_new?qid=1672923614&amp;s=kitchen&amp;sbo=RZvfv%2F%2FHxDF%2BO5021pAnSA%3D%3D&amp;sr=1-461" TargetMode="External"/><Relationship Id="rId501" Type="http://schemas.openxmlformats.org/officeDocument/2006/relationships/hyperlink" Target="https://m.media-amazon.com/images/I/417XNLkkFRL._SX300_SY300_QL70_FMwebp_.jpg" TargetMode="External"/><Relationship Id="rId946" Type="http://schemas.openxmlformats.org/officeDocument/2006/relationships/hyperlink" Target="https://www.amazon.in/JBL-Playtime-Bluetooth-Earphones-Assistant/dp/B08FB2LNSZ/ref=sr_1_142?qid=1672903001&amp;s=computers&amp;sr=1-142" TargetMode="External"/><Relationship Id="rId1131" Type="http://schemas.openxmlformats.org/officeDocument/2006/relationships/hyperlink" Target="https://m.media-amazon.com/images/W/WEBP_402378-T2/images/I/41IAc+vLV7S._SY300_SX300_.jpg" TargetMode="External"/><Relationship Id="rId1229" Type="http://schemas.openxmlformats.org/officeDocument/2006/relationships/hyperlink" Target="https://m.media-amazon.com/images/I/41Usew0lrWL._SX300_SY300_QL70_ML2_.jpg" TargetMode="External"/><Relationship Id="rId1783" Type="http://schemas.openxmlformats.org/officeDocument/2006/relationships/hyperlink" Target="https://m.media-amazon.com/images/W/WEBP_402378-T1/images/I/413viCgpI+L._SY300_SX300_.jpg" TargetMode="External"/><Relationship Id="rId1990" Type="http://schemas.openxmlformats.org/officeDocument/2006/relationships/hyperlink" Target="https://www.amazon.in/Indestructible-Type-C-Cable-Type-Phones/dp/B071SDRGWL/ref=sr_1_158?qid=1672909131&amp;s=electronics&amp;sr=1-158" TargetMode="External"/><Relationship Id="rId2627" Type="http://schemas.openxmlformats.org/officeDocument/2006/relationships/hyperlink" Target="https://m.media-amazon.com/images/I/41WYWN1pdvL._SX300_SY300_QL70_ML2_.jpg" TargetMode="External"/><Relationship Id="rId75" Type="http://schemas.openxmlformats.org/officeDocument/2006/relationships/hyperlink" Target="https://m.media-amazon.com/images/I/51F6FClq10L._SX300_SY300_QL70_FMwebp_.jpg" TargetMode="External"/><Relationship Id="rId806" Type="http://schemas.openxmlformats.org/officeDocument/2006/relationships/hyperlink" Target="https://www.amazon.in/Noise-Wireless-Instacharge-Bluetooth-Breathing/dp/B0B217Z5VK/ref=sr_1_157?qid=1672903002&amp;s=computers&amp;sr=1-157" TargetMode="External"/><Relationship Id="rId1436" Type="http://schemas.openxmlformats.org/officeDocument/2006/relationships/hyperlink" Target="https://www.amazon.in/HP-Charger-Adapter-Pavilion-Black/dp/B01NBX5RSB/ref=sr_1_441?qid=1672903017&amp;s=computers&amp;sr=1-441" TargetMode="External"/><Relationship Id="rId1643" Type="http://schemas.openxmlformats.org/officeDocument/2006/relationships/hyperlink" Target="https://m.media-amazon.com/images/W/WEBP_402378-T2/images/I/31MDFikz-wL._SX300_SY300_QL70_FMwebp_.jpg" TargetMode="External"/><Relationship Id="rId1850" Type="http://schemas.openxmlformats.org/officeDocument/2006/relationships/hyperlink" Target="https://www.amazon.in/Lenovo-Tangle-free-Aramid-braided-1-2m-transmission-certified/dp/B09PTT8DZF/ref=sr_1_438?qid=1672909146&amp;s=electronics&amp;sr=1-438" TargetMode="External"/><Relationship Id="rId1503" Type="http://schemas.openxmlformats.org/officeDocument/2006/relationships/hyperlink" Target="https://m.media-amazon.com/images/W/WEBP_402378-T2/images/I/51kEztAe73L._SX300_SY300_QL70_FMwebp_.jpg" TargetMode="External"/><Relationship Id="rId1710" Type="http://schemas.openxmlformats.org/officeDocument/2006/relationships/hyperlink" Target="https://www.amazon.in/AmazonBasics-High-Speed-Braided-6-Foot-1-Pack/dp/B07RX14W1Q/ref=sr_1_472?qid=1672909147&amp;s=electronics&amp;sr=1-472" TargetMode="External"/><Relationship Id="rId1948" Type="http://schemas.openxmlformats.org/officeDocument/2006/relationships/hyperlink" Target="https://www.amazon.in/Boat-BassHeads-100-Inspired-Earphones/dp/B07GQD4K6L/ref=sr_1_69?qid=1672895762&amp;s=electronics&amp;sr=1-69" TargetMode="External"/><Relationship Id="rId291" Type="http://schemas.openxmlformats.org/officeDocument/2006/relationships/hyperlink" Target="https://m.media-amazon.com/images/I/41KVdXIcg0L._SX300_SY300_QL70_ML2_.jpg" TargetMode="External"/><Relationship Id="rId1808" Type="http://schemas.openxmlformats.org/officeDocument/2006/relationships/hyperlink" Target="https://www.amazon.in/AirCase-13-Inch-13-3-Inch-MacBook-Neoprene/dp/B07Z1X6VFC/ref=sr_1_185?qid=1672903004&amp;s=computers&amp;sr=1-185" TargetMode="External"/><Relationship Id="rId151" Type="http://schemas.openxmlformats.org/officeDocument/2006/relationships/hyperlink" Target="https://m.media-amazon.com/images/W/WEBP_402378-T1/images/I/41+b6inZEkL._SX300_SY300_.jpg" TargetMode="External"/><Relationship Id="rId389" Type="http://schemas.openxmlformats.org/officeDocument/2006/relationships/hyperlink" Target="https://m.media-amazon.com/images/W/WEBP_402378-T2/images/I/41UPNmnPgeL._SY300_SX300_QL70_FMwebp_.jpg" TargetMode="External"/><Relationship Id="rId596" Type="http://schemas.openxmlformats.org/officeDocument/2006/relationships/hyperlink" Target="https://www.amazon.in/Crompton-Highspeed-Anti-Dust-Ceiling-Efficient/dp/B08WWKM5HQ/ref=sr_1_467?qid=1672923615&amp;s=kitchen&amp;sr=1-467" TargetMode="External"/><Relationship Id="rId2277" Type="http://schemas.openxmlformats.org/officeDocument/2006/relationships/hyperlink" Target="https://m.media-amazon.com/images/W/WEBP_402378-T2/images/I/412fxJY-gxL._SX300_SY300_QL70_FMwebp_.jpg" TargetMode="External"/><Relationship Id="rId2484" Type="http://schemas.openxmlformats.org/officeDocument/2006/relationships/hyperlink" Target="https://www.amazon.in/Gizga-Essentials-Laptop-Adapter-Certified/dp/B01IOZUHRS/ref=sr_1_267?qid=1672903008&amp;s=computers&amp;sr=1-267" TargetMode="External"/><Relationship Id="rId2691" Type="http://schemas.openxmlformats.org/officeDocument/2006/relationships/hyperlink" Target="https://m.media-amazon.com/images/I/31jSLNakA7L._SY445_SX342_QL70_FMwebp_.jpg" TargetMode="External"/><Relationship Id="rId249" Type="http://schemas.openxmlformats.org/officeDocument/2006/relationships/hyperlink" Target="https://m.media-amazon.com/images/I/41IcuNkyrdL._SX300_SY300_QL70_ML2_.jpg" TargetMode="External"/><Relationship Id="rId456" Type="http://schemas.openxmlformats.org/officeDocument/2006/relationships/hyperlink" Target="https://www.amazon.in/Morphy-Richards-Aristo-PTC-Heater/dp/B01M265AAK/ref=sr_1_285?qid=1672923606&amp;s=kitchen&amp;sr=1-285" TargetMode="External"/><Relationship Id="rId663" Type="http://schemas.openxmlformats.org/officeDocument/2006/relationships/hyperlink" Target="https://m.media-amazon.com/images/W/WEBP_402378-T2/images/I/31RpzeqSq3L._SX300_SY300_QL70_FMwebp_.jpg" TargetMode="External"/><Relationship Id="rId870" Type="http://schemas.openxmlformats.org/officeDocument/2006/relationships/hyperlink" Target="https://www.amazon.in/Noise-ColorFit-Smartwatch-Monitoring-Waterproof/dp/B097R25DP7/ref=sr_1_124?qid=1672895777&amp;s=electronics&amp;sr=1-124" TargetMode="External"/><Relationship Id="rId1086" Type="http://schemas.openxmlformats.org/officeDocument/2006/relationships/hyperlink" Target="https://www.amazon.in/AGARO-Double-Layered-Boiling-Protection/dp/B0B3TBY2YX/ref=sr_1_433_mod_primary_new?qid=1672923613&amp;s=kitchen&amp;sbo=RZvfv%2F%2FHxDF%2BO5021pAnSA%3D%3D&amp;sr=1-433" TargetMode="External"/><Relationship Id="rId1293" Type="http://schemas.openxmlformats.org/officeDocument/2006/relationships/hyperlink" Target="https://m.media-amazon.com/images/I/41JooboBmuL._SX300_SY300_QL70_FMwebp_.jpg" TargetMode="External"/><Relationship Id="rId2137" Type="http://schemas.openxmlformats.org/officeDocument/2006/relationships/hyperlink" Target="https://m.media-amazon.com/images/W/WEBP_402378-T1/images/I/31mfWNStU9L._SX300_SY300_QL70_FMwebp_.jpg" TargetMode="External"/><Relationship Id="rId2344" Type="http://schemas.openxmlformats.org/officeDocument/2006/relationships/hyperlink" Target="https://www.amazon.in/Time-Office-Replacement-Startek-FM220U/dp/B08XMG618K/ref=sr_1_220?qid=1672909135&amp;s=electronics&amp;sr=1-220" TargetMode="External"/><Relationship Id="rId2551" Type="http://schemas.openxmlformats.org/officeDocument/2006/relationships/hyperlink" Target="https://m.media-amazon.com/images/W/WEBP_402378-T2/images/I/51JIngdPfEL._SX300_SY300_QL70_FMwebp_.jpg" TargetMode="External"/><Relationship Id="rId109" Type="http://schemas.openxmlformats.org/officeDocument/2006/relationships/hyperlink" Target="https://m.media-amazon.com/images/W/WEBP_402378-T1/images/I/515t5K7hdqL._SY300_SX300_QL70_FMwebp_.jpg" TargetMode="External"/><Relationship Id="rId316" Type="http://schemas.openxmlformats.org/officeDocument/2006/relationships/hyperlink" Target="https://www.amazon.in/Croma-Inches-Ready-CREL7369-Black/dp/B09F6VHQXB/ref=sr_1_123?qid=1672909130&amp;s=electronics&amp;sr=1-123" TargetMode="External"/><Relationship Id="rId523" Type="http://schemas.openxmlformats.org/officeDocument/2006/relationships/hyperlink" Target="https://m.media-amazon.com/images/I/41zqeckaQtS._SY300_SX300_QL70_FMwebp_.jpg" TargetMode="External"/><Relationship Id="rId968" Type="http://schemas.openxmlformats.org/officeDocument/2006/relationships/hyperlink" Target="https://www.amazon.in/Orpat-OEH-1260-2000-Watt-Heater-Grey/dp/B00O24PUO6/ref=sr_1_24?qid=1672923591&amp;s=kitchen&amp;sr=1-24" TargetMode="External"/><Relationship Id="rId1153" Type="http://schemas.openxmlformats.org/officeDocument/2006/relationships/hyperlink" Target="https://m.media-amazon.com/images/W/WEBP_402378-T2/images/I/414WPLTqm0L._SX300_SY300_QL70_FMwebp_.jpg" TargetMode="External"/><Relationship Id="rId1598" Type="http://schemas.openxmlformats.org/officeDocument/2006/relationships/hyperlink" Target="https://www.amazon.in/Bajaj-Majesty-1000-Watt-Iron-White/dp/B01C8P29T4/ref=sr_1_33?qid=1672923592&amp;s=kitchen&amp;sr=1-33" TargetMode="External"/><Relationship Id="rId2204" Type="http://schemas.openxmlformats.org/officeDocument/2006/relationships/hyperlink" Target="https://www.amazon.in/Amazon-Basics-8-5-inch-Writing-Drawing/dp/B0BBMPH39N/ref=sr_1_173?qid=1672903004&amp;s=computers&amp;sr=1-173" TargetMode="External"/><Relationship Id="rId2649" Type="http://schemas.openxmlformats.org/officeDocument/2006/relationships/hyperlink" Target="https://m.media-amazon.com/images/W/WEBP_402378-T1/images/I/41ltzaHXvRL._SY300_SX300_QL70_FMwebp_.jpg" TargetMode="External"/><Relationship Id="rId97" Type="http://schemas.openxmlformats.org/officeDocument/2006/relationships/hyperlink" Target="https://m.media-amazon.com/images/I/41XUW74HLlL._SX300_SY300_QL70_ML2_.jpg" TargetMode="External"/><Relationship Id="rId730" Type="http://schemas.openxmlformats.org/officeDocument/2006/relationships/hyperlink" Target="https://www.amazon.in/CP-PLUS-Intelligent-Compatible-Communication/dp/B09NNHFSSF/ref=sr_1_316?qid=1672903011&amp;s=computers&amp;sr=1-316" TargetMode="External"/><Relationship Id="rId828" Type="http://schemas.openxmlformats.org/officeDocument/2006/relationships/hyperlink" Target="https://www.amazon.in/AGARO-Marvel-Litre-Toaster-Griller/dp/B07N2MGB3G/ref=sr_1_222?qid=1672923601&amp;s=kitchen&amp;sr=1-222" TargetMode="External"/><Relationship Id="rId1013" Type="http://schemas.openxmlformats.org/officeDocument/2006/relationships/hyperlink" Target="https://m.media-amazon.com/images/I/519JHuNt1RL._SX300_SY300_QL70_FMwebp_.jpg" TargetMode="External"/><Relationship Id="rId1360" Type="http://schemas.openxmlformats.org/officeDocument/2006/relationships/hyperlink" Target="https://www.amazon.in/Duracell-Ultra-5000688-Rechargeable-Batteries/dp/B00E3DVQFS/ref=sr_1_274?qid=1672903008&amp;s=computers&amp;sr=1-274" TargetMode="External"/><Relationship Id="rId1458" Type="http://schemas.openxmlformats.org/officeDocument/2006/relationships/hyperlink" Target="https://www.amazon.in/Logitech-H111-Stero-Headset-Black/dp/B00Y4ORQ46/ref=sr_1_123?qid=1672903001&amp;s=computers&amp;sr=1-123" TargetMode="External"/><Relationship Id="rId1665" Type="http://schemas.openxmlformats.org/officeDocument/2006/relationships/hyperlink" Target="https://m.media-amazon.com/images/W/WEBP_402378-T2/images/I/31tpRKyv0yL._SY300_SX300_QL70_FMwebp_.jpg" TargetMode="External"/><Relationship Id="rId1872" Type="http://schemas.openxmlformats.org/officeDocument/2006/relationships/hyperlink" Target="https://www.amazon.in/Wayona-Braided-WN3LB1-Syncing-Charging/dp/B07JW1Y6XV/ref=sr_1_46?qid=1672909125&amp;s=electronics&amp;sr=1-46" TargetMode="External"/><Relationship Id="rId2411" Type="http://schemas.openxmlformats.org/officeDocument/2006/relationships/hyperlink" Target="https://m.media-amazon.com/images/I/41VQTjrYaCL._SX300_SY300_QL70_FMwebp_.jpg" TargetMode="External"/><Relationship Id="rId2509" Type="http://schemas.openxmlformats.org/officeDocument/2006/relationships/hyperlink" Target="https://m.media-amazon.com/images/W/WEBP_402378-T2/images/I/41-VkhORGAL._SX300_SY300_QL70_FMwebp_.jpg" TargetMode="External"/><Relationship Id="rId1220" Type="http://schemas.openxmlformats.org/officeDocument/2006/relationships/hyperlink" Target="https://www.amazon.in/CSI-INTERNATIONAL%C2%AE-Instant-portable-Plastic/dp/B0836JGZ74/ref=sr_1_274?qid=1672923606&amp;s=kitchen&amp;sr=1-274" TargetMode="External"/><Relationship Id="rId1318" Type="http://schemas.openxmlformats.org/officeDocument/2006/relationships/hyperlink" Target="https://www.amazon.in/Airtel-Digital-TV-Month-Recording/dp/B075TJHWVC/ref=sr_1_407_mod_primary_new?qid=1672909144&amp;s=electronics&amp;sbo=RZvfv%2F%2FHxDF%2BO5021pAnSA%3D%3D&amp;sr=1-407" TargetMode="External"/><Relationship Id="rId1525" Type="http://schemas.openxmlformats.org/officeDocument/2006/relationships/hyperlink" Target="https://m.media-amazon.com/images/I/51EJirBX6bL._SY300_SX300_QL70_FMwebp_.jpg" TargetMode="External"/><Relationship Id="rId1732" Type="http://schemas.openxmlformats.org/officeDocument/2006/relationships/hyperlink" Target="https://www.amazon.in/Ambrane-Charging-480mbps-ABCC-100-Black-Grey/dp/B09CMQRQM6/ref=sr_1_166?qid=1672909131&amp;s=electronics&amp;sr=1-166" TargetMode="External"/><Relationship Id="rId24" Type="http://schemas.openxmlformats.org/officeDocument/2006/relationships/hyperlink" Target="https://www.amazon.in/Samsung-Galaxy-Cloud-128GB-Storage/dp/B08VB57558/ref=sr_1_434?qid=1672895879&amp;s=electronics&amp;sr=1-434" TargetMode="External"/><Relationship Id="rId2299" Type="http://schemas.openxmlformats.org/officeDocument/2006/relationships/hyperlink" Target="https://m.media-amazon.com/images/I/31MmLP6awML._SX300_SY300_QL70_FMwebp_.jpg" TargetMode="External"/><Relationship Id="rId173" Type="http://schemas.openxmlformats.org/officeDocument/2006/relationships/hyperlink" Target="https://m.media-amazon.com/images/I/41Lif4YWC2L._SX300_SY300_QL70_ML2_.jpg" TargetMode="External"/><Relationship Id="rId380" Type="http://schemas.openxmlformats.org/officeDocument/2006/relationships/hyperlink" Target="https://www.amazon.in/Amazfit-Version-Always-Display-Monitoring/dp/B09TBCVJS3/ref=sr_1_403?qid=1672903014&amp;s=computers&amp;sr=1-403" TargetMode="External"/><Relationship Id="rId2061" Type="http://schemas.openxmlformats.org/officeDocument/2006/relationships/hyperlink" Target="https://m.media-amazon.com/images/I/41kwROGAMEL._SX300_SY300_QL70_ML2_.jpg" TargetMode="External"/><Relationship Id="rId240" Type="http://schemas.openxmlformats.org/officeDocument/2006/relationships/hyperlink" Target="https://www.amazon.in/Kodak-Inches-Certified-Android-32HDX7XPRO/dp/B08CS3BT4L/ref=sr_1_163?qid=1672909131&amp;s=electronics&amp;sr=1-163" TargetMode="External"/><Relationship Id="rId478" Type="http://schemas.openxmlformats.org/officeDocument/2006/relationships/hyperlink" Target="https://www.amazon.in/Atomberg-Renesa-Motor-Remote-Ceiling/dp/B08Y5QJXSR/ref=sr_1_158?qid=1672923598&amp;s=kitchen&amp;sr=1-158" TargetMode="External"/><Relationship Id="rId685" Type="http://schemas.openxmlformats.org/officeDocument/2006/relationships/hyperlink" Target="https://m.media-amazon.com/images/W/WEBP_402378-T1/images/I/31CLpobJstL._SY300_SX300_QL70_FMwebp_.jpg" TargetMode="External"/><Relationship Id="rId892" Type="http://schemas.openxmlformats.org/officeDocument/2006/relationships/hyperlink" Target="https://www.amazon.in/TP-Link-Archer-C20-Wireless-Router/dp/B0759QMF85/ref=sr_1_187?qid=1672903004&amp;s=computers&amp;sr=1-187" TargetMode="External"/><Relationship Id="rId2159" Type="http://schemas.openxmlformats.org/officeDocument/2006/relationships/hyperlink" Target="https://m.media-amazon.com/images/W/WEBP_402378-T1/images/I/41Wb7LHAeLL._SY300_SX300_QL70_FMwebp_.jpg" TargetMode="External"/><Relationship Id="rId2366" Type="http://schemas.openxmlformats.org/officeDocument/2006/relationships/hyperlink" Target="https://www.amazon.in/Sui-Generis-Frother-Electric-Blender/dp/B098T9CJVQ/ref=sr_1_248?qid=1672923605&amp;s=kitchen&amp;sr=1-248" TargetMode="External"/><Relationship Id="rId2573" Type="http://schemas.openxmlformats.org/officeDocument/2006/relationships/hyperlink" Target="https://m.media-amazon.com/images/I/31tWzHMz6vL._SY445_SX342_QL70_ML2_.jpg" TargetMode="External"/><Relationship Id="rId100" Type="http://schemas.openxmlformats.org/officeDocument/2006/relationships/hyperlink" Target="https://www.amazon.in/Redmi-Phantom-Additional-Exchange-Included/dp/B09T2WRLJJ/ref=sr_1_101?qid=1672895777&amp;s=electronics&amp;sr=1-101" TargetMode="External"/><Relationship Id="rId338" Type="http://schemas.openxmlformats.org/officeDocument/2006/relationships/hyperlink" Target="https://www.amazon.in/Inalsa-Digital-Fryer-Nutri-Fry/dp/B08N6P8G5K/ref=sr_1_475?qid=1672923615&amp;s=kitchen&amp;sr=1-475" TargetMode="External"/><Relationship Id="rId545" Type="http://schemas.openxmlformats.org/officeDocument/2006/relationships/hyperlink" Target="https://m.media-amazon.com/images/I/41iBNm2ivFL._SX300_SY300_QL70_FMwebp_.jpg" TargetMode="External"/><Relationship Id="rId752" Type="http://schemas.openxmlformats.org/officeDocument/2006/relationships/hyperlink" Target="https://www.amazon.in/SanDisk-Ultra%C2%AE-microSDXCTM-Warranty-Smartphones/dp/B0BDYW3RN3/ref=sr_1_210?qid=1672895806&amp;s=electronics&amp;sr=1-210" TargetMode="External"/><Relationship Id="rId1175" Type="http://schemas.openxmlformats.org/officeDocument/2006/relationships/hyperlink" Target="https://m.media-amazon.com/images/W/WEBP_402378-T1/images/I/410l0pKc2OL._SX300_SY300_QL70_FMwebp_.jpg" TargetMode="External"/><Relationship Id="rId1382" Type="http://schemas.openxmlformats.org/officeDocument/2006/relationships/hyperlink" Target="https://www.amazon.in/Eureka-Forbes-Amrit-Twin-Cartridge/dp/B00LP9RFSU/ref=sr_1_382?qid=1672923611&amp;s=kitchen&amp;sr=1-382" TargetMode="External"/><Relationship Id="rId2019" Type="http://schemas.openxmlformats.org/officeDocument/2006/relationships/hyperlink" Target="https://m.media-amazon.com/images/W/WEBP_402378-T1/images/I/413aXXtr4CL._SX300_SY300_QL70_FMwebp_.jpg" TargetMode="External"/><Relationship Id="rId2226" Type="http://schemas.openxmlformats.org/officeDocument/2006/relationships/hyperlink" Target="https://www.amazon.in/Parker-Vector-Standard-Ball-Black/dp/B00LZPQVMK/ref=sr_1_374?qid=1672903013&amp;s=computers&amp;sr=1-374" TargetMode="External"/><Relationship Id="rId2433" Type="http://schemas.openxmlformats.org/officeDocument/2006/relationships/hyperlink" Target="https://m.media-amazon.com/images/I/31UUEYNOmCL._SX300_SY300_QL70_ML2_.jpg" TargetMode="External"/><Relationship Id="rId2640" Type="http://schemas.openxmlformats.org/officeDocument/2006/relationships/hyperlink" Target="https://www.amazon.in/STRIFF-Android-Portable-Foldable-Stand-Perfect/dp/B09Y14JLP3/ref=sr_1_208?qid=1672903005&amp;s=computers&amp;sr=1-208" TargetMode="External"/><Relationship Id="rId405" Type="http://schemas.openxmlformats.org/officeDocument/2006/relationships/hyperlink" Target="https://m.media-amazon.com/images/I/31ejgWaEayL._SY300_SX300_QL70_FMwebp_.jpg" TargetMode="External"/><Relationship Id="rId612" Type="http://schemas.openxmlformats.org/officeDocument/2006/relationships/hyperlink" Target="https://www.amazon.in/Fire-Boltt-Smartwatch-Monitoring-Continuous-BSW005/dp/B0972BQ2RS/ref=sr_1_180?qid=1672903004&amp;s=computers&amp;sr=1-180" TargetMode="External"/><Relationship Id="rId1035" Type="http://schemas.openxmlformats.org/officeDocument/2006/relationships/hyperlink" Target="https://m.media-amazon.com/images/I/41o7qy-j6KL._SX300_SY300_QL70_ML2_.jpg" TargetMode="External"/><Relationship Id="rId1242" Type="http://schemas.openxmlformats.org/officeDocument/2006/relationships/hyperlink" Target="https://www.amazon.in/33W-SonicCharge-2-0-Charger-Combo/dp/B08RZ5K9YH/ref=sr_1_121?qid=1672895784&amp;s=electronics&amp;sr=1-121" TargetMode="External"/><Relationship Id="rId1687" Type="http://schemas.openxmlformats.org/officeDocument/2006/relationships/hyperlink" Target="https://m.media-amazon.com/images/I/51yFKniMhcL._SX300_SY300_QL70_FMwebp_.jpg" TargetMode="External"/><Relationship Id="rId1894" Type="http://schemas.openxmlformats.org/officeDocument/2006/relationships/hyperlink" Target="https://www.amazon.in/boAt-A750-Resistant-Tangle-free-Transmission/dp/B09RX1FK54/ref=sr_1_126?qid=1672909130&amp;s=electronics&amp;sr=1-126" TargetMode="External"/><Relationship Id="rId2500" Type="http://schemas.openxmlformats.org/officeDocument/2006/relationships/hyperlink" Target="https://www.amazon.in/Zebronics-ZEB-90HB-Pocket-Laptop-Computers/dp/B097JQ1J5G/ref=sr_1_174?qid=1672903004&amp;s=computers&amp;sr=1-174" TargetMode="External"/><Relationship Id="rId917" Type="http://schemas.openxmlformats.org/officeDocument/2006/relationships/hyperlink" Target="https://m.media-amazon.com/images/I/41-IPkI1Y5L._SX300_SY300_QL70_ML2_.jpg" TargetMode="External"/><Relationship Id="rId1102" Type="http://schemas.openxmlformats.org/officeDocument/2006/relationships/hyperlink" Target="https://www.amazon.in/TP-Link-UE300C-Ethernet-Ultrabook-Chromebook/dp/B08FYB5HHK/ref=sr_1_395?qid=1672903014&amp;s=computers&amp;sr=1-395" TargetMode="External"/><Relationship Id="rId1547" Type="http://schemas.openxmlformats.org/officeDocument/2006/relationships/hyperlink" Target="https://m.media-amazon.com/images/W/WEBP_402378-T1/images/I/31na34LxwmL._SX300_SY300_QL70_FMwebp_.jpg" TargetMode="External"/><Relationship Id="rId1754" Type="http://schemas.openxmlformats.org/officeDocument/2006/relationships/hyperlink" Target="https://www.amazon.in/HP-Webcam-Wide-Angle-Calling-Microsoft/dp/B08FTFXNNB/ref=sr_1_45?qid=1672902996&amp;s=computers&amp;sr=1-45" TargetMode="External"/><Relationship Id="rId1961" Type="http://schemas.openxmlformats.org/officeDocument/2006/relationships/hyperlink" Target="https://m.media-amazon.com/images/W/WEBP_402378-T1/images/I/31QVpoSYsrL._SX300_SY300_QL70_FMwebp_.jpg" TargetMode="External"/><Relationship Id="rId46" Type="http://schemas.openxmlformats.org/officeDocument/2006/relationships/hyperlink" Target="https://www.amazon.in/Inches-Ultra-Smart-Android-L43M6-ES/dp/B09MJ77786/ref=sr_1_253?qid=1672909136&amp;s=electronics&amp;sr=1-253" TargetMode="External"/><Relationship Id="rId1407" Type="http://schemas.openxmlformats.org/officeDocument/2006/relationships/hyperlink" Target="https://m.media-amazon.com/images/I/31z+0UyRo2L._SY300_SX300_.jpg" TargetMode="External"/><Relationship Id="rId1614" Type="http://schemas.openxmlformats.org/officeDocument/2006/relationships/hyperlink" Target="https://www.amazon.in/Zebronics-ZEB-NC3300-Powered-Laptop-Cooling/dp/B07YWS9SP9/ref=sr_1_326?qid=1672903011&amp;s=computers&amp;sr=1-326" TargetMode="External"/><Relationship Id="rId1821" Type="http://schemas.openxmlformats.org/officeDocument/2006/relationships/hyperlink" Target="https://m.media-amazon.com/images/I/31Lqjmed98L._SX300_SY300_QL70_FMwebp_.jpg" TargetMode="External"/><Relationship Id="rId195" Type="http://schemas.openxmlformats.org/officeDocument/2006/relationships/hyperlink" Target="https://m.media-amazon.com/images/I/411yU+n3UkL._SY300_SX300_.jpg" TargetMode="External"/><Relationship Id="rId1919" Type="http://schemas.openxmlformats.org/officeDocument/2006/relationships/hyperlink" Target="https://m.media-amazon.com/images/W/WEBP_402378-T1/images/I/41AKgxsBONL._SY300_SX300_QL70_FMwebp_.jpg" TargetMode="External"/><Relationship Id="rId2083" Type="http://schemas.openxmlformats.org/officeDocument/2006/relationships/hyperlink" Target="https://m.media-amazon.com/images/W/WEBP_402378-T1/images/I/31g2BiAmVjL._SY300_SX300_QL70_FMwebp_.jpg" TargetMode="External"/><Relationship Id="rId2290" Type="http://schemas.openxmlformats.org/officeDocument/2006/relationships/hyperlink" Target="https://www.amazon.in/realme-Charging-Micro-USB-Cable-Braided/dp/B09PNR6F8Q/ref=sr_1_189?qid=1672909133&amp;s=electronics&amp;sr=1-189" TargetMode="External"/><Relationship Id="rId2388" Type="http://schemas.openxmlformats.org/officeDocument/2006/relationships/hyperlink" Target="https://www.amazon.in/Lapster-compatible-OnePlus-charging-Compatible/dp/B0BMXMLSMM/ref=sr_1_97?qid=1672909129&amp;s=electronics&amp;sr=1-97" TargetMode="External"/><Relationship Id="rId2595" Type="http://schemas.openxmlformats.org/officeDocument/2006/relationships/hyperlink" Target="https://m.media-amazon.com/images/W/WEBP_402378-T2/images/I/31q4l5k9uOL._SX300_SY300_QL70_FMwebp_.jpg" TargetMode="External"/><Relationship Id="rId262" Type="http://schemas.openxmlformats.org/officeDocument/2006/relationships/hyperlink" Target="https://www.amazon.in/inches-Ready-Smart-VW32PRO-Black/dp/B08PZ6HZLT/ref=sr_1_404?qid=1672909144&amp;s=electronics&amp;sr=1-404" TargetMode="External"/><Relationship Id="rId567" Type="http://schemas.openxmlformats.org/officeDocument/2006/relationships/hyperlink" Target="https://m.media-amazon.com/images/I/41gZhEcCCQL._SX300_SY300_QL70_FMwebp_.jpg" TargetMode="External"/><Relationship Id="rId1197" Type="http://schemas.openxmlformats.org/officeDocument/2006/relationships/hyperlink" Target="https://m.media-amazon.com/images/W/WEBP_402378-T1/images/I/41e3A7YKxeL._SX300_SY300_QL70_FMwebp_.jpg" TargetMode="External"/><Relationship Id="rId2150" Type="http://schemas.openxmlformats.org/officeDocument/2006/relationships/hyperlink" Target="https://www.amazon.in/Isoelite-Remote-Compatible-Samsung-Control/dp/B07DL1KC3H/ref=sr_1_114?qid=1672909129&amp;s=electronics&amp;sr=1-114" TargetMode="External"/><Relationship Id="rId2248" Type="http://schemas.openxmlformats.org/officeDocument/2006/relationships/hyperlink" Target="https://www.amazon.in/SKE-Portable-Multifunction-Laptop-Table-Children/dp/B0B72BSW7K/ref=sr_1_9?qid=1672902995&amp;s=computers&amp;sr=1-9" TargetMode="External"/><Relationship Id="rId122" Type="http://schemas.openxmlformats.org/officeDocument/2006/relationships/hyperlink" Target="https://www.amazon.in/MI-inches-Ready-Android-L32M7-EAIN/dp/B0B8CXTTG3/ref=sr_1_477?qid=1672909147&amp;s=electronics&amp;sr=1-477" TargetMode="External"/><Relationship Id="rId774" Type="http://schemas.openxmlformats.org/officeDocument/2006/relationships/hyperlink" Target="https://www.amazon.in/Philips-GC1920-28-1440-Watt-Non-Stick/dp/B008LN8KDM/ref=sr_1_220?qid=1672923603&amp;s=kitchen&amp;sr=1-220" TargetMode="External"/><Relationship Id="rId981" Type="http://schemas.openxmlformats.org/officeDocument/2006/relationships/hyperlink" Target="https://m.media-amazon.com/images/I/31C4z2M8TiL._SX300_SY300_QL70_FMwebp_.jpg" TargetMode="External"/><Relationship Id="rId1057" Type="http://schemas.openxmlformats.org/officeDocument/2006/relationships/hyperlink" Target="https://m.media-amazon.com/images/I/31KjuRb9oNL._SX300_SY300_QL70_FMwebp_.jpg" TargetMode="External"/><Relationship Id="rId2010" Type="http://schemas.openxmlformats.org/officeDocument/2006/relationships/hyperlink" Target="https://www.amazon.in/Kingston-DataTraveler-Exodia-DTX-Flash/dp/B08JD36C6H/ref=sr_1_272?qid=1672903008&amp;s=computers&amp;sr=1-272" TargetMode="External"/><Relationship Id="rId2455" Type="http://schemas.openxmlformats.org/officeDocument/2006/relationships/hyperlink" Target="https://m.media-amazon.com/images/W/WEBP_402378-T2/images/I/41Vpx5MVtaL._SY300_SX300_QL70_FMwebp_.jpg" TargetMode="External"/><Relationship Id="rId2662" Type="http://schemas.openxmlformats.org/officeDocument/2006/relationships/hyperlink" Target="https://www.amazon.in/Pilot-Frixion-Clicker-Roller-Blue/dp/B00S2SEV7K/ref=sr_1_457?qid=1672903018&amp;s=computers&amp;sr=1-457" TargetMode="External"/><Relationship Id="rId427" Type="http://schemas.openxmlformats.org/officeDocument/2006/relationships/hyperlink" Target="https://m.media-amazon.com/images/W/WEBP_402378-T2/images/I/31M+JM+KZIL._SY300_SX300_.jpg" TargetMode="External"/><Relationship Id="rId634" Type="http://schemas.openxmlformats.org/officeDocument/2006/relationships/hyperlink" Target="https://www.amazon.in/USHA-RapidMix-500-Watt-Copper-Grinder/dp/B08MXJYB2V/ref=sr_1_331?qid=1672923609&amp;s=kitchen&amp;sr=1-331" TargetMode="External"/><Relationship Id="rId841" Type="http://schemas.openxmlformats.org/officeDocument/2006/relationships/hyperlink" Target="https://m.media-amazon.com/images/I/41ZCYvl4noL._SX300_SY300_QL70_FMwebp_.jpg" TargetMode="External"/><Relationship Id="rId1264" Type="http://schemas.openxmlformats.org/officeDocument/2006/relationships/hyperlink" Target="https://www.amazon.in/Lifelong-LLQH922-Certified-Overheating-Protection/dp/B09LQH3SD9/ref=sr_1_36?qid=1672923592&amp;s=kitchen&amp;sr=1-36" TargetMode="External"/><Relationship Id="rId1471" Type="http://schemas.openxmlformats.org/officeDocument/2006/relationships/hyperlink" Target="https://m.media-amazon.com/images/W/WEBP_402378-T1/images/I/41ZraPJKHYL._SY300_SX300_QL70_FMwebp_.jpg" TargetMode="External"/><Relationship Id="rId1569" Type="http://schemas.openxmlformats.org/officeDocument/2006/relationships/hyperlink" Target="https://m.media-amazon.com/images/W/WEBP_402378-T2/images/I/31R2gaVLwYL._SX300_SY300_QL70_FMwebp_.jpg" TargetMode="External"/><Relationship Id="rId2108" Type="http://schemas.openxmlformats.org/officeDocument/2006/relationships/hyperlink" Target="https://www.amazon.in/Games-Gaming-Mousepad-Speed-Large/dp/B08WJ86PV2/ref=sr_1_321?qid=1672903011&amp;s=computers&amp;sr=1-321" TargetMode="External"/><Relationship Id="rId2315" Type="http://schemas.openxmlformats.org/officeDocument/2006/relationships/hyperlink" Target="https://m.media-amazon.com/images/W/WEBP_402378-T2/images/I/31AQqe9fbJL._SX300_SY300_QL70_FMwebp_.jpg" TargetMode="External"/><Relationship Id="rId2522" Type="http://schemas.openxmlformats.org/officeDocument/2006/relationships/hyperlink" Target="https://www.amazon.in/AGARO-Type-C-Charging-Braided-1-2Meters/dp/B07PFJ5VQD/ref=sr_1_251?qid=1672909136&amp;s=electronics&amp;sr=1-251" TargetMode="External"/><Relationship Id="rId701" Type="http://schemas.openxmlformats.org/officeDocument/2006/relationships/hyperlink" Target="https://m.media-amazon.com/images/I/41Mm2LXiZrL._SX300_SY300_QL70_FMwebp_.jpg" TargetMode="External"/><Relationship Id="rId939" Type="http://schemas.openxmlformats.org/officeDocument/2006/relationships/hyperlink" Target="https://m.media-amazon.com/images/I/41Bj3iYflTL._SX300_SY300_QL70_ML2_.jpg" TargetMode="External"/><Relationship Id="rId1124" Type="http://schemas.openxmlformats.org/officeDocument/2006/relationships/hyperlink" Target="https://www.amazon.in/Amaze-Litre-Electric-Kettle-Stainless/dp/B082KVTRW8/ref=sr_1_81?qid=1672923595&amp;s=kitchen&amp;sr=1-81" TargetMode="External"/><Relationship Id="rId1331" Type="http://schemas.openxmlformats.org/officeDocument/2006/relationships/hyperlink" Target="https://m.media-amazon.com/images/I/41Qf-pUQr9L._SX300_SY300_QL70_FMwebp_.jpg" TargetMode="External"/><Relationship Id="rId1776" Type="http://schemas.openxmlformats.org/officeDocument/2006/relationships/hyperlink" Target="https://www.amazon.in/Parker-Classic-Gold-Ball-Pen/dp/B00LM4W1N2/ref=sr_1_197?qid=1672903005&amp;s=computers&amp;sr=1-197" TargetMode="External"/><Relationship Id="rId1983" Type="http://schemas.openxmlformats.org/officeDocument/2006/relationships/hyperlink" Target="https://m.media-amazon.com/images/I/31wPIFxnDaL._SY445_SX342_QL70_FMwebp_.jpg" TargetMode="External"/><Relationship Id="rId68" Type="http://schemas.openxmlformats.org/officeDocument/2006/relationships/hyperlink" Target="https://www.amazon.in/ECOVACS-Robotic-Powerful-Advanced-Technology/dp/B0B19VJXQZ/ref=sr_1_323?qid=1672923609&amp;s=kitchen&amp;sr=1-323" TargetMode="External"/><Relationship Id="rId1429" Type="http://schemas.openxmlformats.org/officeDocument/2006/relationships/hyperlink" Target="https://m.media-amazon.com/images/W/WEBP_402378-T1/images/I/314HwKNEFEL._SX300_SY300_QL70_FMwebp_.jpg" TargetMode="External"/><Relationship Id="rId1636" Type="http://schemas.openxmlformats.org/officeDocument/2006/relationships/hyperlink" Target="https://www.amazon.in/HP-GT53XL-135-ml-Black-Bottle/dp/B07SY4C3TD/ref=sr_1_364?qid=1672903013&amp;s=computers&amp;sr=1-364" TargetMode="External"/><Relationship Id="rId1843" Type="http://schemas.openxmlformats.org/officeDocument/2006/relationships/hyperlink" Target="https://m.media-amazon.com/images/I/31w-19-3fSL._SY300_SX300_QL70_FMwebp_.jpg" TargetMode="External"/><Relationship Id="rId1703" Type="http://schemas.openxmlformats.org/officeDocument/2006/relationships/hyperlink" Target="https://m.media-amazon.com/images/W/WEBP_402378-T2/images/I/51qZekzGLxL._SX300_SY300_QL70_FMwebp_.jpg" TargetMode="External"/><Relationship Id="rId1910" Type="http://schemas.openxmlformats.org/officeDocument/2006/relationships/hyperlink" Target="https://www.amazon.in/7SEVENTM-Compatible-Replacement-Original-BN59-01259E/dp/B09L8DSSFH/ref=sr_1_52?qid=1672909126&amp;s=electronics&amp;sr=1-52" TargetMode="External"/><Relationship Id="rId284" Type="http://schemas.openxmlformats.org/officeDocument/2006/relationships/hyperlink" Target="https://www.amazon.in/Philips-HD6975-00-25-Litre-Digital/dp/B07P1BR7L8/ref=sr_1_417?qid=1672923613&amp;s=kitchen&amp;sr=1-417" TargetMode="External"/><Relationship Id="rId491" Type="http://schemas.openxmlformats.org/officeDocument/2006/relationships/hyperlink" Target="https://m.media-amazon.com/images/W/WEBP_402378-T2/images/I/411UTnBl2TL._SX300_SY300_QL70_FMwebp_.jpg" TargetMode="External"/><Relationship Id="rId2172" Type="http://schemas.openxmlformats.org/officeDocument/2006/relationships/hyperlink" Target="https://www.amazon.in/Astigo-Compatible-Remote-Airtel-Set/dp/B09127FZCK/ref=sr_1_242?qid=1672909136&amp;s=electronics&amp;sr=1-242" TargetMode="External"/><Relationship Id="rId144" Type="http://schemas.openxmlformats.org/officeDocument/2006/relationships/hyperlink" Target="https://www.amazon.in/iQOO-Storage-Snapdragon-Purchased-Separately/dp/B07WDK3ZS6/ref=sr_1_108?qid=1672895777&amp;s=electronics&amp;sr=1-108" TargetMode="External"/><Relationship Id="rId589" Type="http://schemas.openxmlformats.org/officeDocument/2006/relationships/hyperlink" Target="https://m.media-amazon.com/images/W/WEBP_402378-T2/images/I/31zh7GQSkfL._SX300_SY300_QL70_FMwebp_.jpg" TargetMode="External"/><Relationship Id="rId796" Type="http://schemas.openxmlformats.org/officeDocument/2006/relationships/hyperlink" Target="https://www.amazon.in/Fire-Boltt-Bluetooth-Calling-Assistance-Resolution/dp/B0BF57RN3K/ref=sr_1_1?qid=1672895748&amp;s=electronics&amp;sr=1-1" TargetMode="External"/><Relationship Id="rId2477" Type="http://schemas.openxmlformats.org/officeDocument/2006/relationships/hyperlink" Target="https://m.media-amazon.com/images/W/WEBP_402378-T2/images/I/41BMEYjkguL._SY300_SX300_QL70_FMwebp_.jpg" TargetMode="External"/><Relationship Id="rId2684" Type="http://schemas.openxmlformats.org/officeDocument/2006/relationships/hyperlink" Target="https://www.amazon.in/Classmate-Pulse-Spiral-Notebook-Unruled/dp/B00P93X2H6/ref=sr_1_248?qid=1672903007&amp;s=computers&amp;sr=1-248" TargetMode="External"/><Relationship Id="rId351" Type="http://schemas.openxmlformats.org/officeDocument/2006/relationships/hyperlink" Target="https://m.media-amazon.com/images/I/41JM3Ra+tiL._SY300_SX300_.jpg" TargetMode="External"/><Relationship Id="rId449" Type="http://schemas.openxmlformats.org/officeDocument/2006/relationships/hyperlink" Target="https://m.media-amazon.com/images/W/WEBP_402378-T1/images/I/414PLTPvJBL._SX300_SY300_QL70_FMwebp_.jpg" TargetMode="External"/><Relationship Id="rId656" Type="http://schemas.openxmlformats.org/officeDocument/2006/relationships/hyperlink" Target="https://www.amazon.in/Allin-Exporters-Ultrasonic-Humidifier-Purifier/dp/B01M69WCZ6/ref=sr_1_293?qid=1672923606&amp;s=kitchen&amp;sr=1-293" TargetMode="External"/><Relationship Id="rId863" Type="http://schemas.openxmlformats.org/officeDocument/2006/relationships/hyperlink" Target="https://m.media-amazon.com/images/I/31aoDL5YfNL._SX300_SY300_QL70_FMwebp_.jpg" TargetMode="External"/><Relationship Id="rId1079" Type="http://schemas.openxmlformats.org/officeDocument/2006/relationships/hyperlink" Target="https://m.media-amazon.com/images/I/41i1uzCEyWL._SX300_SY300_QL70_FMwebp_.jpg" TargetMode="External"/><Relationship Id="rId1286" Type="http://schemas.openxmlformats.org/officeDocument/2006/relationships/hyperlink" Target="https://www.amazon.in/Duracell-Lightning-Certified-Braided-Charging/dp/B09W5XR9RT/ref=sr_1_32?qid=1672909125&amp;s=electronics&amp;sr=1-32" TargetMode="External"/><Relationship Id="rId1493" Type="http://schemas.openxmlformats.org/officeDocument/2006/relationships/hyperlink" Target="https://m.media-amazon.com/images/I/31gNcDrEskL._SX300_SY300_QL70_ML2_.jpg" TargetMode="External"/><Relationship Id="rId2032" Type="http://schemas.openxmlformats.org/officeDocument/2006/relationships/hyperlink" Target="https://www.amazon.in/Electvision-Remote-Control-Compatible-Without/dp/B098TV3L96/ref=sr_1_279?qid=1672909138&amp;s=electronics&amp;sr=1-279" TargetMode="External"/><Relationship Id="rId2337" Type="http://schemas.openxmlformats.org/officeDocument/2006/relationships/hyperlink" Target="https://m.media-amazon.com/images/I/41LCWn4aUHL._SX300_SY300_QL70_FMwebp_.jpg" TargetMode="External"/><Relationship Id="rId2544" Type="http://schemas.openxmlformats.org/officeDocument/2006/relationships/hyperlink" Target="https://www.amazon.in/Generic-Multi-Angle-tablets-Samsung-paperwhite-Phablets/dp/B017PDR9N0/ref=sr_1_240?qid=1672903006&amp;s=computers&amp;sr=1-240" TargetMode="External"/><Relationship Id="rId211" Type="http://schemas.openxmlformats.org/officeDocument/2006/relationships/hyperlink" Target="https://m.media-amazon.com/images/I/51sUInS8MiL._SY300_SX300_QL70_FMwebp_.jpg" TargetMode="External"/><Relationship Id="rId309" Type="http://schemas.openxmlformats.org/officeDocument/2006/relationships/hyperlink" Target="https://m.media-amazon.com/images/I/31kbrfC16XL._SX300_SY300_QL70_FMwebp_.jpg" TargetMode="External"/><Relationship Id="rId516" Type="http://schemas.openxmlformats.org/officeDocument/2006/relationships/hyperlink" Target="https://www.amazon.in/Butterfly-Smart-750-Watt-Mixer-Grinder/dp/B075JJ5NQC/ref=sr_1_135?qid=1672923597&amp;s=kitchen&amp;sr=1-135" TargetMode="External"/><Relationship Id="rId1146" Type="http://schemas.openxmlformats.org/officeDocument/2006/relationships/hyperlink" Target="https://www.amazon.in/WinoteK-Instant-Portable-Geysers-automatic/dp/B07Y1RCCW5/ref=sr_1_409?qid=1672923612&amp;s=kitchen&amp;sr=1-409" TargetMode="External"/><Relationship Id="rId1798" Type="http://schemas.openxmlformats.org/officeDocument/2006/relationships/hyperlink" Target="https://www.amazon.in/BlueRigger-High-Speed-Cable-Ethernet/dp/B00GG59HU2/ref=sr_1_225?qid=1672909135&amp;s=electronics&amp;sr=1-225" TargetMode="External"/><Relationship Id="rId723" Type="http://schemas.openxmlformats.org/officeDocument/2006/relationships/hyperlink" Target="https://m.media-amazon.com/images/I/412dSHwBHGL._SX300_SY300_QL70_ML2_.jpg" TargetMode="External"/><Relationship Id="rId930" Type="http://schemas.openxmlformats.org/officeDocument/2006/relationships/hyperlink" Target="https://www.amazon.in/Noise-Colorfit-Pro-Touch-Control/dp/B07YY1BY5B/ref=sr_1_175?qid=1672903004&amp;s=computers&amp;sr=1-175" TargetMode="External"/><Relationship Id="rId1006" Type="http://schemas.openxmlformats.org/officeDocument/2006/relationships/hyperlink" Target="https://www.amazon.in/boAt-Rockerz-255-Pro-Earphones/dp/B08TV2P1N8/ref=sr_1_12?qid=1672902995&amp;s=computers&amp;sr=1-12" TargetMode="External"/><Relationship Id="rId1353" Type="http://schemas.openxmlformats.org/officeDocument/2006/relationships/hyperlink" Target="https://m.media-amazon.com/images/I/31YFd-LQ8rL._SY300_SX300_QL70_FMwebp_.jpg" TargetMode="External"/><Relationship Id="rId1560" Type="http://schemas.openxmlformats.org/officeDocument/2006/relationships/hyperlink" Target="https://www.amazon.in/Crompton-IHL251-1500-Watt-Immersion-Heater/dp/B07K2HVKLL/ref=sr_1_366?qid=1672923610&amp;s=kitchen&amp;sr=1-366" TargetMode="External"/><Relationship Id="rId1658" Type="http://schemas.openxmlformats.org/officeDocument/2006/relationships/hyperlink" Target="https://www.amazon.in/Fujifilm-Instax-Instant-Fuji-Cameras/dp/B00R1P3B4O/ref=sr_1_129?qid=1672903001&amp;s=computers&amp;sr=1-129" TargetMode="External"/><Relationship Id="rId1865" Type="http://schemas.openxmlformats.org/officeDocument/2006/relationships/hyperlink" Target="https://m.media-amazon.com/images/I/41Rd-jDNOmL._SY445_SX342_QL70_FMwebp_.jpg" TargetMode="External"/><Relationship Id="rId2404" Type="http://schemas.openxmlformats.org/officeDocument/2006/relationships/hyperlink" Target="https://www.amazon.in/Lapster-Caddy-Optical-Drive-Laptop/dp/B0BDS8MY8J/ref=sr_1_306?qid=1672903010&amp;s=computers&amp;sr=1-306" TargetMode="External"/><Relationship Id="rId2611" Type="http://schemas.openxmlformats.org/officeDocument/2006/relationships/hyperlink" Target="https://m.media-amazon.com/images/I/419w6FnCr2L._SX300_SY300_QL70_FMwebp_.jpg" TargetMode="External"/><Relationship Id="rId1213" Type="http://schemas.openxmlformats.org/officeDocument/2006/relationships/hyperlink" Target="https://m.media-amazon.com/images/W/WEBP_402378-T2/images/I/31ZMMGdh5nL._SX300_SY300_QL70_FMwebp_.jpg" TargetMode="External"/><Relationship Id="rId1420" Type="http://schemas.openxmlformats.org/officeDocument/2006/relationships/hyperlink" Target="https://www.amazon.in/ZEBRONICS-Zeb-Astra-Wireless-Portable-Function/dp/B08S74GTBT/ref=sr_1_495?qid=1672903019&amp;s=computers&amp;sr=1-495" TargetMode="External"/><Relationship Id="rId1518" Type="http://schemas.openxmlformats.org/officeDocument/2006/relationships/hyperlink" Target="https://www.amazon.in/CTEK15L-Premium-Stainless-Electric-Cut-Off/dp/B08C7TYHPB/ref=sr_1_278?qid=1672923606&amp;s=kitchen&amp;sr=1-278" TargetMode="External"/><Relationship Id="rId1725" Type="http://schemas.openxmlformats.org/officeDocument/2006/relationships/hyperlink" Target="https://m.media-amazon.com/images/I/416ICdLhYGL._SX300_SY300_QL70_FMwebp_.jpg" TargetMode="External"/><Relationship Id="rId1932" Type="http://schemas.openxmlformats.org/officeDocument/2006/relationships/hyperlink" Target="https://www.amazon.in/Duracell-Alkaline-Battery-Duralock-Technology/dp/B014SZPBM4/ref=sr_1_490?qid=1672903019&amp;s=computers&amp;sr=1-490" TargetMode="External"/><Relationship Id="rId17" Type="http://schemas.openxmlformats.org/officeDocument/2006/relationships/hyperlink" Target="https://m.media-amazon.com/images/I/41BaZZ48wjS._SX300_SY300_QL70_FMwebp_.jpg" TargetMode="External"/><Relationship Id="rId2194" Type="http://schemas.openxmlformats.org/officeDocument/2006/relationships/hyperlink" Target="https://www.amazon.in/Multipurpose-Portable-Electronic-Digital-Weighing/dp/B07VQGVL68/ref=sr_1_11?qid=1672923591&amp;s=kitchen&amp;sr=1-11" TargetMode="External"/><Relationship Id="rId166" Type="http://schemas.openxmlformats.org/officeDocument/2006/relationships/hyperlink" Target="https://www.amazon.in/HUL-Pureit-Mineral-mounted-Purifier/dp/B08BJN4MP3/ref=sr_1_317?qid=1672923609&amp;s=kitchen&amp;sr=1-317" TargetMode="External"/><Relationship Id="rId373" Type="http://schemas.openxmlformats.org/officeDocument/2006/relationships/hyperlink" Target="https://m.media-amazon.com/images/I/41hYZPZaWfS._SX300_SY300_QL70_FMwebp_.jpg" TargetMode="External"/><Relationship Id="rId580" Type="http://schemas.openxmlformats.org/officeDocument/2006/relationships/hyperlink" Target="https://www.amazon.in/Redragon-K617-Keyboard-Mechanical-Supported/dp/B09BVCVTBC/ref=sr_1_362?qid=1672903013&amp;s=computers&amp;sr=1-362" TargetMode="External"/><Relationship Id="rId2054" Type="http://schemas.openxmlformats.org/officeDocument/2006/relationships/hyperlink" Target="https://www.amazon.in/ESN-999-Quality-Immersion-Heater/dp/B07LG96SDB/ref=sr_1_392?qid=1672923612&amp;s=kitchen&amp;sr=1-392" TargetMode="External"/><Relationship Id="rId2261" Type="http://schemas.openxmlformats.org/officeDocument/2006/relationships/hyperlink" Target="https://m.media-amazon.com/images/W/WEBP_402378-T2/images/I/31xucq3GGyL._SX300_SY300_QL70_FMwebp_.jpg" TargetMode="External"/><Relationship Id="rId2499" Type="http://schemas.openxmlformats.org/officeDocument/2006/relationships/hyperlink" Target="https://m.media-amazon.com/images/I/31oMWLNvoVS._SY300_SX300_QL70_FMwebp_.jpg" TargetMode="External"/><Relationship Id="rId1" Type="http://schemas.openxmlformats.org/officeDocument/2006/relationships/hyperlink" Target="https://m.media-amazon.com/images/I/51uVckL1jRL._SY300_SX300_QL70_FMwebp_.jpg" TargetMode="External"/><Relationship Id="rId233" Type="http://schemas.openxmlformats.org/officeDocument/2006/relationships/hyperlink" Target="https://m.media-amazon.com/images/I/41kg-+XWoxL._SY300_SX300_.jpg" TargetMode="External"/><Relationship Id="rId440" Type="http://schemas.openxmlformats.org/officeDocument/2006/relationships/hyperlink" Target="https://www.amazon.in/Fire-Boltt-Gladiator-Bluetooth-Assistant-Interactions/dp/B0BP18W8TM/ref=sr_1_71?qid=1672895762&amp;s=electronics&amp;sr=1-71" TargetMode="External"/><Relationship Id="rId678" Type="http://schemas.openxmlformats.org/officeDocument/2006/relationships/hyperlink" Target="https://www.amazon.in/Bajaj-RX-11-2000-Watt-Convector/dp/B009P2LITG/ref=sr_1_98?qid=1672923595&amp;s=kitchen&amp;sr=1-98" TargetMode="External"/><Relationship Id="rId885" Type="http://schemas.openxmlformats.org/officeDocument/2006/relationships/hyperlink" Target="https://m.media-amazon.com/images/W/WEBP_402378-T2/images/I/51WNhYBloRL._SY300_SX300_QL70_FMwebp_.jpg" TargetMode="External"/><Relationship Id="rId1070" Type="http://schemas.openxmlformats.org/officeDocument/2006/relationships/hyperlink" Target="https://www.amazon.in/PTron-Force-Bluetooth-Smartwatch-Waterproof/dp/B0B53QLB9H/ref=sr_1_209?qid=1672895806&amp;s=electronics&amp;sr=1-209" TargetMode="External"/><Relationship Id="rId2121" Type="http://schemas.openxmlformats.org/officeDocument/2006/relationships/hyperlink" Target="https://m.media-amazon.com/images/I/41jk4zYjTsL._SX300_SY300_QL70_FMwebp_.jpg" TargetMode="External"/><Relationship Id="rId2359" Type="http://schemas.openxmlformats.org/officeDocument/2006/relationships/hyperlink" Target="https://m.media-amazon.com/images/W/WEBP_402378-T1/images/I/41o4qDiFFwL._SX300_SY300_QL70_FMwebp_.jpg" TargetMode="External"/><Relationship Id="rId2566" Type="http://schemas.openxmlformats.org/officeDocument/2006/relationships/hyperlink" Target="https://www.amazon.in/AGARO-Type-C-USB-Female-Adapter/dp/B07PFJ5W31/ref=sr_1_43?qid=1672895755&amp;s=electronics&amp;sr=1-43" TargetMode="External"/><Relationship Id="rId300" Type="http://schemas.openxmlformats.org/officeDocument/2006/relationships/hyperlink" Target="https://www.amazon.in/Acer-inches-Ready-AR32NSV53HD-Black/dp/B0B9XN9S3W/ref=sr_1_75?qid=1672909128&amp;s=electronics&amp;sr=1-75" TargetMode="External"/><Relationship Id="rId538" Type="http://schemas.openxmlformats.org/officeDocument/2006/relationships/hyperlink" Target="https://www.amazon.in/PHILIPS-Coffee-HD7432-20-Medium/dp/B09H7JDJCW/ref=sr_1_483?qid=1672923615&amp;s=kitchen&amp;sr=1-483" TargetMode="External"/><Relationship Id="rId745" Type="http://schemas.openxmlformats.org/officeDocument/2006/relationships/hyperlink" Target="https://m.media-amazon.com/images/W/WEBP_402378-T1/images/I/316Q0fvU+2L._SY300_SX300_.jpg" TargetMode="External"/><Relationship Id="rId952" Type="http://schemas.openxmlformats.org/officeDocument/2006/relationships/hyperlink" Target="https://www.amazon.in/Logitech-G102-Customizable-Lighting-Programmable/dp/B08LT9BMPP/ref=sr_1_347?qid=1672903012&amp;s=computers&amp;sr=1-347" TargetMode="External"/><Relationship Id="rId1168" Type="http://schemas.openxmlformats.org/officeDocument/2006/relationships/hyperlink" Target="https://www.amazon.in/Lifelong-LLMG93-Stainless-Liquidizing-Warranty/dp/B09GYBZPHF/ref=sr_1_118?qid=1672923596&amp;s=kitchen&amp;sr=1-118" TargetMode="External"/><Relationship Id="rId1375" Type="http://schemas.openxmlformats.org/officeDocument/2006/relationships/hyperlink" Target="https://m.media-amazon.com/images/W/WEBP_402378-T1/images/I/41YjSD1XPoS._SY300_SX300_QL70_FMwebp_.jpg" TargetMode="External"/><Relationship Id="rId1582" Type="http://schemas.openxmlformats.org/officeDocument/2006/relationships/hyperlink" Target="https://www.amazon.in/Belkin-USB-C-Charging-USB-IF-Certified/dp/B084N18QZY/ref=sr_1_184?qid=1672909133&amp;s=electronics&amp;sr=1-184" TargetMode="External"/><Relationship Id="rId2219" Type="http://schemas.openxmlformats.org/officeDocument/2006/relationships/hyperlink" Target="https://m.media-amazon.com/images/W/WEBP_402378-T1/images/I/31MIyzg8uzL._SX300_SY300_QL70_FMwebp_.jpg" TargetMode="External"/><Relationship Id="rId2426" Type="http://schemas.openxmlformats.org/officeDocument/2006/relationships/hyperlink" Target="https://www.amazon.in/Kuber-Industries-Waterproof-Organizer-CTKTC034616/dp/B083J64CBB/ref=sr_1_214?qid=1672923601&amp;s=kitchen&amp;sr=1-214" TargetMode="External"/><Relationship Id="rId2633" Type="http://schemas.openxmlformats.org/officeDocument/2006/relationships/hyperlink" Target="https://m.media-amazon.com/images/I/41WggyozHQL._SX300_SY300_QL70_FMwebp_.jpg" TargetMode="External"/><Relationship Id="rId81" Type="http://schemas.openxmlformats.org/officeDocument/2006/relationships/hyperlink" Target="https://m.media-amazon.com/images/W/WEBP_402378-T1/images/I/51z60rNcKSL._SY300_SX300_QL70_FMwebp_.jpg" TargetMode="External"/><Relationship Id="rId605" Type="http://schemas.openxmlformats.org/officeDocument/2006/relationships/hyperlink" Target="https://m.media-amazon.com/images/I/41VDUqScJFL._SX300_SY300_QL70_FMwebp_.jpg" TargetMode="External"/><Relationship Id="rId812" Type="http://schemas.openxmlformats.org/officeDocument/2006/relationships/hyperlink" Target="https://www.amazon.in/Handheld-Powerful-Filtration-Lightweight-Accessories/dp/B09SDDQQKP/ref=sr_1_343?qid=1672923610&amp;s=kitchen&amp;sr=1-343" TargetMode="External"/><Relationship Id="rId1028" Type="http://schemas.openxmlformats.org/officeDocument/2006/relationships/hyperlink" Target="https://www.amazon.in/KENT-Chopper-B-Stainless-Transparent-Anti-Skid/dp/B0B935YNR7/ref=sr_1_293?qid=1672923607&amp;s=kitchen&amp;sr=1-293" TargetMode="External"/><Relationship Id="rId1235" Type="http://schemas.openxmlformats.org/officeDocument/2006/relationships/hyperlink" Target="https://m.media-amazon.com/images/I/31rWKVEYZOL._SX300_SY300_QL70_FMwebp_.jpg" TargetMode="External"/><Relationship Id="rId1442" Type="http://schemas.openxmlformats.org/officeDocument/2006/relationships/hyperlink" Target="https://www.amazon.in/Orpat-HHB-100E-WOB-250-Watt-Blender/dp/B00A7PLVU6/ref=sr_1_104?qid=1672923596&amp;s=kitchen&amp;sr=1-104" TargetMode="External"/><Relationship Id="rId1887" Type="http://schemas.openxmlformats.org/officeDocument/2006/relationships/hyperlink" Target="https://m.media-amazon.com/images/I/41EhlNJ-v8L._SX300_SY300_QL70_FMwebp_.jpg" TargetMode="External"/><Relationship Id="rId1302" Type="http://schemas.openxmlformats.org/officeDocument/2006/relationships/hyperlink" Target="https://www.amazon.in/Singer-Aroma-1-8-Litre-Electric-Kettle/dp/B07F366Z51/ref=sr_1_373?qid=1672923611&amp;s=kitchen&amp;sr=1-373" TargetMode="External"/><Relationship Id="rId1747" Type="http://schemas.openxmlformats.org/officeDocument/2006/relationships/hyperlink" Target="https://m.media-amazon.com/images/W/WEBP_402378-T2/images/I/41sK3J5ZQIL._SX300_SY300_QL70_FMwebp_.jpg" TargetMode="External"/><Relationship Id="rId1954" Type="http://schemas.openxmlformats.org/officeDocument/2006/relationships/hyperlink" Target="https://www.amazon.in/Portronics-Ruffpad-Multicolor-8-5-inch-Handwriting/dp/B09GFN8WZL/ref=sr_1_244?qid=1672903007&amp;s=computers&amp;sr=1-244" TargetMode="External"/><Relationship Id="rId2700" Type="http://schemas.openxmlformats.org/officeDocument/2006/relationships/hyperlink" Target="https://www.amazon.in/Universal-Silicone-Keyboard-Protector-15-6-inch/dp/B00MFPCY5C/ref=sr_1_65?qid=1672902997&amp;s=computers&amp;sr=1-65" TargetMode="External"/><Relationship Id="rId39" Type="http://schemas.openxmlformats.org/officeDocument/2006/relationships/hyperlink" Target="https://m.media-amazon.com/images/I/51TJwbyAtNL._SX300_SY300_QL70_FMwebp_.jpg" TargetMode="External"/><Relationship Id="rId1607" Type="http://schemas.openxmlformats.org/officeDocument/2006/relationships/hyperlink" Target="https://m.media-amazon.com/images/I/41vCOAeGvSL._SX300_SY300_QL70_ML2_.jpg" TargetMode="External"/><Relationship Id="rId1814" Type="http://schemas.openxmlformats.org/officeDocument/2006/relationships/hyperlink" Target="https://www.amazon.in/AirCase-14-Inch-MacBook-Protective-Neoprene/dp/B07Z1Z77ZZ/ref=sr_1_380?qid=1672903013&amp;s=computers&amp;sr=1-380" TargetMode="External"/><Relationship Id="rId188" Type="http://schemas.openxmlformats.org/officeDocument/2006/relationships/hyperlink" Target="https://www.amazon.in/WANBO-X1-Pro-Projector-Correction/dp/B0BNDD9TN6/ref=sr_1_466?qid=1672909147&amp;s=electronics&amp;sr=1-466" TargetMode="External"/><Relationship Id="rId395" Type="http://schemas.openxmlformats.org/officeDocument/2006/relationships/hyperlink" Target="https://m.media-amazon.com/images/W/WEBP_402378-T2/images/I/31U-ACCgQ1L._SX300_SY300_QL70_FMwebp_.jpg" TargetMode="External"/><Relationship Id="rId2076" Type="http://schemas.openxmlformats.org/officeDocument/2006/relationships/hyperlink" Target="https://www.amazon.in/Wayona-Charger-Samsung-Galaxy-Wc3Cb1/dp/B07F1P8KNV/ref=sr_1_338?qid=1672909141&amp;s=electronics&amp;sr=1-338" TargetMode="External"/><Relationship Id="rId2283" Type="http://schemas.openxmlformats.org/officeDocument/2006/relationships/hyperlink" Target="https://m.media-amazon.com/images/I/41d84o5-M-L._SY445_SX342_QL70_FMwebp_.jpg" TargetMode="External"/><Relationship Id="rId2490" Type="http://schemas.openxmlformats.org/officeDocument/2006/relationships/hyperlink" Target="https://www.amazon.in/Ambrane-Charging-Neckband-Wireless-ACT/dp/B09YLXYP7Y/ref=sr_1_85?qid=1672909128&amp;s=electronics&amp;sr=1-85" TargetMode="External"/><Relationship Id="rId2588" Type="http://schemas.openxmlformats.org/officeDocument/2006/relationships/hyperlink" Target="https://www.amazon.in/Amazon-Brand-Charging-Suitable-Supported/dp/B09SB6SJB4/ref=sr_1_480?qid=1672909147&amp;s=electronics&amp;sr=1-480" TargetMode="External"/><Relationship Id="rId255" Type="http://schemas.openxmlformats.org/officeDocument/2006/relationships/hyperlink" Target="https://m.media-amazon.com/images/W/WEBP_402378-T1/images/I/51DhRNtyo0L._SX300_SY300_QL70_FMwebp_.jpg" TargetMode="External"/><Relationship Id="rId462" Type="http://schemas.openxmlformats.org/officeDocument/2006/relationships/hyperlink" Target="https://www.amazon.in/AGARO-Regal-Electric-Ceramic-functions/dp/B09XHXXCFH/ref=sr_1_412?qid=1672923613&amp;s=kitchen&amp;sr=1-412" TargetMode="External"/><Relationship Id="rId1092" Type="http://schemas.openxmlformats.org/officeDocument/2006/relationships/hyperlink" Target="https://www.amazon.in/TATASKY-Connection-Month-Basic-Installation/dp/B07YZG8PPY/ref=sr_1_245?qid=1672909136&amp;s=electronics&amp;sr=1-245" TargetMode="External"/><Relationship Id="rId1397" Type="http://schemas.openxmlformats.org/officeDocument/2006/relationships/hyperlink" Target="https://m.media-amazon.com/images/I/31vAlVllF5L._SX300_SY300_QL70_FMwebp_.jpg" TargetMode="External"/><Relationship Id="rId2143" Type="http://schemas.openxmlformats.org/officeDocument/2006/relationships/hyperlink" Target="https://m.media-amazon.com/images/I/41oLMkm5cfL._SY300_SX300_QL70_FMwebp_.jpg" TargetMode="External"/><Relationship Id="rId2350" Type="http://schemas.openxmlformats.org/officeDocument/2006/relationships/hyperlink" Target="https://www.amazon.in/AmazonBasics-Type-C-USB-Male-Cable/dp/B01GGKYKQM/ref=sr_1_77?qid=1672909128&amp;s=electronics&amp;sr=1-77" TargetMode="External"/><Relationship Id="rId115" Type="http://schemas.openxmlformats.org/officeDocument/2006/relationships/hyperlink" Target="https://m.media-amazon.com/images/W/WEBP_402378-T1/images/I/41mMrtrwgyL._SY300_SX300_QL70_FMwebp_.jpg" TargetMode="External"/><Relationship Id="rId322" Type="http://schemas.openxmlformats.org/officeDocument/2006/relationships/hyperlink" Target="https://www.amazon.in/PHILIPS-Fryer-HD9200-90-Technology/dp/B09CTWFV5W/ref=sr_1_251?qid=1672923605&amp;s=kitchen&amp;sr=1-251" TargetMode="External"/><Relationship Id="rId767" Type="http://schemas.openxmlformats.org/officeDocument/2006/relationships/hyperlink" Target="https://m.media-amazon.com/images/W/WEBP_402378-T1/images/I/41lS2bd15fL._SX300_SY300_QL70_FMwebp_.jpg" TargetMode="External"/><Relationship Id="rId974" Type="http://schemas.openxmlformats.org/officeDocument/2006/relationships/hyperlink" Target="https://www.amazon.in/Tvara-Enterprise-Instant-Electric-Heating/dp/B08T8KWNQ9/ref=sr_1_407?qid=1672923612&amp;s=kitchen&amp;sr=1-407" TargetMode="External"/><Relationship Id="rId2003" Type="http://schemas.openxmlformats.org/officeDocument/2006/relationships/hyperlink" Target="https://m.media-amazon.com/images/I/31Bfu6liMWL._SX300_SY300_QL70_FMwebp_.jpg" TargetMode="External"/><Relationship Id="rId2210" Type="http://schemas.openxmlformats.org/officeDocument/2006/relationships/hyperlink" Target="https://www.amazon.in/Oratech-electric-cappuccino-Mocktail-Multicolour/dp/B0BQ3K23Y1/ref=sr_1_216?qid=1672923601&amp;s=kitchen&amp;sr=1-216" TargetMode="External"/><Relationship Id="rId2448" Type="http://schemas.openxmlformats.org/officeDocument/2006/relationships/hyperlink" Target="https://www.amazon.in/Zebronics-Zeb-Buds-30-Multifunction-Lightweight/dp/B09SGGRKV8/ref=sr_1_278?qid=1672903008&amp;s=computers&amp;sr=1-278" TargetMode="External"/><Relationship Id="rId2655" Type="http://schemas.openxmlformats.org/officeDocument/2006/relationships/hyperlink" Target="https://m.media-amazon.com/images/W/WEBP_402378-T2/images/I/41yNejBMf+L._SY300_SX300_.jpg" TargetMode="External"/><Relationship Id="rId627" Type="http://schemas.openxmlformats.org/officeDocument/2006/relationships/hyperlink" Target="https://m.media-amazon.com/images/I/41DgrxyBPTL._SX300_SY300_QL70_ML2_.jpg" TargetMode="External"/><Relationship Id="rId834" Type="http://schemas.openxmlformats.org/officeDocument/2006/relationships/hyperlink" Target="https://www.amazon.in/Lifelong-PowerPro-Mixer-Grinder-Super/dp/B08CNLYKW5/ref=sr_1_277?qid=1672923606&amp;s=kitchen&amp;sr=1-277" TargetMode="External"/><Relationship Id="rId1257" Type="http://schemas.openxmlformats.org/officeDocument/2006/relationships/hyperlink" Target="https://m.media-amazon.com/images/I/21e5ZrIutKS._SX300_SY300_QL70_ML2_.jpg" TargetMode="External"/><Relationship Id="rId1464" Type="http://schemas.openxmlformats.org/officeDocument/2006/relationships/hyperlink" Target="https://www.amazon.in/Havells-Immersion-HB15-1500-White/dp/B088ZTJT2R/ref=sr_1_48_mod_primary_new?qid=1672923592&amp;s=kitchen&amp;sbo=RZvfv%2F%2FHxDF%2BO5021pAnSA%3D%3D&amp;sr=1-48" TargetMode="External"/><Relationship Id="rId1671" Type="http://schemas.openxmlformats.org/officeDocument/2006/relationships/hyperlink" Target="https://m.media-amazon.com/images/W/WEBP_402378-T1/images/I/31VoHcKK5ZL._SX300_SY300_QL70_FMwebp_.jpg" TargetMode="External"/><Relationship Id="rId2308" Type="http://schemas.openxmlformats.org/officeDocument/2006/relationships/hyperlink" Target="https://www.amazon.in/Ikea-45454-IKEA-Frother-Milk/dp/B0B4KPCBSH/ref=sr_1_119_mod_primary_new?qid=1672923596&amp;s=kitchen&amp;sbo=RZvfv%2F%2FHxDF%2BO5021pAnSA%3D%3D&amp;sr=1-119" TargetMode="External"/><Relationship Id="rId2515" Type="http://schemas.openxmlformats.org/officeDocument/2006/relationships/hyperlink" Target="https://m.media-amazon.com/images/W/WEBP_402378-T2/images/I/411NB1EXJNL._SY300_SX300_QL70_FMwebp_.jpg" TargetMode="External"/><Relationship Id="rId901" Type="http://schemas.openxmlformats.org/officeDocument/2006/relationships/hyperlink" Target="https://m.media-amazon.com/images/W/WEBP_402378-T1/images/I/41hoHTbN5rL._SX300_SY300_QL70_FMwebp_.jpg" TargetMode="External"/><Relationship Id="rId1117" Type="http://schemas.openxmlformats.org/officeDocument/2006/relationships/hyperlink" Target="https://m.media-amazon.com/images/W/WEBP_402378-T2/images/I/31PfpEPlg-L._SX300_SY300_QL70_FMwebp_.jpg" TargetMode="External"/><Relationship Id="rId1324" Type="http://schemas.openxmlformats.org/officeDocument/2006/relationships/hyperlink" Target="https://www.amazon.in/ZEBRONICS-Zeb-NS2000-Supports-Aluminium-Adjustable/dp/B08WKCTFF3/ref=sr_1_458?qid=1672903018&amp;s=computers&amp;sr=1-458" TargetMode="External"/><Relationship Id="rId1531" Type="http://schemas.openxmlformats.org/officeDocument/2006/relationships/hyperlink" Target="https://m.media-amazon.com/images/I/41ML8ZbPiiL._SY300_SX300_QL70_ML2_.jpg" TargetMode="External"/><Relationship Id="rId1769" Type="http://schemas.openxmlformats.org/officeDocument/2006/relationships/hyperlink" Target="https://m.media-amazon.com/images/I/513rqzxlDpL._SX300_SY300_QL70_FMwebp_.jpg" TargetMode="External"/><Relationship Id="rId1976" Type="http://schemas.openxmlformats.org/officeDocument/2006/relationships/hyperlink" Target="https://www.amazon.in/PrettyKrafts-Laundry-Basket-Clothes-Handles/dp/B0814P4L98/ref=sr_1_45?qid=1672923592&amp;s=kitchen&amp;sr=1-45" TargetMode="External"/><Relationship Id="rId30" Type="http://schemas.openxmlformats.org/officeDocument/2006/relationships/hyperlink" Target="https://www.amazon.in/OnePlus-Forest-Green-Storage-SuperVOOC/dp/B09WRMNJ9G/ref=sr_1_79?qid=1672895770&amp;s=electronics&amp;sr=1-79" TargetMode="External"/><Relationship Id="rId1629" Type="http://schemas.openxmlformats.org/officeDocument/2006/relationships/hyperlink" Target="https://m.media-amazon.com/images/I/41qhEf58vbL._SX300_SY300_QL70_ML2_.jpg" TargetMode="External"/><Relationship Id="rId1836" Type="http://schemas.openxmlformats.org/officeDocument/2006/relationships/hyperlink" Target="https://www.amazon.in/Mi-Earphones-Basic-Mic-Black/dp/B07CD2BN46/ref=sr_1_87?qid=1672902998&amp;s=computers&amp;sr=1-87" TargetMode="External"/><Relationship Id="rId1903" Type="http://schemas.openxmlformats.org/officeDocument/2006/relationships/hyperlink" Target="https://m.media-amazon.com/images/W/WEBP_402378-T1/images/I/41hpz9rFbZL._SX300_SY300_QL70_FMwebp_.jpg" TargetMode="External"/><Relationship Id="rId2098" Type="http://schemas.openxmlformats.org/officeDocument/2006/relationships/hyperlink" Target="https://www.amazon.in/Classmate-Pulse-Subject-Notebook-Single/dp/B099S26HWG/ref=sr_1_409?qid=1672903016&amp;s=computers&amp;sr=1-409" TargetMode="External"/><Relationship Id="rId277" Type="http://schemas.openxmlformats.org/officeDocument/2006/relationships/hyperlink" Target="https://m.media-amazon.com/images/W/WEBP_402378-T1/images/I/41YlkgRwHVL._SX300_SY300_QL70_FMwebp_.jpg" TargetMode="External"/><Relationship Id="rId484" Type="http://schemas.openxmlformats.org/officeDocument/2006/relationships/hyperlink" Target="https://www.amazon.in/Usha-1212-PTC-Adjustable-Thermostat/dp/B00GHL8VP2/ref=sr_1_494?qid=1672923617&amp;s=kitchen&amp;sr=1-494" TargetMode="External"/><Relationship Id="rId2165" Type="http://schemas.openxmlformats.org/officeDocument/2006/relationships/hyperlink" Target="https://m.media-amazon.com/images/W/WEBP_402378-T1/images/I/31Dj+5AQcJL._SY300_SX300_.jpg" TargetMode="External"/><Relationship Id="rId137" Type="http://schemas.openxmlformats.org/officeDocument/2006/relationships/hyperlink" Target="https://m.media-amazon.com/images/I/512YHGuR4RL._SX300_SY300_QL70_FMwebp_.jpg" TargetMode="External"/><Relationship Id="rId344" Type="http://schemas.openxmlformats.org/officeDocument/2006/relationships/hyperlink" Target="https://www.amazon.in/V-Guard-Divino-Storage-15-Vertical/dp/B08WRKSF9D/ref=sr_1_201?qid=1672923601&amp;s=kitchen&amp;sr=1-201" TargetMode="External"/><Relationship Id="rId691" Type="http://schemas.openxmlformats.org/officeDocument/2006/relationships/hyperlink" Target="https://m.media-amazon.com/images/W/WEBP_402378-T2/images/I/31TKp-ARDUL._SX300_SY300_QL70_FMwebp_.jpg" TargetMode="External"/><Relationship Id="rId789" Type="http://schemas.openxmlformats.org/officeDocument/2006/relationships/hyperlink" Target="https://m.media-amazon.com/images/I/41mzbWC6AkL._SX300_SY300_QL70_ML2_.jpg" TargetMode="External"/><Relationship Id="rId996" Type="http://schemas.openxmlformats.org/officeDocument/2006/relationships/hyperlink" Target="https://www.amazon.in/TABLE-MAGIC-Midnight-Adjustable-Multiple/dp/B086394NY5/ref=sr_1_238?qid=1672903006&amp;s=computers&amp;sr=1-238" TargetMode="External"/><Relationship Id="rId2025" Type="http://schemas.openxmlformats.org/officeDocument/2006/relationships/hyperlink" Target="https://m.media-amazon.com/images/I/31NDmmkm19L._SX300_SY300_QL70_FMwebp_.jpg" TargetMode="External"/><Relationship Id="rId2372" Type="http://schemas.openxmlformats.org/officeDocument/2006/relationships/hyperlink" Target="https://www.amazon.in/SoniVision-SA-D100-Theater-Compatible-RM-ANU156/dp/B08DCVRW98/ref=sr_1_247?qid=1672909136&amp;s=electronics&amp;sr=1-247" TargetMode="External"/><Relationship Id="rId2677" Type="http://schemas.openxmlformats.org/officeDocument/2006/relationships/hyperlink" Target="https://m.media-amazon.com/images/I/41R0DrIbTNL._SX300_SY300_QL70_ML2_.jpg" TargetMode="External"/><Relationship Id="rId551" Type="http://schemas.openxmlformats.org/officeDocument/2006/relationships/hyperlink" Target="https://m.media-amazon.com/images/W/WEBP_402378-T1/images/I/51J2Wk-+c+L._SY300_SX300_.jpg" TargetMode="External"/><Relationship Id="rId649" Type="http://schemas.openxmlformats.org/officeDocument/2006/relationships/hyperlink" Target="https://m.media-amazon.com/images/W/WEBP_402378-T1/images/I/41zEHNLyhKL._SX300_SY300_QL70_FMwebp_.jpg" TargetMode="External"/><Relationship Id="rId856" Type="http://schemas.openxmlformats.org/officeDocument/2006/relationships/hyperlink" Target="https://www.amazon.in/Induction-Cooktop-Overheat-Protection-Certified/dp/B0BL11S5QK/ref=sr_1_460?qid=1672923614&amp;s=kitchen&amp;sr=1-460" TargetMode="External"/><Relationship Id="rId1181" Type="http://schemas.openxmlformats.org/officeDocument/2006/relationships/hyperlink" Target="https://m.media-amazon.com/images/W/WEBP_402378-T1/images/I/410d2Vda6QS._SY300_SX300_QL70_FMwebp_.jpg" TargetMode="External"/><Relationship Id="rId1279" Type="http://schemas.openxmlformats.org/officeDocument/2006/relationships/hyperlink" Target="https://m.media-amazon.com/images/W/WEBP_402378-T1/images/I/413XAuyrxWL._SX300_SY300_QL70_FMwebp_.jpg" TargetMode="External"/><Relationship Id="rId1486" Type="http://schemas.openxmlformats.org/officeDocument/2006/relationships/hyperlink" Target="https://www.amazon.in/Wipro-Smartlife-Super-Deluxe-Iron/dp/B00B7GKXMG/ref=sr_1_364?qid=1672923610&amp;s=kitchen&amp;sr=1-364" TargetMode="External"/><Relationship Id="rId2232" Type="http://schemas.openxmlformats.org/officeDocument/2006/relationships/hyperlink" Target="https://www.amazon.in/AmazonBasics-Braided-HDMI-Cable-3-Feet/dp/B075ZTJ9XR/ref=sr_1_380?qid=1672909143&amp;s=electronics&amp;sr=1-380" TargetMode="External"/><Relationship Id="rId2537" Type="http://schemas.openxmlformats.org/officeDocument/2006/relationships/hyperlink" Target="https://m.media-amazon.com/images/I/41XaIckgKIL._SX300_SY300_QL70_ML2_.jpg" TargetMode="External"/><Relationship Id="rId204" Type="http://schemas.openxmlformats.org/officeDocument/2006/relationships/hyperlink" Target="https://www.amazon.in/Samsung-Galaxy-Storage-6000mAh-Battery/dp/B0B4F2XCK3/ref=sr_1_32?qid=1672895755&amp;s=electronics&amp;sr=1-32" TargetMode="External"/><Relationship Id="rId411" Type="http://schemas.openxmlformats.org/officeDocument/2006/relationships/hyperlink" Target="https://m.media-amazon.com/images/I/31flGUWUY9L._SX300_SY300_QL70_FMwebp_.jpg" TargetMode="External"/><Relationship Id="rId509" Type="http://schemas.openxmlformats.org/officeDocument/2006/relationships/hyperlink" Target="https://m.media-amazon.com/images/W/WEBP_402378-T2/images/I/41QNSlZeKiL._SX300_SY300_QL70_FMwebp_.jpg" TargetMode="External"/><Relationship Id="rId1041" Type="http://schemas.openxmlformats.org/officeDocument/2006/relationships/hyperlink" Target="https://m.media-amazon.com/images/W/WEBP_402378-T2/images/I/31vIaLbBXmL._SY445_SX342_QL70_FMwebp_.jpg" TargetMode="External"/><Relationship Id="rId1139" Type="http://schemas.openxmlformats.org/officeDocument/2006/relationships/hyperlink" Target="https://m.media-amazon.com/images/I/41Peadim8bL._SX300_SY300_QL70_FMwebp_.jpg" TargetMode="External"/><Relationship Id="rId1346" Type="http://schemas.openxmlformats.org/officeDocument/2006/relationships/hyperlink" Target="https://www.amazon.in/Lifelong-LLFH921-Overheating-Protection-Certified/dp/B09LV1CMGH/ref=sr_1_70?qid=1672923593&amp;s=kitchen&amp;sr=1-70" TargetMode="External"/><Relationship Id="rId1693" Type="http://schemas.openxmlformats.org/officeDocument/2006/relationships/hyperlink" Target="https://m.media-amazon.com/images/I/317KlchuxeL._SY300_SX300_QL70_FMwebp_.jpg" TargetMode="External"/><Relationship Id="rId1998" Type="http://schemas.openxmlformats.org/officeDocument/2006/relationships/hyperlink" Target="https://www.amazon.in/Wayona-Nylon-Braided-Charging-iPhones/dp/B07JNVF678/ref=sr_1_117?qid=1672909129&amp;s=electronics&amp;sr=1-117" TargetMode="External"/><Relationship Id="rId716" Type="http://schemas.openxmlformats.org/officeDocument/2006/relationships/hyperlink" Target="https://www.amazon.in/AmazonBasics-Induction-Cooktop-1600-Watt/dp/B07YCBSCYB/ref=sr_1_247?qid=1672923605&amp;s=kitchen&amp;sr=1-247" TargetMode="External"/><Relationship Id="rId923" Type="http://schemas.openxmlformats.org/officeDocument/2006/relationships/hyperlink" Target="https://m.media-amazon.com/images/W/WEBP_402378-T1/images/I/51UH57Cs5hL._SX300_SY300_QL70_FMwebp_.jpg" TargetMode="External"/><Relationship Id="rId1553" Type="http://schemas.openxmlformats.org/officeDocument/2006/relationships/hyperlink" Target="https://m.media-amazon.com/images/W/WEBP_402378-T1/images/I/411S8WHOsXL._SX300_SY300_QL70_FMwebp_.jpg" TargetMode="External"/><Relationship Id="rId1760" Type="http://schemas.openxmlformats.org/officeDocument/2006/relationships/hyperlink" Target="https://www.amazon.in/ZEBRONICS-Zeb-Evolve-Supporting-Metallic-Blue/dp/B09GFWJDY1/ref=sr_1_250?qid=1672903007&amp;s=computers&amp;sr=1-250" TargetMode="External"/><Relationship Id="rId1858" Type="http://schemas.openxmlformats.org/officeDocument/2006/relationships/hyperlink" Target="https://www.amazon.in/AmazonBasics-16-Gauge-Speaker-Wire-Feet/dp/B006LW0WDQ/ref=sr_1_263?qid=1672909136&amp;s=electronics&amp;sr=1-263" TargetMode="External"/><Relationship Id="rId2604" Type="http://schemas.openxmlformats.org/officeDocument/2006/relationships/hyperlink" Target="https://www.amazon.in/Sounce-Plated-Headphone-Earphone-Splitter/dp/B08BCKN299/ref=sr_1_375?qid=1672895857&amp;s=electronics&amp;sr=1-375" TargetMode="External"/><Relationship Id="rId52" Type="http://schemas.openxmlformats.org/officeDocument/2006/relationships/hyperlink" Target="https://www.amazon.in/Kodak-inches-55CA0909-Digital-Surround/dp/B08XXF5V6G/ref=sr_1_462?qid=1672909147&amp;s=electronics&amp;sr=1-462" TargetMode="External"/><Relationship Id="rId1206" Type="http://schemas.openxmlformats.org/officeDocument/2006/relationships/hyperlink" Target="https://www.amazon.in/Samsung-EP-TA800NBEGIN-25W-Travel-Adapter/dp/B08VF8V79P/ref=sr_1_57?qid=1672895762&amp;s=electronics&amp;sr=1-57" TargetMode="External"/><Relationship Id="rId1413" Type="http://schemas.openxmlformats.org/officeDocument/2006/relationships/hyperlink" Target="https://m.media-amazon.com/images/I/31YvxM2eDDL._SX300_SY300_QL70_FMwebp_.jpg" TargetMode="External"/><Relationship Id="rId1620" Type="http://schemas.openxmlformats.org/officeDocument/2006/relationships/hyperlink" Target="https://www.amazon.in/Armour-AR1100WB-1100-Watt-Soleplate-Purple/dp/B0883KDSXC/ref=sr_1_77?qid=1672923595&amp;s=kitchen&amp;sr=1-77" TargetMode="External"/><Relationship Id="rId1718" Type="http://schemas.openxmlformats.org/officeDocument/2006/relationships/hyperlink" Target="https://www.amazon.in/KONVIO-NEER-Cartridge-Compatible-Pre-Filter/dp/B08K36NZSV/ref=sr_1_395?qid=1672923612&amp;s=kitchen&amp;sr=1-395" TargetMode="External"/><Relationship Id="rId1925" Type="http://schemas.openxmlformats.org/officeDocument/2006/relationships/hyperlink" Target="https://m.media-amazon.com/images/I/416VJv+z7CL._SY300_SX300_.jpg" TargetMode="External"/><Relationship Id="rId299" Type="http://schemas.openxmlformats.org/officeDocument/2006/relationships/hyperlink" Target="https://m.media-amazon.com/images/I/51FicDnawaL._SY300_SX300_QL70_FMwebp_.jpg" TargetMode="External"/><Relationship Id="rId2187" Type="http://schemas.openxmlformats.org/officeDocument/2006/relationships/hyperlink" Target="https://m.media-amazon.com/images/W/WEBP_402378-T2/images/I/41iZgQu0WLL._SY300_SX300_QL70_FMwebp_.jpg" TargetMode="External"/><Relationship Id="rId2394" Type="http://schemas.openxmlformats.org/officeDocument/2006/relationships/hyperlink" Target="https://www.amazon.in/TIZUM-Slim-1-5m-HDMI-Cable/dp/B01M4GGIVU/ref=sr_1_27?qid=1672909125&amp;s=electronics&amp;sr=1-27" TargetMode="External"/><Relationship Id="rId159" Type="http://schemas.openxmlformats.org/officeDocument/2006/relationships/hyperlink" Target="https://m.media-amazon.com/images/W/WEBP_402378-T2/images/I/41WE9ZGEC4L._SX300_SY300_QL70_FMwebp_.jpg" TargetMode="External"/><Relationship Id="rId366" Type="http://schemas.openxmlformats.org/officeDocument/2006/relationships/hyperlink" Target="https://www.amazon.in/Karcher-WD-Multi-Purpose-Vacuum-Cleaner/dp/B00JBNZPFM/ref=sr_1_471?qid=1672923615&amp;s=kitchen&amp;sr=1-471" TargetMode="External"/><Relationship Id="rId573" Type="http://schemas.openxmlformats.org/officeDocument/2006/relationships/hyperlink" Target="https://m.media-amazon.com/images/I/418WkmFOaTL._SX300_SY300_QL70_FMwebp_.jpg" TargetMode="External"/><Relationship Id="rId780" Type="http://schemas.openxmlformats.org/officeDocument/2006/relationships/hyperlink" Target="https://www.amazon.in/Crompton-1200mm-Designer-Ceiling-Smoked/dp/B095PWLLY6/ref=sr_1_303?qid=1672923607&amp;s=kitchen&amp;sr=1-303" TargetMode="External"/><Relationship Id="rId2047" Type="http://schemas.openxmlformats.org/officeDocument/2006/relationships/hyperlink" Target="https://m.media-amazon.com/images/W/WEBP_402378-T1/images/I/419QKVTxaSL._SX300_SY300_QL70_FMwebp_.jpg" TargetMode="External"/><Relationship Id="rId2254" Type="http://schemas.openxmlformats.org/officeDocument/2006/relationships/hyperlink" Target="https://www.amazon.in/Storite%C2%AE-USB-2-0-Mini-0-88feet/dp/B00GGGOYEK/ref=sr_1_222?qid=1672909135&amp;s=electronics&amp;sr=1-222" TargetMode="External"/><Relationship Id="rId2461" Type="http://schemas.openxmlformats.org/officeDocument/2006/relationships/hyperlink" Target="https://m.media-amazon.com/images/W/WEBP_402378-T1/images/I/31Lfjbfc47L._SX300_SY300_QL70_FMwebp_.jpg" TargetMode="External"/><Relationship Id="rId2699" Type="http://schemas.openxmlformats.org/officeDocument/2006/relationships/hyperlink" Target="https://m.media-amazon.com/images/I/51YPXDh78VL._SX300_SY300_QL70_FMwebp_.jpg" TargetMode="External"/><Relationship Id="rId226" Type="http://schemas.openxmlformats.org/officeDocument/2006/relationships/hyperlink" Target="https://www.amazon.in/Samsung-Midnight-Storage-6000mAh-Battery/dp/B0B4F52B5X/ref=sr_1_88?qid=1672895770&amp;s=electronics&amp;sr=1-88" TargetMode="External"/><Relationship Id="rId433" Type="http://schemas.openxmlformats.org/officeDocument/2006/relationships/hyperlink" Target="https://m.media-amazon.com/images/I/31YZ2ZYT66L._SX300_SY300_QL70_FMwebp_.jpg" TargetMode="External"/><Relationship Id="rId878" Type="http://schemas.openxmlformats.org/officeDocument/2006/relationships/hyperlink" Target="https://www.amazon.in/Sony-Headphones-Customizable-Equalizer-DSEE-Upscale/dp/B09YLFHFDW/ref=sr_1_325?qid=1672903011&amp;s=computers&amp;sr=1-325" TargetMode="External"/><Relationship Id="rId1063" Type="http://schemas.openxmlformats.org/officeDocument/2006/relationships/hyperlink" Target="https://m.media-amazon.com/images/I/31iKMkOV-DL._SX300_SY300_QL70_FMwebp_.jpg" TargetMode="External"/><Relationship Id="rId1270" Type="http://schemas.openxmlformats.org/officeDocument/2006/relationships/hyperlink" Target="https://www.amazon.in/Zebronics-Zeb-Sound-N1-Bluetooth-Assistant/dp/B0B2931FCV/ref=sr_1_338?qid=1672903012&amp;s=computers&amp;sr=1-338" TargetMode="External"/><Relationship Id="rId2114" Type="http://schemas.openxmlformats.org/officeDocument/2006/relationships/hyperlink" Target="https://www.amazon.in/Boat-Type-Cable-1-5m-Black/dp/B08NCKT9FG/ref=sr_1_284?qid=1672909138&amp;s=electronics&amp;sr=1-284" TargetMode="External"/><Relationship Id="rId2559" Type="http://schemas.openxmlformats.org/officeDocument/2006/relationships/hyperlink" Target="https://m.media-amazon.com/images/W/WEBP_402378-T2/images/I/313Ja+mXy6L._SY300_SX300_.jpg" TargetMode="External"/><Relationship Id="rId640" Type="http://schemas.openxmlformats.org/officeDocument/2006/relationships/hyperlink" Target="https://www.amazon.in/Havells-Gatik-400mm-Pedestal-White/dp/B09VL9KFDB/ref=sr_1_333?qid=1672923609&amp;s=kitchen&amp;sr=1-333" TargetMode="External"/><Relationship Id="rId738" Type="http://schemas.openxmlformats.org/officeDocument/2006/relationships/hyperlink" Target="https://www.amazon.in/boAt-Wave-Call-Dedicated-Multi-Sport/dp/B0B5DDJNH4/ref=sr_1_60?qid=1672895762&amp;s=electronics&amp;sr=1-60" TargetMode="External"/><Relationship Id="rId945" Type="http://schemas.openxmlformats.org/officeDocument/2006/relationships/hyperlink" Target="https://m.media-amazon.com/images/I/3118CXMdMUL._SX300_SY300_QL70_FMwebp_.jpg" TargetMode="External"/><Relationship Id="rId1368" Type="http://schemas.openxmlformats.org/officeDocument/2006/relationships/hyperlink" Target="https://www.amazon.in/Heads-900-Wired-Headphones-White/dp/B078W65FJ7/ref=sr_1_493?qid=1672903019&amp;s=computers&amp;sr=1-493" TargetMode="External"/><Relationship Id="rId1575" Type="http://schemas.openxmlformats.org/officeDocument/2006/relationships/hyperlink" Target="https://m.media-amazon.com/images/I/41OxPvBpwYL._SX300_SY300_QL70_FMwebp_.jpg" TargetMode="External"/><Relationship Id="rId1782" Type="http://schemas.openxmlformats.org/officeDocument/2006/relationships/hyperlink" Target="https://www.amazon.in/Kitchen-Kit-Electric-Stainless-Protection/dp/B097RN7BBK/ref=sr_1_390?qid=1672923612&amp;s=kitchen&amp;sr=1-390" TargetMode="External"/><Relationship Id="rId2321" Type="http://schemas.openxmlformats.org/officeDocument/2006/relationships/hyperlink" Target="https://m.media-amazon.com/images/I/41ugz3c3G1L._SY300_SX300_QL70_FMwebp_.jpg" TargetMode="External"/><Relationship Id="rId2419" Type="http://schemas.openxmlformats.org/officeDocument/2006/relationships/hyperlink" Target="https://m.media-amazon.com/images/I/41-oxsVh7nL._SX300_SY300_QL70_ML2_.jpg" TargetMode="External"/><Relationship Id="rId2626" Type="http://schemas.openxmlformats.org/officeDocument/2006/relationships/hyperlink" Target="https://www.amazon.in/Goldmedal-202042-Plastic-Universal-Adaptor/dp/B0116MIKKC/ref=sr_1_103?qid=1672895777&amp;s=electronics&amp;sr=1-103" TargetMode="External"/><Relationship Id="rId74" Type="http://schemas.openxmlformats.org/officeDocument/2006/relationships/hyperlink" Target="https://www.amazon.in/Redmi-inches-Ultra-Android-L43R7-7AIN/dp/B09RFC46VP/ref=sr_1_81?qid=1672909128&amp;s=electronics&amp;sr=1-81" TargetMode="External"/><Relationship Id="rId500" Type="http://schemas.openxmlformats.org/officeDocument/2006/relationships/hyperlink" Target="https://www.amazon.in/AGARO-Ultrasonic-Humidifier-4-5Litres-Adjustable/dp/B09P182Z2H/ref=sr_1_441?qid=1672923614&amp;s=kitchen&amp;sr=1-441" TargetMode="External"/><Relationship Id="rId805" Type="http://schemas.openxmlformats.org/officeDocument/2006/relationships/hyperlink" Target="https://m.media-amazon.com/images/W/WEBP_402378-T2/images/I/31ylgpMYDwL._SX300_SY300_QL70_FMwebp_.jpg" TargetMode="External"/><Relationship Id="rId1130" Type="http://schemas.openxmlformats.org/officeDocument/2006/relationships/hyperlink" Target="https://www.amazon.in/Kent-16026-1-8-Liter-Electric-Kettle/dp/B07GLSKXS1/ref=sr_1_175?qid=1672923600&amp;s=kitchen&amp;sr=1-175" TargetMode="External"/><Relationship Id="rId1228" Type="http://schemas.openxmlformats.org/officeDocument/2006/relationships/hyperlink" Target="https://www.amazon.in/Cable-Certified-48Gbps-Ultra-Dynamic/dp/B08TGG316Z/ref=sr_1_156?qid=1672909131&amp;s=electronics&amp;sr=1-156" TargetMode="External"/><Relationship Id="rId1435" Type="http://schemas.openxmlformats.org/officeDocument/2006/relationships/hyperlink" Target="https://m.media-amazon.com/images/I/41No9BR7P0L._SX300_SY300_QL70_FMwebp_.jpg" TargetMode="External"/><Relationship Id="rId1642" Type="http://schemas.openxmlformats.org/officeDocument/2006/relationships/hyperlink" Target="https://www.amazon.in/SanDisk-Ultra-Dual-64GB-Drive/dp/B01N6LU1VF/ref=sr_1_145?qid=1672903002&amp;s=computers&amp;sr=1-145" TargetMode="External"/><Relationship Id="rId1947" Type="http://schemas.openxmlformats.org/officeDocument/2006/relationships/hyperlink" Target="https://m.media-amazon.com/images/I/31qVddHyy5L._SX300_SY300_QL70_ML2_.jpg" TargetMode="External"/><Relationship Id="rId1502" Type="http://schemas.openxmlformats.org/officeDocument/2006/relationships/hyperlink" Target="https://www.amazon.in/Tata-Swach-Bulb-6000-Litre-Cartridge/dp/B07FXLC2G2/ref=sr_1_183?qid=1672923600&amp;s=kitchen&amp;sr=1-183" TargetMode="External"/><Relationship Id="rId1807" Type="http://schemas.openxmlformats.org/officeDocument/2006/relationships/hyperlink" Target="https://m.media-amazon.com/images/I/41GogihEYeL._SX300_SY300_QL70_FMwebp_.jpg" TargetMode="External"/><Relationship Id="rId290" Type="http://schemas.openxmlformats.org/officeDocument/2006/relationships/hyperlink" Target="https://www.amazon.in/Redmi-Activ-Carbon-Black-Storage/dp/B09GFPVD9Y/ref=sr_1_39?qid=1672895755&amp;s=electronics&amp;sr=1-39" TargetMode="External"/><Relationship Id="rId388" Type="http://schemas.openxmlformats.org/officeDocument/2006/relationships/hyperlink" Target="https://www.amazon.in/Seagate-Touch-External-Password-Protection/dp/B094QZLJQ6/ref=sr_1_252?qid=1672903007&amp;s=computers&amp;sr=1-252" TargetMode="External"/><Relationship Id="rId2069" Type="http://schemas.openxmlformats.org/officeDocument/2006/relationships/hyperlink" Target="https://m.media-amazon.com/images/I/214VmJYxx9L._SX300_SY300_QL70_FMwebp_.jpg" TargetMode="External"/><Relationship Id="rId150" Type="http://schemas.openxmlformats.org/officeDocument/2006/relationships/hyperlink" Target="https://www.amazon.in/iQOO-Stellar-Snapdragon-Purchased-Separately/dp/B07WJV6P1R/ref=sr_1_47?qid=1672895755&amp;s=electronics&amp;sr=1-47" TargetMode="External"/><Relationship Id="rId595" Type="http://schemas.openxmlformats.org/officeDocument/2006/relationships/hyperlink" Target="https://m.media-amazon.com/images/I/31rcvrnc1RL._SX300_SY300_QL70_FMwebp_.jpg" TargetMode="External"/><Relationship Id="rId2276" Type="http://schemas.openxmlformats.org/officeDocument/2006/relationships/hyperlink" Target="https://www.amazon.in/Storite-USB-3-0-Transfer-Enclosures/dp/B08XXVXP3J/ref=sr_1_450?qid=1672909146&amp;s=electronics&amp;sr=1-450" TargetMode="External"/><Relationship Id="rId2483" Type="http://schemas.openxmlformats.org/officeDocument/2006/relationships/hyperlink" Target="https://m.media-amazon.com/images/I/41nub-26HfL._SX300_SY300_QL70_FMwebp_.jpg" TargetMode="External"/><Relationship Id="rId2690" Type="http://schemas.openxmlformats.org/officeDocument/2006/relationships/hyperlink" Target="https://www.amazon.in/COSMOS-Portable-Flexible-Light-Colours/dp/B08TDJNM3G/ref=sr_1_136?qid=1672903001&amp;s=computers&amp;sr=1-136" TargetMode="External"/><Relationship Id="rId248" Type="http://schemas.openxmlformats.org/officeDocument/2006/relationships/hyperlink" Target="https://www.amazon.in/Bajaj-Majesty-Filled-Radiator-Heater/dp/B01N1XVVLC/ref=sr_1_125?qid=1672923597&amp;s=kitchen&amp;sr=1-125" TargetMode="External"/><Relationship Id="rId455" Type="http://schemas.openxmlformats.org/officeDocument/2006/relationships/hyperlink" Target="https://m.media-amazon.com/images/W/WEBP_402378-T2/images/I/41nYaR0z9fL._SX300_SY300_QL70_FMwebp_.jpg" TargetMode="External"/><Relationship Id="rId662" Type="http://schemas.openxmlformats.org/officeDocument/2006/relationships/hyperlink" Target="https://www.amazon.in/Havells-Ambrose-1200mm-Ceiling-Gold/dp/B01LYU3BZF/ref=sr_1_187?qid=1672923600&amp;s=kitchen&amp;sr=1-187" TargetMode="External"/><Relationship Id="rId1085" Type="http://schemas.openxmlformats.org/officeDocument/2006/relationships/hyperlink" Target="https://m.media-amazon.com/images/I/310R9iLp3mL._SX300_SY300_QL70_FMwebp_.jpg" TargetMode="External"/><Relationship Id="rId1292" Type="http://schemas.openxmlformats.org/officeDocument/2006/relationships/hyperlink" Target="https://www.amazon.in/Esquire-Elite-Laundry-Basket-Colour/dp/B095XCRDQW/ref=sr_1_250?qid=1672923605&amp;s=kitchen&amp;sr=1-250" TargetMode="External"/><Relationship Id="rId2136" Type="http://schemas.openxmlformats.org/officeDocument/2006/relationships/hyperlink" Target="https://www.amazon.in/Storite-Feet-Micro-USB-Cable/dp/B07924P3C5/ref=sr_1_292?qid=1672909139&amp;s=electronics&amp;sr=1-292" TargetMode="External"/><Relationship Id="rId2343" Type="http://schemas.openxmlformats.org/officeDocument/2006/relationships/hyperlink" Target="https://m.media-amazon.com/images/W/WEBP_402378-T2/images/I/313wnMF+cVL._SX342_SY445_.jpg" TargetMode="External"/><Relationship Id="rId2550" Type="http://schemas.openxmlformats.org/officeDocument/2006/relationships/hyperlink" Target="https://www.amazon.in/Pinnaclz-Original-Type-Charging-Transfer/dp/B08R69WBN7/ref=sr_1_182?qid=1672909133&amp;s=electronics&amp;sr=1-182" TargetMode="External"/><Relationship Id="rId108" Type="http://schemas.openxmlformats.org/officeDocument/2006/relationships/hyperlink" Target="https://www.amazon.in/Redmi-Stealth-Additional-Exchange-Included/dp/B09T39K9YL/ref=sr_1_56?qid=1672895762&amp;s=electronics&amp;sr=1-56" TargetMode="External"/><Relationship Id="rId315" Type="http://schemas.openxmlformats.org/officeDocument/2006/relationships/hyperlink" Target="https://m.media-amazon.com/images/I/41fruBt99gL._SX300_SY300_QL70_FMwebp_.jpg" TargetMode="External"/><Relationship Id="rId522" Type="http://schemas.openxmlformats.org/officeDocument/2006/relationships/hyperlink" Target="https://www.amazon.in/Prestige-PIC-15-0-1900-Watt-Induction/dp/B0756KCV5K/ref=sr_1_452?qid=1672923614&amp;s=kitchen&amp;sr=1-452" TargetMode="External"/><Relationship Id="rId967" Type="http://schemas.openxmlformats.org/officeDocument/2006/relationships/hyperlink" Target="https://m.media-amazon.com/images/W/WEBP_402378-T1/images/I/41DwZuxPCaL._SY300_SX300_QL70_FMwebp_.jpg" TargetMode="External"/><Relationship Id="rId1152" Type="http://schemas.openxmlformats.org/officeDocument/2006/relationships/hyperlink" Target="https://www.amazon.in/Inalsa-Electric-Kettle-Prism-Inox/dp/B08HLC7Z3G/ref=sr_1_229?qid=1672923603&amp;s=kitchen&amp;sr=1-229" TargetMode="External"/><Relationship Id="rId1597" Type="http://schemas.openxmlformats.org/officeDocument/2006/relationships/hyperlink" Target="https://m.media-amazon.com/images/W/WEBP_402378-T1/images/I/41jBJfPQFwL._SY300_SX300_QL70_FMwebp_.jpg" TargetMode="External"/><Relationship Id="rId2203" Type="http://schemas.openxmlformats.org/officeDocument/2006/relationships/hyperlink" Target="https://m.media-amazon.com/images/W/WEBP_402378-T1/images/I/31GrCGz9drL._SX300_SY300_QL70_FMwebp_.jpg" TargetMode="External"/><Relationship Id="rId2410" Type="http://schemas.openxmlformats.org/officeDocument/2006/relationships/hyperlink" Target="https://www.amazon.in/Optical-Drive-Caddy-Universal-9-5mm/dp/B07W14CHV8/ref=sr_1_483?qid=1672903019&amp;s=computers&amp;sr=1-483" TargetMode="External"/><Relationship Id="rId2648" Type="http://schemas.openxmlformats.org/officeDocument/2006/relationships/hyperlink" Target="https://www.amazon.in/pTron-Charging-480Mbps-Durable-Smartphone/dp/B0B4T8RSJ1/ref=sr_1_448?qid=1672909146&amp;s=electronics&amp;sr=1-448" TargetMode="External"/><Relationship Id="rId96" Type="http://schemas.openxmlformats.org/officeDocument/2006/relationships/hyperlink" Target="https://www.amazon.in/iQOO-Storage-Snapdragon-FlashCharge-Brightness/dp/B07WDK3ZS2/ref=sr_1_126?qid=1672895777&amp;s=electronics&amp;sr=1-126" TargetMode="External"/><Relationship Id="rId827" Type="http://schemas.openxmlformats.org/officeDocument/2006/relationships/hyperlink" Target="https://m.media-amazon.com/images/W/WEBP_402378-T1/images/I/41LKiR8QpwL._SX300_SY300_QL70_FMwebp_.jpg" TargetMode="External"/><Relationship Id="rId1012" Type="http://schemas.openxmlformats.org/officeDocument/2006/relationships/hyperlink" Target="https://www.amazon.in/Motorola-keypad-Mobile-Expandable-Battery/dp/B09JS94MBV/ref=sr_1_239?qid=1672895814&amp;s=electronics&amp;sr=1-239" TargetMode="External"/><Relationship Id="rId1457" Type="http://schemas.openxmlformats.org/officeDocument/2006/relationships/hyperlink" Target="https://m.media-amazon.com/images/W/WEBP_402378-T1/images/I/31puHGasbOL._SX300_SY300_QL70_FMwebp_.jpg" TargetMode="External"/><Relationship Id="rId1664" Type="http://schemas.openxmlformats.org/officeDocument/2006/relationships/hyperlink" Target="https://www.amazon.in/Brand-Conquer-Reader-Adapter-Portable/dp/B07YL54NVJ/ref=sr_1_186?qid=1672903004&amp;s=computers&amp;sr=1-186" TargetMode="External"/><Relationship Id="rId1871" Type="http://schemas.openxmlformats.org/officeDocument/2006/relationships/hyperlink" Target="https://m.media-amazon.com/images/W/WEBP_402378-T1/images/I/41rB0DnVFmL._SX300_SY300_QL70_FMwebp_.jpg" TargetMode="External"/><Relationship Id="rId2508" Type="http://schemas.openxmlformats.org/officeDocument/2006/relationships/hyperlink" Target="https://www.amazon.in/Writing-Screenwriting-Digital-Birthday-Multicolor/dp/B07H8W9PB6/ref=sr_1_315?qid=1672903011&amp;s=computers&amp;sr=1-315" TargetMode="External"/><Relationship Id="rId1317" Type="http://schemas.openxmlformats.org/officeDocument/2006/relationships/hyperlink" Target="https://m.media-amazon.com/images/I/31x1oQ78mDL._SY300_SX300_QL70_FMwebp_.jpg" TargetMode="External"/><Relationship Id="rId1524" Type="http://schemas.openxmlformats.org/officeDocument/2006/relationships/hyperlink" Target="https://www.amazon.in/ORICO-2577U3-BK-Enclosure-Capacity-Business/dp/B07222HQKP/ref=sr_1_423?qid=1672903016&amp;s=computers&amp;sr=1-423" TargetMode="External"/><Relationship Id="rId1731" Type="http://schemas.openxmlformats.org/officeDocument/2006/relationships/hyperlink" Target="https://m.media-amazon.com/images/I/31y7uO5DU8L._SX300_SY300_QL70_FMwebp_.jpg" TargetMode="External"/><Relationship Id="rId1969" Type="http://schemas.openxmlformats.org/officeDocument/2006/relationships/hyperlink" Target="https://m.media-amazon.com/images/W/WEBP_402378-T2/images/I/41ZFwhFMMwL._SX300_SY300_QL70_FMwebp_.jpg" TargetMode="External"/><Relationship Id="rId23" Type="http://schemas.openxmlformats.org/officeDocument/2006/relationships/hyperlink" Target="https://m.media-amazon.com/images/I/41ezRvTwcaL._SX300_SY300_QL70_ML2_.jpg" TargetMode="External"/><Relationship Id="rId1829" Type="http://schemas.openxmlformats.org/officeDocument/2006/relationships/hyperlink" Target="https://m.media-amazon.com/images/W/WEBP_402378-T1/images/I/51B4Ea7gRCL._SX300_SY300_QL70_FMwebp_.jpg" TargetMode="External"/><Relationship Id="rId2298"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172" Type="http://schemas.openxmlformats.org/officeDocument/2006/relationships/hyperlink" Target="https://www.amazon.in/iQOO-Lumina-Blue-128GB-Storage/dp/B07WDKLRM4/ref=sr_1_70?qid=1672895762&amp;s=electronics&amp;sr=1-70" TargetMode="External"/><Relationship Id="rId477" Type="http://schemas.openxmlformats.org/officeDocument/2006/relationships/hyperlink" Target="https://m.media-amazon.com/images/W/WEBP_402378-T1/images/I/31NRaw6L7KL._SX300_SY300_QL70_FMwebp_.jpg" TargetMode="External"/><Relationship Id="rId684" Type="http://schemas.openxmlformats.org/officeDocument/2006/relationships/hyperlink" Target="https://www.amazon.in/Airtel-DigitalTV-Hotspot-Router-ongle/dp/B08KHM9VBJ/ref=sr_1_266?qid=1672903008&amp;s=computers&amp;sr=1-266" TargetMode="External"/><Relationship Id="rId2060" Type="http://schemas.openxmlformats.org/officeDocument/2006/relationships/hyperlink" Target="https://www.amazon.in/AmazonBasics-USB-Type-C-2-0-Cable/dp/B01GGKZ0V6/ref=sr_1_69?qid=1672909126&amp;s=electronics&amp;sr=1-69" TargetMode="External"/><Relationship Id="rId2158" Type="http://schemas.openxmlformats.org/officeDocument/2006/relationships/hyperlink" Target="https://www.amazon.in/Ambrane-Unbreakable-Charging-Braided-Multipurpose/dp/B094JNXNPV/ref=sr_1_31?qid=1672909125&amp;s=electronics&amp;sr=1-31" TargetMode="External"/><Relationship Id="rId2365" Type="http://schemas.openxmlformats.org/officeDocument/2006/relationships/hyperlink" Target="https://m.media-amazon.com/images/W/WEBP_402378-T1/images/I/21UJ6oKwnoL._SY300_SX300_QL70_FMwebp_.jpg" TargetMode="External"/><Relationship Id="rId337" Type="http://schemas.openxmlformats.org/officeDocument/2006/relationships/hyperlink" Target="https://m.media-amazon.com/images/W/WEBP_402378-T2/images/I/41vooC+8vUL._SY300_SX300_.jpg" TargetMode="External"/><Relationship Id="rId891" Type="http://schemas.openxmlformats.org/officeDocument/2006/relationships/hyperlink" Target="https://m.media-amazon.com/images/W/WEBP_402378-T1/images/I/41c7bJo7ooL._SX300_SY300_QL70_FMwebp_.jpg" TargetMode="External"/><Relationship Id="rId989" Type="http://schemas.openxmlformats.org/officeDocument/2006/relationships/hyperlink" Target="https://m.media-amazon.com/images/W/WEBP_402378-T1/images/I/21rUca9axYL._SX300_SY300_QL70_FMwebp_.jpg" TargetMode="External"/><Relationship Id="rId2018" Type="http://schemas.openxmlformats.org/officeDocument/2006/relationships/hyperlink" Target="https://www.amazon.in/SAIFSMART-Compact-Bracket-Management-Bathroom/dp/B08L4SBJRY/ref=sr_1_150?qid=1672909131&amp;s=electronics&amp;sr=1-150" TargetMode="External"/><Relationship Id="rId2572" Type="http://schemas.openxmlformats.org/officeDocument/2006/relationships/hyperlink" Target="https://www.amazon.in/FLiX-Charging-480Mbps-Devices-XCD-C12/dp/B09NKZXMWJ/ref=sr_1_90?qid=1672909128&amp;s=electronics&amp;sr=1-90" TargetMode="External"/><Relationship Id="rId544" Type="http://schemas.openxmlformats.org/officeDocument/2006/relationships/hyperlink" Target="https://www.amazon.in/Racold-Pronto-3Litres-Vertical-Instant/dp/B097MKZHNV/ref=sr_1_391?qid=1672923612&amp;s=kitchen&amp;sr=1-391" TargetMode="External"/><Relationship Id="rId751" Type="http://schemas.openxmlformats.org/officeDocument/2006/relationships/hyperlink" Target="https://m.media-amazon.com/images/I/41g54hBpHkL._SY300_SX300_QL70_ML2_.jpg" TargetMode="External"/><Relationship Id="rId849" Type="http://schemas.openxmlformats.org/officeDocument/2006/relationships/hyperlink" Target="https://m.media-amazon.com/images/I/31S74o1sCSS._SY300_SX300_QL70_FMwebp_.jpg" TargetMode="External"/><Relationship Id="rId1174" Type="http://schemas.openxmlformats.org/officeDocument/2006/relationships/hyperlink" Target="https://www.amazon.in/Usha-Electric-EI3710-1000W-Golden/dp/B078WB1VWJ/ref=sr_1_418?qid=1672923613&amp;s=kitchen&amp;sr=1-418" TargetMode="External"/><Relationship Id="rId1381" Type="http://schemas.openxmlformats.org/officeDocument/2006/relationships/hyperlink" Target="https://m.media-amazon.com/images/I/41WfA7FDnzL._SX300_SY300_QL70_FMwebp_.jpg" TargetMode="External"/><Relationship Id="rId1479" Type="http://schemas.openxmlformats.org/officeDocument/2006/relationships/hyperlink" Target="https://m.media-amazon.com/images/I/31CtVvtFt+L._SY300_SX300_.jpg" TargetMode="External"/><Relationship Id="rId1686" Type="http://schemas.openxmlformats.org/officeDocument/2006/relationships/hyperlink" Target="https://www.amazon.in/WeCool-Bluetooth-Extendable-Multifunctional-Compatible/dp/B08ZN4B121/ref=sr_1_53?qid=1672895762&amp;s=electronics&amp;sr=1-53" TargetMode="External"/><Relationship Id="rId2225" Type="http://schemas.openxmlformats.org/officeDocument/2006/relationships/hyperlink" Target="https://m.media-amazon.com/images/W/WEBP_402378-T2/images/I/41zNLdERuiL._SX300_SY300_QL70_FMwebp_.jpg" TargetMode="External"/><Relationship Id="rId2432" Type="http://schemas.openxmlformats.org/officeDocument/2006/relationships/hyperlink" Target="https://www.amazon.in/Sounce-Protective-Case-Xtend-Unbreakable/dp/B09SJ1FTYV/ref=sr_1_329?qid=1672895842&amp;s=electronics&amp;sr=1-329" TargetMode="External"/><Relationship Id="rId404" Type="http://schemas.openxmlformats.org/officeDocument/2006/relationships/hyperlink" Target="https://www.amazon.in/Bajaj-Majesty-Duetto-LPG-6-Litre/dp/B014HDJ7ZE/ref=sr_1_365?qid=1672923611&amp;s=kitchen&amp;sr=1-365" TargetMode="External"/><Relationship Id="rId611" Type="http://schemas.openxmlformats.org/officeDocument/2006/relationships/hyperlink" Target="https://m.media-amazon.com/images/W/WEBP_402378-T1/images/I/41P+nvE9FYL._SY300_SX300_.jpg" TargetMode="External"/><Relationship Id="rId1034" Type="http://schemas.openxmlformats.org/officeDocument/2006/relationships/hyperlink" Target="https://www.amazon.in/SanDisk-Extreme-microSD-Smartphones-Action/dp/B0B2DD66GS/ref=sr_1_182?qid=1672903004&amp;s=computers&amp;sr=1-182" TargetMode="External"/><Relationship Id="rId1241" Type="http://schemas.openxmlformats.org/officeDocument/2006/relationships/hyperlink" Target="https://m.media-amazon.com/images/I/21Z1HsPvyTL._SX300_SY300_QL70_ML2_.jpg" TargetMode="External"/><Relationship Id="rId1339" Type="http://schemas.openxmlformats.org/officeDocument/2006/relationships/hyperlink" Target="https://m.media-amazon.com/images/W/WEBP_402378-T1/images/I/31TLru4LT8L._SX300_SY300_QL70_FMwebp_.jpg" TargetMode="External"/><Relationship Id="rId1893" Type="http://schemas.openxmlformats.org/officeDocument/2006/relationships/hyperlink" Target="https://m.media-amazon.com/images/W/WEBP_402378-T1/images/I/41+3EsgcpzL._SY300_SX300_.jpg" TargetMode="External"/><Relationship Id="rId709" Type="http://schemas.openxmlformats.org/officeDocument/2006/relationships/hyperlink" Target="https://m.media-amazon.com/images/I/41OEfM3qYLL._SX300_SY300_QL70_ML2_.jpg" TargetMode="External"/><Relationship Id="rId916" Type="http://schemas.openxmlformats.org/officeDocument/2006/relationships/hyperlink" Target="https://www.amazon.in/Fire-Boltt-Ninja-Smartwatch-Sports-Tracking/dp/B09YV42QHZ/ref=sr_1_408?qid=1672895864&amp;s=electronics&amp;sr=1-408" TargetMode="External"/><Relationship Id="rId1101" Type="http://schemas.openxmlformats.org/officeDocument/2006/relationships/hyperlink" Target="https://m.media-amazon.com/images/I/21uJX5AqizL._SX300_SY300_QL70_FMwebp_.jpg" TargetMode="External"/><Relationship Id="rId1546" Type="http://schemas.openxmlformats.org/officeDocument/2006/relationships/hyperlink" Target="https://www.amazon.in/ZEBRONICS-Zeb-Warrior-Speaker-Laptops-Desktop/dp/B08SBH499M/ref=sr_1_394?qid=1672903014&amp;s=computers&amp;sr=1-394" TargetMode="External"/><Relationship Id="rId1753" Type="http://schemas.openxmlformats.org/officeDocument/2006/relationships/hyperlink" Target="https://m.media-amazon.com/images/W/WEBP_402378-T1/images/I/31XFxTn1DCL._SX300_SY300_QL70_FMwebp_.jpg" TargetMode="External"/><Relationship Id="rId1960" Type="http://schemas.openxmlformats.org/officeDocument/2006/relationships/hyperlink" Target="https://www.amazon.in/HP-MicroSD-U1-TF-Card-32GB/dp/B07DJLFMPS/ref=sr_1_106?qid=1672895777&amp;s=electronics&amp;sr=1-106" TargetMode="External"/><Relationship Id="rId45" Type="http://schemas.openxmlformats.org/officeDocument/2006/relationships/hyperlink" Target="https://images-na.ssl-images-amazon.com/images/W/WEBP_402378-T2/images/I/51Y4ApH7emL._SX300_SY300_QL70_FMwebp_.jpg" TargetMode="External"/><Relationship Id="rId1406" Type="http://schemas.openxmlformats.org/officeDocument/2006/relationships/hyperlink" Target="https://www.amazon.in/LTG-500-2Mtr-Cable-Metallic-Silver/dp/B0162LYSFS/ref=sr_1_250?qid=1672909136&amp;s=electronics&amp;sr=1-250" TargetMode="External"/><Relationship Id="rId1613" Type="http://schemas.openxmlformats.org/officeDocument/2006/relationships/hyperlink" Target="https://m.media-amazon.com/images/I/31yI+SWuRzL._SY300_SX300_.jpg" TargetMode="External"/><Relationship Id="rId1820" Type="http://schemas.openxmlformats.org/officeDocument/2006/relationships/hyperlink" Target="https://www.amazon.in/BassHeads-152-ToneSecure-Braided-Earphones/dp/B07KY3FNQP/ref=sr_1_37?qid=1672902996&amp;s=computers&amp;sr=1-37" TargetMode="External"/><Relationship Id="rId194" Type="http://schemas.openxmlformats.org/officeDocument/2006/relationships/hyperlink" Target="https://www.amazon.in/realme-Storage-Processor-Triple-Display/dp/B09RMQYHLH/ref=sr_1_52?qid=1672895762&amp;s=electronics&amp;sr=1-52" TargetMode="External"/><Relationship Id="rId1918" Type="http://schemas.openxmlformats.org/officeDocument/2006/relationships/hyperlink" Target="https://www.amazon.in/Remover-Sweaters-Blankets-Jackets-Carpets/dp/B09KNMLH4Y/ref=sr_1_37_mod_primary_new?qid=1672923592&amp;s=kitchen&amp;sbo=RZvfv%2F%2FHxDF%2BO5021pAnSA%3D%3D&amp;sr=1-37" TargetMode="External"/><Relationship Id="rId2082" Type="http://schemas.openxmlformats.org/officeDocument/2006/relationships/hyperlink" Target="https://www.amazon.in/DURACELL-Micro-braided-Charge-Cable/dp/B09C6FML9B/ref=sr_1_214?qid=1672909134&amp;s=electronics&amp;sr=1-214" TargetMode="External"/><Relationship Id="rId261" Type="http://schemas.openxmlformats.org/officeDocument/2006/relationships/hyperlink" Target="https://m.media-amazon.com/images/W/WEBP_402378-T2/images/I/51HNUsgY29L._SY300_SX300_QL70_FMwebp_.jpg" TargetMode="External"/><Relationship Id="rId499" Type="http://schemas.openxmlformats.org/officeDocument/2006/relationships/hyperlink" Target="https://m.media-amazon.com/images/I/31hQyi26uAL._SX300_SY300_QL70_FMwebp_.jpg" TargetMode="External"/><Relationship Id="rId2387" Type="http://schemas.openxmlformats.org/officeDocument/2006/relationships/hyperlink" Target="https://m.media-amazon.com/images/W/WEBP_402378-T2/images/I/3135yilFsfL._SY445_SX342_QL70_FMwebp_.jpg" TargetMode="External"/><Relationship Id="rId2594" Type="http://schemas.openxmlformats.org/officeDocument/2006/relationships/hyperlink" Target="https://www.amazon.in/Lava-Elements-Charging-Speed-Type-C/dp/B0941392C8/ref=sr_1_467?qid=1672909147&amp;s=electronics&amp;sr=1-467" TargetMode="External"/><Relationship Id="rId359" Type="http://schemas.openxmlformats.org/officeDocument/2006/relationships/hyperlink" Target="https://m.media-amazon.com/images/W/WEBP_402378-T2/images/I/41m4oS2gbcL._SY300_SX300_QL70_FMwebp_.jpg" TargetMode="External"/><Relationship Id="rId566" Type="http://schemas.openxmlformats.org/officeDocument/2006/relationships/hyperlink" Target="https://www.amazon.in/V-Guard-Instant-Heating-White-Blue-Warranty/dp/B0B9RN5X8B/ref=sr_1_171?qid=1672923598&amp;s=kitchen&amp;sr=1-171" TargetMode="External"/><Relationship Id="rId773" Type="http://schemas.openxmlformats.org/officeDocument/2006/relationships/hyperlink" Target="https://m.media-amazon.com/images/W/WEBP_402378-T1/images/I/41sKyiPWzAL._SX300_SY300_QL70_FMwebp_.jpg" TargetMode="External"/><Relationship Id="rId1196" Type="http://schemas.openxmlformats.org/officeDocument/2006/relationships/hyperlink" Target="https://www.amazon.in/ACTIVA-APSRA-Approved-Ceiling-Warranty/dp/B07ZJND9B9/ref=sr_1_315?qid=1672923607&amp;s=kitchen&amp;sr=1-315" TargetMode="External"/><Relationship Id="rId2247" Type="http://schemas.openxmlformats.org/officeDocument/2006/relationships/hyperlink" Target="https://m.media-amazon.com/images/I/41EbxurQIDL._SX300_SY300_QL70_FMwebp_.jpg" TargetMode="External"/><Relationship Id="rId2454" Type="http://schemas.openxmlformats.org/officeDocument/2006/relationships/hyperlink" Target="https://www.amazon.in/Hair-Removers-Laundry-Remover-Reusable/dp/B0B3JSWG81/ref=sr_1_501?qid=1672923617&amp;s=kitchen&amp;sr=1-501" TargetMode="External"/><Relationship Id="rId121" Type="http://schemas.openxmlformats.org/officeDocument/2006/relationships/hyperlink" Target="https://m.media-amazon.com/images/I/41bO-mGKk+L._SY300_SX300_.jpg" TargetMode="External"/><Relationship Id="rId219" Type="http://schemas.openxmlformats.org/officeDocument/2006/relationships/hyperlink" Target="https://m.media-amazon.com/images/I/51lDlqmDxQL._SY300_SX300_QL70_FMwebp_.jpg" TargetMode="External"/><Relationship Id="rId426" Type="http://schemas.openxmlformats.org/officeDocument/2006/relationships/hyperlink" Target="https://www.amazon.in/Supreme-Pressure-Portable-Cleaning-Purpose/dp/B09VKWGZD7/ref=sr_1_102?qid=1672923596&amp;s=kitchen&amp;sr=1-102" TargetMode="External"/><Relationship Id="rId633" Type="http://schemas.openxmlformats.org/officeDocument/2006/relationships/hyperlink" Target="https://m.media-amazon.com/images/W/WEBP_402378-T2/images/I/41-76LhAc4S._SX300_SY300_QL70_FMwebp_.jpg" TargetMode="External"/><Relationship Id="rId980" Type="http://schemas.openxmlformats.org/officeDocument/2006/relationships/hyperlink" Target="https://www.amazon.in/Lenovo-600-Bluetooth%C2%AE-Silent-Mouse/dp/B08LW31NQ6/ref=sr_1_309?qid=1672903010&amp;s=computers&amp;sr=1-309" TargetMode="External"/><Relationship Id="rId1056" Type="http://schemas.openxmlformats.org/officeDocument/2006/relationships/hyperlink" Target="https://www.amazon.in/Noise-Bluetooth-Wireless-30-Hours-Instacharge/dp/B09Y5MP7C4/ref=sr_1_132?qid=1672903001&amp;s=computers&amp;sr=1-132" TargetMode="External"/><Relationship Id="rId1263" Type="http://schemas.openxmlformats.org/officeDocument/2006/relationships/hyperlink" Target="https://m.media-amazon.com/images/I/51DxyRgcEdL._SX300_SY300_QL70_FMwebp_.jpg" TargetMode="External"/><Relationship Id="rId2107" Type="http://schemas.openxmlformats.org/officeDocument/2006/relationships/hyperlink" Target="https://m.media-amazon.com/images/W/WEBP_402378-T2/images/I/41J8nz5uEUL._SX300_SY300_QL70_FMwebp_.jpg" TargetMode="External"/><Relationship Id="rId2314" Type="http://schemas.openxmlformats.org/officeDocument/2006/relationships/hyperlink" Target="https://www.amazon.in/FLiX-Charger-Charging-Adapter-More-Black/dp/B09T37CKQ5/ref=sr_1_431?qid=1672895872&amp;s=electronics&amp;sr=1-431" TargetMode="External"/><Relationship Id="rId2661" Type="http://schemas.openxmlformats.org/officeDocument/2006/relationships/hyperlink" Target="https://m.media-amazon.com/images/I/21t8TMvuq6L._SX300_SY300_QL70_FMwebp_.jpg" TargetMode="External"/><Relationship Id="rId840" Type="http://schemas.openxmlformats.org/officeDocument/2006/relationships/hyperlink" Target="https://www.amazon.in/Philips-Collection-HL1655-00-250-Watt/dp/B00YQLG7GK/ref=sr_1_169?qid=1672923598&amp;s=kitchen&amp;sr=1-169" TargetMode="External"/><Relationship Id="rId938" Type="http://schemas.openxmlformats.org/officeDocument/2006/relationships/hyperlink" Target="https://www.amazon.in/boAt-Wave-Lite-Smartwatch-Activity/dp/B09V12K8NT/ref=sr_1_15?qid=1672895748&amp;s=electronics&amp;sr=1-15" TargetMode="External"/><Relationship Id="rId1470" Type="http://schemas.openxmlformats.org/officeDocument/2006/relationships/hyperlink" Target="https://www.amazon.in/Usha-Aurora-Iron-1000-Light/dp/B07S9M8YTY/ref=sr_1_322?qid=1672923609&amp;s=kitchen&amp;sr=1-322" TargetMode="External"/><Relationship Id="rId1568" Type="http://schemas.openxmlformats.org/officeDocument/2006/relationships/hyperlink" Target="https://www.amazon.in/Bajaj-Majesty-1000-Watt-Iron-White/dp/B01C8P29N0/ref=sr_1_26?qid=1672923591&amp;s=kitchen&amp;sr=1-26" TargetMode="External"/><Relationship Id="rId1775" Type="http://schemas.openxmlformats.org/officeDocument/2006/relationships/hyperlink" Target="https://m.media-amazon.com/images/I/41Ae67XZACL._SX300_SY300_QL70_FMwebp_.jpg" TargetMode="External"/><Relationship Id="rId2521" Type="http://schemas.openxmlformats.org/officeDocument/2006/relationships/hyperlink" Target="https://m.media-amazon.com/images/W/WEBP_402378-T2/images/I/41rDN2Ylj1L._SX300_SY300_QL70_FMwebp_.jpg" TargetMode="External"/><Relationship Id="rId2619" Type="http://schemas.openxmlformats.org/officeDocument/2006/relationships/hyperlink" Target="https://m.media-amazon.com/images/I/51LTAUNKg9L._SX300_SY300_QL70_FMwebp_.jpg" TargetMode="External"/><Relationship Id="rId67" Type="http://schemas.openxmlformats.org/officeDocument/2006/relationships/hyperlink" Target="https://m.media-amazon.com/images/W/WEBP_402378-T2/images/I/31Ly7OehCGL._SX300_SY300_QL70_FMwebp_.jpg" TargetMode="External"/><Relationship Id="rId700" Type="http://schemas.openxmlformats.org/officeDocument/2006/relationships/hyperlink" Target="https://www.amazon.in/Tukzer-Rejection-Compatible-2018-2020-Precise/dp/B08KRMK9LZ/ref=sr_1_346?qid=1672903012&amp;s=computers&amp;sr=1-346" TargetMode="External"/><Relationship Id="rId1123" Type="http://schemas.openxmlformats.org/officeDocument/2006/relationships/hyperlink" Target="https://m.media-amazon.com/images/W/WEBP_402378-T2/images/I/31lKVhGarbL._SX300_SY300_QL70_FMwebp_.jpg" TargetMode="External"/><Relationship Id="rId1330" Type="http://schemas.openxmlformats.org/officeDocument/2006/relationships/hyperlink" Target="https://www.amazon.in/D-Link-DIR-615-Wireless-N300-Router-Black/dp/B0085IATT6/ref=sr_1_320?qid=1672903011&amp;s=computers&amp;sr=1-320" TargetMode="External"/><Relationship Id="rId1428" Type="http://schemas.openxmlformats.org/officeDocument/2006/relationships/hyperlink" Target="https://www.amazon.in/AmazonBasics-Certified-Lightning-Charge-Collection/dp/B07DWFX9YS/ref=sr_1_333?qid=1672909140&amp;s=electronics&amp;sr=1-333" TargetMode="External"/><Relationship Id="rId1635" Type="http://schemas.openxmlformats.org/officeDocument/2006/relationships/hyperlink" Target="https://m.media-amazon.com/images/I/41fuAckaI7L._SX300_SY300_QL70_FMwebp_.jpg" TargetMode="External"/><Relationship Id="rId1982" Type="http://schemas.openxmlformats.org/officeDocument/2006/relationships/hyperlink" Target="https://www.amazon.in/Portronics-Konnect-Delivery-Support-Braided/dp/B085DTN6R2/ref=sr_1_15?qid=1672909124&amp;s=electronics&amp;sr=1-15" TargetMode="External"/><Relationship Id="rId1842" Type="http://schemas.openxmlformats.org/officeDocument/2006/relationships/hyperlink" Target="https://www.amazon.in/Tukzer-Memory-Foam-Ergonomic-Mousepad-Suitable/dp/B08WLY8V9S/ref=sr_1_328?qid=1672903011&amp;s=computers&amp;sr=1-328" TargetMode="External"/><Relationship Id="rId1702" Type="http://schemas.openxmlformats.org/officeDocument/2006/relationships/hyperlink" Target="https://www.amazon.in/Zuvexa-Rechargeable-Electric-Foam-Maker/dp/B0BLC2BYPX/ref=sr_1_243?qid=1672923603&amp;s=kitchen&amp;sr=1-243" TargetMode="External"/><Relationship Id="rId283" Type="http://schemas.openxmlformats.org/officeDocument/2006/relationships/hyperlink" Target="https://m.media-amazon.com/images/I/417VKyMXuYL._SX300_SY300_QL70_FMwebp_.jpg" TargetMode="External"/><Relationship Id="rId490" Type="http://schemas.openxmlformats.org/officeDocument/2006/relationships/hyperlink" Target="https://www.amazon.in/Crucial-500GB-PCIe-NAND-3500MB/dp/B0B25LQQPC/ref=sr_1_486?qid=1672903019&amp;s=computers&amp;sr=1-486" TargetMode="External"/><Relationship Id="rId2171" Type="http://schemas.openxmlformats.org/officeDocument/2006/relationships/hyperlink" Target="https://m.media-amazon.com/images/I/31U-gk8FwsL._SX300_SY300_QL70_FMwebp_.jpg" TargetMode="External"/><Relationship Id="rId143" Type="http://schemas.openxmlformats.org/officeDocument/2006/relationships/hyperlink" Target="https://m.media-amazon.com/images/I/41Yylo75u7L._SX300_SY300_QL70_ML2_.jpg" TargetMode="External"/><Relationship Id="rId350" Type="http://schemas.openxmlformats.org/officeDocument/2006/relationships/hyperlink" Target="https://www.amazon.in/Redmi-9A-Sport-Octa-core-Processor/dp/B09GFM8CGS/ref=sr_1_144?qid=1672895784&amp;s=electronics&amp;sr=1-144" TargetMode="External"/><Relationship Id="rId588" Type="http://schemas.openxmlformats.org/officeDocument/2006/relationships/hyperlink" Target="https://www.amazon.in/Balzano-Speed-Nutri-Blender-Smoothie/dp/B08S6RKT4L/ref=sr_1_241?qid=1672923603&amp;s=kitchen&amp;sr=1-241" TargetMode="External"/><Relationship Id="rId795" Type="http://schemas.openxmlformats.org/officeDocument/2006/relationships/hyperlink" Target="https://m.media-amazon.com/images/I/41WCgGbvwhL._SX300_SY300_QL70_ML2_.jpg" TargetMode="External"/><Relationship Id="rId2031" Type="http://schemas.openxmlformats.org/officeDocument/2006/relationships/hyperlink" Target="https://m.media-amazon.com/images/W/WEBP_402378-T2/images/I/41rEpW57SyL._SX300_SY300_QL70_FMwebp_.jpg" TargetMode="External"/><Relationship Id="rId2269" Type="http://schemas.openxmlformats.org/officeDocument/2006/relationships/hyperlink" Target="https://m.media-amazon.com/images/I/31-q0xhaTAL._SY445_SX342_QL70_FMwebp_.jpg" TargetMode="External"/><Relationship Id="rId2476" Type="http://schemas.openxmlformats.org/officeDocument/2006/relationships/hyperlink" Target="https://www.amazon.in/IONIX-Tap-filter-Multilayer-Filter-Pack/dp/B0BNDRK886/ref=sr_1_399?qid=1672923612&amp;s=kitchen&amp;sr=1-399" TargetMode="External"/><Relationship Id="rId2683" Type="http://schemas.openxmlformats.org/officeDocument/2006/relationships/hyperlink" Target="https://m.media-amazon.com/images/W/WEBP_402378-T1/images/I/51o0rLZiIjL._SX300_SY300_QL70_FMwebp_.jpg" TargetMode="External"/><Relationship Id="rId9" Type="http://schemas.openxmlformats.org/officeDocument/2006/relationships/hyperlink" Target="https://m.media-amazon.com/images/W/WEBP_402378-T2/images/I/51dOjIreG4L._SX300_SY300_QL70_FMwebp_.jpg" TargetMode="External"/><Relationship Id="rId210" Type="http://schemas.openxmlformats.org/officeDocument/2006/relationships/hyperlink" Target="https://www.amazon.in/AGARO-Imperial-Slow-Juicer-Watts/dp/B07R679HTT/ref=sr_1_363?qid=1672923610&amp;s=kitchen&amp;sr=1-363" TargetMode="External"/><Relationship Id="rId448" Type="http://schemas.openxmlformats.org/officeDocument/2006/relationships/hyperlink" Target="https://www.amazon.in/HP-DeskJet-Inkjet-Colour-Printer/dp/B08D9NDZ1Y/ref=sr_1_317?qid=1672903011&amp;s=computers&amp;sr=1-317" TargetMode="External"/><Relationship Id="rId655" Type="http://schemas.openxmlformats.org/officeDocument/2006/relationships/hyperlink" Target="https://m.media-amazon.com/images/W/WEBP_402378-T2/images/I/21Kb8kWuKTL._SX300_SY300_QL70_FMwebp_.jpg" TargetMode="External"/><Relationship Id="rId862" Type="http://schemas.openxmlformats.org/officeDocument/2006/relationships/hyperlink" Target="https://www.amazon.in/Spigen-Hybrid-Compatible-Carbonate-Crystal/dp/B0B1NX6JTN/ref=sr_1_389?qid=1672895864&amp;s=electronics&amp;sr=1-389" TargetMode="External"/><Relationship Id="rId1078" Type="http://schemas.openxmlformats.org/officeDocument/2006/relationships/hyperlink" Target="https://www.amazon.in/Logitech-MK215-Wireless-Keyboard-Mouse/dp/B012MQS060/ref=sr_1_190?qid=1672903004&amp;s=computers&amp;sr=1-190" TargetMode="External"/><Relationship Id="rId1285" Type="http://schemas.openxmlformats.org/officeDocument/2006/relationships/hyperlink" Target="https://m.media-amazon.com/images/W/WEBP_402378-T2/images/I/4177nw8okbL._SX300_SY300_QL70_FMwebp_.jpg" TargetMode="External"/><Relationship Id="rId1492" Type="http://schemas.openxmlformats.org/officeDocument/2006/relationships/hyperlink" Target="https://www.amazon.in/Inalsa-Electric-Kettle-Absa-1500W-Capacity/dp/B07QDSN9V6/ref=sr_1_39?qid=1672923592&amp;s=kitchen&amp;sr=1-39" TargetMode="External"/><Relationship Id="rId2129" Type="http://schemas.openxmlformats.org/officeDocument/2006/relationships/hyperlink" Target="https://m.media-amazon.com/images/I/51WJbMPuROL._SX300_SY300_QL70_ML2_.jpg" TargetMode="External"/><Relationship Id="rId2336" Type="http://schemas.openxmlformats.org/officeDocument/2006/relationships/hyperlink" Target="https://www.amazon.in/Ikea-PRODUKT-Milk-frother-Frother-Handheld/dp/B09X5HD5T1/ref=sr_1_289_mod_primary_new?qid=1672923606&amp;s=kitchen&amp;sbo=RZvfv%2F%2FHxDF%2BO5021pAnSA%3D%3D&amp;sr=1-289" TargetMode="External"/><Relationship Id="rId2543" Type="http://schemas.openxmlformats.org/officeDocument/2006/relationships/hyperlink" Target="https://m.media-amazon.com/images/W/WEBP_402378-T1/images/I/41wL36XZGXL._SX300_SY300_QL70_FMwebp_.jpg" TargetMode="External"/><Relationship Id="rId308" Type="http://schemas.openxmlformats.org/officeDocument/2006/relationships/hyperlink" Target="https://www.amazon.in/Philips-Garment-Steamer-GC523-60/dp/B07DZ986Q2/ref=sr_1_253?qid=1672923605&amp;s=kitchen&amp;sr=1-253" TargetMode="External"/><Relationship Id="rId515" Type="http://schemas.openxmlformats.org/officeDocument/2006/relationships/hyperlink" Target="https://m.media-amazon.com/images/W/WEBP_402378-T1/images/I/41opVWa6H1L._SX300_SY300_QL70_FMwebp_.jpg" TargetMode="External"/><Relationship Id="rId722" Type="http://schemas.openxmlformats.org/officeDocument/2006/relationships/hyperlink" Target="https://www.amazon.in/InstaCuppa-Portable-Smoothie-Crushing-Rechargeable/dp/B09NTHQRW3/ref=sr_1_140?qid=1672923597&amp;s=kitchen&amp;sr=1-140" TargetMode="External"/><Relationship Id="rId1145" Type="http://schemas.openxmlformats.org/officeDocument/2006/relationships/hyperlink" Target="https://m.media-amazon.com/images/W/WEBP_402378-T2/images/I/31C71rcp+1L._SY300_SX300_.jpg" TargetMode="External"/><Relationship Id="rId1352" Type="http://schemas.openxmlformats.org/officeDocument/2006/relationships/hyperlink" Target="https://www.amazon.in/Generation-Space-Saving-Solution-Management-Speakers/dp/B0B8ZKWGKD/ref=sr_1_474?qid=1672909147&amp;s=electronics&amp;sr=1-474" TargetMode="External"/><Relationship Id="rId1797" Type="http://schemas.openxmlformats.org/officeDocument/2006/relationships/hyperlink" Target="https://m.media-amazon.com/images/W/WEBP_402378-T2/images/I/41k0WxE3sKS._SY445_SX342_QL70_FMwebp_.jpg" TargetMode="External"/><Relationship Id="rId2403" Type="http://schemas.openxmlformats.org/officeDocument/2006/relationships/hyperlink" Target="https://m.media-amazon.com/images/W/WEBP_402378-T1/images/I/41xQ7QVZMSL._SY300_SX300_QL70_FMwebp_.jpg" TargetMode="External"/><Relationship Id="rId89" Type="http://schemas.openxmlformats.org/officeDocument/2006/relationships/hyperlink" Target="https://m.media-amazon.com/images/W/WEBP_402378-T2/images/I/41giUEJJGDL._SY300_SX300_QL70_FMwebp_.jpg" TargetMode="External"/><Relationship Id="rId1005" Type="http://schemas.openxmlformats.org/officeDocument/2006/relationships/hyperlink" Target="https://m.media-amazon.com/images/W/WEBP_402378-T1/images/I/31HCup1pqFL._SX300_SY300_QL70_FMwebp_.jpg" TargetMode="External"/><Relationship Id="rId1212" Type="http://schemas.openxmlformats.org/officeDocument/2006/relationships/hyperlink" Target="https://www.amazon.in/Wipro-Electric-Stainless-Automatic-VB021070/dp/B099Z83VRC/ref=sr_1_237?qid=1672923603&amp;s=kitchen&amp;sr=1-237" TargetMode="External"/><Relationship Id="rId1657" Type="http://schemas.openxmlformats.org/officeDocument/2006/relationships/hyperlink" Target="https://m.media-amazon.com/images/I/51fEftU7HAL._SX300_SY300_QL70_FMwebp_.jpg" TargetMode="External"/><Relationship Id="rId1864" Type="http://schemas.openxmlformats.org/officeDocument/2006/relationships/hyperlink" Target="https://www.amazon.in/Wayona-Charging-Charger-Compatible-Samsung/dp/B09QGZFBPM/ref=sr_1_118?qid=1672909129&amp;s=electronics&amp;sr=1-118" TargetMode="External"/><Relationship Id="rId2610" Type="http://schemas.openxmlformats.org/officeDocument/2006/relationships/hyperlink" Target="https://www.amazon.in/Amazon-Brand-Solimo-Charging-Cable/dp/B09VH568H7/ref=sr_1_415?qid=1672909145&amp;s=electronics&amp;sr=1-415" TargetMode="External"/><Relationship Id="rId1517" Type="http://schemas.openxmlformats.org/officeDocument/2006/relationships/hyperlink" Target="https://m.media-amazon.com/images/I/41VG2A4BrbL._SX300_SY300_QL70_FMwebp_.jpg" TargetMode="External"/><Relationship Id="rId1724" Type="http://schemas.openxmlformats.org/officeDocument/2006/relationships/hyperlink" Target="https://www.amazon.in/TP-Link-TL-WN725N-150Mbps-Wireless-Adapter/dp/B008IFXQFU/ref=sr_1_10?qid=1672909124&amp;s=electronics&amp;sr=1-10" TargetMode="External"/><Relationship Id="rId16" Type="http://schemas.openxmlformats.org/officeDocument/2006/relationships/hyperlink" Target="https://www.amazon.in/OnePlus-Moonstone-Black-128GB-Storage/dp/B0B5V47VK4/ref=sr_1_300?qid=1672895835&amp;s=electronics&amp;sr=1-300" TargetMode="External"/><Relationship Id="rId1931" Type="http://schemas.openxmlformats.org/officeDocument/2006/relationships/hyperlink" Target="https://m.media-amazon.com/images/I/51BGUyveMfL._SX300_SY300_QL70_FMwebp_.jpg" TargetMode="External"/><Relationship Id="rId2193" Type="http://schemas.openxmlformats.org/officeDocument/2006/relationships/hyperlink" Target="https://m.media-amazon.com/images/W/WEBP_402378-T1/images/I/31p014p14mL._SX342_SY445_QL70_FMwebp_.jpg" TargetMode="External"/><Relationship Id="rId2498" Type="http://schemas.openxmlformats.org/officeDocument/2006/relationships/hyperlink" Target="https://www.amazon.in/Portable-Hairball-Epilator-Removing-Furniture/dp/B09XB1R2F3/ref=sr_1_157?qid=1672923598&amp;s=kitchen&amp;sr=1-157" TargetMode="External"/><Relationship Id="rId165" Type="http://schemas.openxmlformats.org/officeDocument/2006/relationships/hyperlink" Target="https://m.media-amazon.com/images/W/WEBP_402378-T2/images/I/41ut+j+REdL._SY300_SX300_.jpg" TargetMode="External"/><Relationship Id="rId372" Type="http://schemas.openxmlformats.org/officeDocument/2006/relationships/hyperlink" Target="https://www.amazon.in/Sujata-Dynamix-900W-900-Watt-Mixer-Grinder/dp/B078JT7LTD/ref=sr_1_462?qid=1672923615&amp;s=kitchen&amp;sr=1-462" TargetMode="External"/><Relationship Id="rId677" Type="http://schemas.openxmlformats.org/officeDocument/2006/relationships/hyperlink" Target="https://m.media-amazon.com/images/W/WEBP_402378-T1/images/I/31Di52QEVdL._SX300_SY300_QL70_FMwebp_.jpg" TargetMode="External"/><Relationship Id="rId2053" Type="http://schemas.openxmlformats.org/officeDocument/2006/relationships/hyperlink" Target="https://m.media-amazon.com/images/W/WEBP_402378-T1/images/I/41d2SJq5sxL._SX300_SY300_QL70_FMwebp_.jpg" TargetMode="External"/><Relationship Id="rId2260" Type="http://schemas.openxmlformats.org/officeDocument/2006/relationships/hyperlink" Target="https://www.amazon.in/Luxor-Subject-Single-Ruled-Notebook/dp/B00LHZWD0C/ref=sr_1_193?qid=1672903005&amp;s=computers&amp;sr=1-193" TargetMode="External"/><Relationship Id="rId2358" Type="http://schemas.openxmlformats.org/officeDocument/2006/relationships/hyperlink" Target="https://www.amazon.in/Macmillan-Aquafresh-Micron-Filter-Purifier/dp/B09JFR8H3Q/ref=sr_1_405?qid=1672923612&amp;s=kitchen&amp;sr=1-405" TargetMode="External"/><Relationship Id="rId232" Type="http://schemas.openxmlformats.org/officeDocument/2006/relationships/hyperlink" Target="https://www.amazon.in/Kodak-inches-Certified-Android-32HDX7XPROBL/dp/B09DSXK8JX/ref=sr_1_494?qid=1672909149&amp;s=electronics&amp;sr=1-494" TargetMode="External"/><Relationship Id="rId884" Type="http://schemas.openxmlformats.org/officeDocument/2006/relationships/hyperlink" Target="https://www.amazon.in/Dualband-1200Mbps-Frequency-Directional-app-Parental/dp/B09MKG4ZCM/ref=sr_1_420?qid=1672903016&amp;s=computers&amp;sr=1-420" TargetMode="External"/><Relationship Id="rId2120" Type="http://schemas.openxmlformats.org/officeDocument/2006/relationships/hyperlink" Target="https://www.amazon.in/Storite%C2%AE-150cm-Female-Extension-Printers/dp/B00OFM6PEO/ref=sr_1_500?qid=1672909149&amp;s=electronics&amp;sr=1-500" TargetMode="External"/><Relationship Id="rId2565" Type="http://schemas.openxmlformats.org/officeDocument/2006/relationships/hyperlink" Target="https://m.media-amazon.com/images/I/212redZnCCL._SX300_SY300_QL70_ML2_.jpg" TargetMode="External"/><Relationship Id="rId537" Type="http://schemas.openxmlformats.org/officeDocument/2006/relationships/hyperlink" Target="https://m.media-amazon.com/images/I/41d7YWtyLCL._SX300_SY300_QL70_FMwebp_.jpg" TargetMode="External"/><Relationship Id="rId744" Type="http://schemas.openxmlformats.org/officeDocument/2006/relationships/hyperlink" Target="https://www.amazon.in/Logitech-Hyperion-Ultra-Gaming-Mouse/dp/B00NFD0ETQ/ref=sr_1_424?qid=1672903016&amp;s=computers&amp;sr=1-424" TargetMode="External"/><Relationship Id="rId951" Type="http://schemas.openxmlformats.org/officeDocument/2006/relationships/hyperlink" Target="https://m.media-amazon.com/images/W/WEBP_402378-T2/images/I/41zEY42v1tL._SX300_SY300_QL70_FMwebp_.jpg" TargetMode="External"/><Relationship Id="rId1167" Type="http://schemas.openxmlformats.org/officeDocument/2006/relationships/hyperlink" Target="https://m.media-amazon.com/images/W/WEBP_402378-T1/images/I/31D9nttNSPL._SX300_SY300_QL70_FMwebp_.jpg" TargetMode="External"/><Relationship Id="rId1374" Type="http://schemas.openxmlformats.org/officeDocument/2006/relationships/hyperlink" Target="https://www.amazon.in/Zebronics-Wonderbar-Powered-Computer-Speaker/dp/B08K9PX15C/ref=sr_1_285?qid=1672903008&amp;s=computers&amp;sr=1-285" TargetMode="External"/><Relationship Id="rId1581" Type="http://schemas.openxmlformats.org/officeDocument/2006/relationships/hyperlink" Target="https://m.media-amazon.com/images/I/21DUuehBaRL._SX300_SY300_QL70_FMwebp_.jpg" TargetMode="External"/><Relationship Id="rId1679" Type="http://schemas.openxmlformats.org/officeDocument/2006/relationships/hyperlink" Target="https://m.media-amazon.com/images/W/WEBP_402378-T1/images/I/41h9kA2Tt7S._SX300_SY300_QL70_FMwebp_.jpg" TargetMode="External"/><Relationship Id="rId2218" Type="http://schemas.openxmlformats.org/officeDocument/2006/relationships/hyperlink" Target="https://www.amazon.in/Tukzer-Foldable-Adjustable-Compatible-Smartphones/dp/B08MWJTST6/ref=sr_1_442?qid=1672903017&amp;s=computers&amp;sr=1-442" TargetMode="External"/><Relationship Id="rId2425" Type="http://schemas.openxmlformats.org/officeDocument/2006/relationships/hyperlink" Target="https://m.media-amazon.com/images/I/51YNXPOgNML._SX300_SY300_QL70_FMwebp_.jpg" TargetMode="External"/><Relationship Id="rId2632" Type="http://schemas.openxmlformats.org/officeDocument/2006/relationships/hyperlink" Target="https://www.amazon.in/STRIFF-Mobile-Android-Samsung-OnePlus/dp/B07GXHC691/ref=sr_1_73?qid=1672895770&amp;s=electronics&amp;sr=1-73" TargetMode="External"/><Relationship Id="rId80" Type="http://schemas.openxmlformats.org/officeDocument/2006/relationships/hyperlink" Target="https://www.amazon.in/TCL-inches-Certified-Android-43P615/dp/B08FD2VSD9/ref=sr_1_490?qid=1672909149&amp;s=electronics&amp;sr=1-490" TargetMode="External"/><Relationship Id="rId604" Type="http://schemas.openxmlformats.org/officeDocument/2006/relationships/hyperlink" Target="https://www.amazon.in/TP-Link-Archer-C6-Wireless-MU-MIMO/dp/B07GVR9TG7/ref=sr_1_84?qid=1672902998&amp;s=computers&amp;sr=1-84" TargetMode="External"/><Relationship Id="rId811" Type="http://schemas.openxmlformats.org/officeDocument/2006/relationships/hyperlink" Target="https://m.media-amazon.com/images/W/WEBP_402378-T1/images/I/41MrcJcvi3L._SX300_SY300_QL70_FMwebp_.jpg" TargetMode="External"/><Relationship Id="rId1027" Type="http://schemas.openxmlformats.org/officeDocument/2006/relationships/hyperlink" Target="https://m.media-amazon.com/images/I/41VM+D8AGWL._SY300_SX300_.jpg" TargetMode="External"/><Relationship Id="rId1234" Type="http://schemas.openxmlformats.org/officeDocument/2006/relationships/hyperlink" Target="https://www.amazon.in/AmazonBasics-Nylon-Braided-Lightning-Cable/dp/B082T6GXS5/ref=sr_1_165?qid=1672909131&amp;s=electronics&amp;sr=1-165" TargetMode="External"/><Relationship Id="rId1441" Type="http://schemas.openxmlformats.org/officeDocument/2006/relationships/hyperlink" Target="https://m.media-amazon.com/images/W/WEBP_402378-T2/images/I/21OWOIM1wML._SX300_SY300_QL70_FMwebp_.jpg" TargetMode="External"/><Relationship Id="rId1886" Type="http://schemas.openxmlformats.org/officeDocument/2006/relationships/hyperlink" Target="https://www.amazon.in/Charging-Braided-Compatible-Samsung-Galaxy/dp/B08PSQRW2T/ref=sr_1_159?qid=1672909131&amp;s=electronics&amp;sr=1-159" TargetMode="External"/><Relationship Id="rId909" Type="http://schemas.openxmlformats.org/officeDocument/2006/relationships/hyperlink" Target="https://m.media-amazon.com/images/W/WEBP_402378-T2/images/I/313jBpnrJVL._SX300_SY300_QL70_FMwebp_.jpg" TargetMode="External"/><Relationship Id="rId1301" Type="http://schemas.openxmlformats.org/officeDocument/2006/relationships/hyperlink" Target="https://m.media-amazon.com/images/W/WEBP_402378-T2/images/I/41RI-hzCnvL._SY300_SX300_QL70_FMwebp_.jpg" TargetMode="External"/><Relationship Id="rId1539" Type="http://schemas.openxmlformats.org/officeDocument/2006/relationships/hyperlink" Target="https://m.media-amazon.com/images/I/41eHLj-wfGL._SX300_SY300_QL70_FMwebp_.jpg" TargetMode="External"/><Relationship Id="rId1746" Type="http://schemas.openxmlformats.org/officeDocument/2006/relationships/hyperlink" Target="https://www.amazon.in/Zebronics-Zeb-Fame-Multi-Speakers-Control/dp/B07L3NDN24/ref=sr_1_253?qid=1672903007&amp;s=computers&amp;sr=1-253" TargetMode="External"/><Relationship Id="rId1953" Type="http://schemas.openxmlformats.org/officeDocument/2006/relationships/hyperlink" Target="https://m.media-amazon.com/images/I/31NR4qCjJyL._SX300_SY300_QL70_FMwebp_.jpg" TargetMode="External"/><Relationship Id="rId38" Type="http://schemas.openxmlformats.org/officeDocument/2006/relationships/hyperlink" Target="https://www.amazon.in/OnePlus-50-inches-Android-Pro/dp/B0B3MMYHYW/ref=sr_1_42?qid=1672909125&amp;s=electronics&amp;sr=1-42" TargetMode="External"/><Relationship Id="rId1606" Type="http://schemas.openxmlformats.org/officeDocument/2006/relationships/hyperlink" Target="https://www.amazon.in/JBL-C100SI-Ear-Headphones-Mic/dp/B01DF26V7A/ref=sr_1_159?qid=1672895791&amp;s=electronics&amp;sr=1-159" TargetMode="External"/><Relationship Id="rId1813" Type="http://schemas.openxmlformats.org/officeDocument/2006/relationships/hyperlink" Target="https://m.media-amazon.com/images/W/WEBP_402378-T1/images/I/31A6Arm+F7L._SY300_SX300_.jpg" TargetMode="External"/><Relationship Id="rId187" Type="http://schemas.openxmlformats.org/officeDocument/2006/relationships/hyperlink" Target="https://m.media-amazon.com/images/I/41hCikFvL7L._SY300_SX300_QL70_FMwebp_.jpg" TargetMode="External"/><Relationship Id="rId394" Type="http://schemas.openxmlformats.org/officeDocument/2006/relationships/hyperlink" Target="https://www.amazon.in/Bajaj-Shakti-Heater-Multiple-Safety/dp/B097R45BH8/ref=sr_1_30?qid=1672923592&amp;s=kitchen&amp;sr=1-30" TargetMode="External"/><Relationship Id="rId2075" Type="http://schemas.openxmlformats.org/officeDocument/2006/relationships/hyperlink" Target="https://m.media-amazon.com/images/W/WEBP_402378-T1/images/I/41DXzzwydTL._SX300_SY300_QL70_FMwebp_.jpg" TargetMode="External"/><Relationship Id="rId2282" Type="http://schemas.openxmlformats.org/officeDocument/2006/relationships/hyperlink" Target="https://www.amazon.in/Portronics-Konnect-Charging-Resistant-Braided/dp/B09Q8WQ5QJ/ref=sr_1_244?qid=1672909136&amp;s=electronics&amp;sr=1-244" TargetMode="External"/><Relationship Id="rId254" Type="http://schemas.openxmlformats.org/officeDocument/2006/relationships/hyperlink" Target="https://www.amazon.in/Borosil-Volcano-Filled-Radiator-Heater/dp/B09M3F4HGB/ref=sr_1_371?qid=1672923611&amp;s=kitchen&amp;sr=1-371" TargetMode="External"/><Relationship Id="rId699" Type="http://schemas.openxmlformats.org/officeDocument/2006/relationships/hyperlink" Target="https://m.media-amazon.com/images/I/414zbaw52sL._SX300_SY300_QL70_FMwebp_.jpg" TargetMode="External"/><Relationship Id="rId1091" Type="http://schemas.openxmlformats.org/officeDocument/2006/relationships/hyperlink" Target="https://m.media-amazon.com/images/I/31J3pwT7i4L._SY300_SX300_QL70_FMwebp_.jpg" TargetMode="External"/><Relationship Id="rId2587" Type="http://schemas.openxmlformats.org/officeDocument/2006/relationships/hyperlink" Target="https://m.media-amazon.com/images/W/WEBP_402378-T2/images/I/311Rq7jXvgL._SY445_SX342_QL70_FMwebp_.jpg" TargetMode="External"/><Relationship Id="rId114" Type="http://schemas.openxmlformats.org/officeDocument/2006/relationships/hyperlink" Target="https://www.amazon.in/VU-inches-Premium-Smart-43GA/dp/B0B7B9V9QP/ref=sr_1_449?qid=1672909146&amp;s=electronics&amp;sr=1-449" TargetMode="External"/><Relationship Id="rId461" Type="http://schemas.openxmlformats.org/officeDocument/2006/relationships/hyperlink" Target="https://m.media-amazon.com/images/W/WEBP_402378-T2/images/I/417Fqdo6KJL._SX300_SY300_QL70_FMwebp_.jpg" TargetMode="External"/><Relationship Id="rId559" Type="http://schemas.openxmlformats.org/officeDocument/2006/relationships/hyperlink" Target="https://m.media-amazon.com/images/W/WEBP_402378-T1/images/I/21vWJo4CXKL._SX300_SY300_QL70_FMwebp_.jpg" TargetMode="External"/><Relationship Id="rId766" Type="http://schemas.openxmlformats.org/officeDocument/2006/relationships/hyperlink" Target="https://www.amazon.in/Lenovo-Megapixel-Ultra-Wide-Rotation-Plug-n-Play/dp/B09P22HXH6/ref=sr_1_323?qid=1672903011&amp;s=computers&amp;sr=1-323" TargetMode="External"/><Relationship Id="rId1189" Type="http://schemas.openxmlformats.org/officeDocument/2006/relationships/hyperlink" Target="https://m.media-amazon.com/images/I/31dnZ234ZOL._SY300_SX300_QL70_FMwebp_.jpg" TargetMode="External"/><Relationship Id="rId1396" Type="http://schemas.openxmlformats.org/officeDocument/2006/relationships/hyperlink" Target="https://www.amazon.in/AmazonBasics-Nylon-Braided-Lightning-Cable/dp/B082T6V3DT/ref=sr_1_57?qid=1672909126&amp;s=electronics&amp;sr=1-57" TargetMode="External"/><Relationship Id="rId2142" Type="http://schemas.openxmlformats.org/officeDocument/2006/relationships/hyperlink" Target="https://www.amazon.in/STRIFF-Adjustable-Computer-Multi-Angle-Compatible/dp/B08PFSZ7FH/ref=sr_1_189?qid=1672903004&amp;s=computers&amp;sr=1-189" TargetMode="External"/><Relationship Id="rId2447" Type="http://schemas.openxmlformats.org/officeDocument/2006/relationships/hyperlink" Target="https://m.media-amazon.com/images/W/WEBP_402378-T1/images/I/31CndDabh2L._SX300_SY300_QL70_FMwebp_.jpg" TargetMode="External"/><Relationship Id="rId321" Type="http://schemas.openxmlformats.org/officeDocument/2006/relationships/hyperlink" Target="https://m.media-amazon.com/images/I/31rniMTmdkL._SX300_SY300_QL70_FMwebp_.jpg" TargetMode="External"/><Relationship Id="rId419" Type="http://schemas.openxmlformats.org/officeDocument/2006/relationships/hyperlink" Target="https://m.media-amazon.com/images/W/WEBP_402378-T1/images/I/413b+0JACfL._SX300_SY300_.jpg" TargetMode="External"/><Relationship Id="rId626" Type="http://schemas.openxmlformats.org/officeDocument/2006/relationships/hyperlink" Target="https://www.amazon.in/Havells-Cista-room-Heater/dp/B078KRFWQB/ref=sr_1_52?qid=1672923593&amp;s=kitchen&amp;sr=1-52" TargetMode="External"/><Relationship Id="rId973" Type="http://schemas.openxmlformats.org/officeDocument/2006/relationships/hyperlink" Target="https://m.media-amazon.com/images/W/WEBP_402378-T2/images/I/51fYpZRmZ2L._SX300_SY300_QL70_FMwebp_.jpg" TargetMode="External"/><Relationship Id="rId1049" Type="http://schemas.openxmlformats.org/officeDocument/2006/relationships/hyperlink" Target="https://m.media-amazon.com/images/I/41LFdROYICL._SX300_SY300_QL70_FMwebp_.jpg" TargetMode="External"/><Relationship Id="rId1256" Type="http://schemas.openxmlformats.org/officeDocument/2006/relationships/hyperlink" Target="https://www.amazon.in/InstaCuppa-Rechargeable-Mini-Electric-Chopper/dp/B09CKSYBLR/ref=sr_1_145?qid=1672923597&amp;s=kitchen&amp;sr=1-145" TargetMode="External"/><Relationship Id="rId2002" Type="http://schemas.openxmlformats.org/officeDocument/2006/relationships/hyperlink" Target="https://www.amazon.in/Dealfreez-Compatible-Shockproof-Silicone-Anti-Lost/dp/B098LCVYPW/ref=sr_1_395?qid=1672909144&amp;s=electronics&amp;sr=1-395" TargetMode="External"/><Relationship Id="rId2307" Type="http://schemas.openxmlformats.org/officeDocument/2006/relationships/hyperlink" Target="https://m.media-amazon.com/images/W/WEBP_402378-T1/images/I/31iBzpNszEL._SX300_SY300_QL70_FMwebp_.jpg" TargetMode="External"/><Relationship Id="rId2654" Type="http://schemas.openxmlformats.org/officeDocument/2006/relationships/hyperlink" Target="https://www.amazon.in/STRIFF-Flexible-Silicone-Protector-Computers/dp/B09Z6WH2N1/ref=sr_1_169?qid=1672895799&amp;s=electronics&amp;sr=1-169" TargetMode="External"/><Relationship Id="rId833" Type="http://schemas.openxmlformats.org/officeDocument/2006/relationships/hyperlink" Target="https://m.media-amazon.com/images/W/WEBP_402378-T1/images/I/41q7gsgB+gL._SY300_SX300_.jpg" TargetMode="External"/><Relationship Id="rId1116" Type="http://schemas.openxmlformats.org/officeDocument/2006/relationships/hyperlink" Target="https://www.amazon.in/Zinq-Technologies-ZQ-6600-Intercom-Set-top/dp/B08FGNPQ9X/ref=sr_1_383?qid=1672903013&amp;s=computers&amp;sr=1-383" TargetMode="External"/><Relationship Id="rId1463" Type="http://schemas.openxmlformats.org/officeDocument/2006/relationships/hyperlink" Target="https://m.media-amazon.com/images/I/31flPimoFpL._SX300_SY300_QL70_FMwebp_.jpg" TargetMode="External"/><Relationship Id="rId1670" Type="http://schemas.openxmlformats.org/officeDocument/2006/relationships/hyperlink" Target="https://www.amazon.in/AmazonBasics-USB-Type-C-2-0-Cable/dp/B01GGKZ4NU/ref=sr_1_288?qid=1672909138&amp;s=electronics&amp;sr=1-288" TargetMode="External"/><Relationship Id="rId1768"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514" Type="http://schemas.openxmlformats.org/officeDocument/2006/relationships/hyperlink" Target="https://www.amazon.in/Classmate-Long-Book-Unruled-Pages/dp/B086PXQ2R4/ref=sr_1_431?qid=1672903016&amp;s=computers&amp;sr=1-431" TargetMode="External"/><Relationship Id="rId900" Type="http://schemas.openxmlformats.org/officeDocument/2006/relationships/hyperlink" Target="https://www.amazon.in/Panasonic-Eneloop-BQ-CC55E-Advanced-Battery/dp/B075DB1F13/ref=sr_1_425?qid=1672903016&amp;s=computers&amp;sr=1-425" TargetMode="External"/><Relationship Id="rId1323" Type="http://schemas.openxmlformats.org/officeDocument/2006/relationships/hyperlink" Target="https://m.media-amazon.com/images/I/41n3-joTUHL._SX300_SY300_QL70_FMwebp_.jpg" TargetMode="External"/><Relationship Id="rId1530" Type="http://schemas.openxmlformats.org/officeDocument/2006/relationships/hyperlink" Target="https://www.amazon.in/Bajaj-Waterproof-Watts-Immersion-Heater/dp/B08MV82R99/ref=sr_1_101?qid=1672923596&amp;s=kitchen&amp;sr=1-101" TargetMode="External"/><Relationship Id="rId1628" Type="http://schemas.openxmlformats.org/officeDocument/2006/relationships/hyperlink" Target="https://www.amazon.in/Zebronics-Zeb-Thunder-Bluetooth-Headphone-Input/dp/B07L8KNP5F/ref=sr_1_103?qid=1672903000&amp;s=computers&amp;sr=1-103" TargetMode="External"/><Relationship Id="rId1975" Type="http://schemas.openxmlformats.org/officeDocument/2006/relationships/hyperlink" Target="https://m.media-amazon.com/images/I/41oxCycQ4BL._SX300_SY300_QL70_FMwebp_.jpg" TargetMode="External"/><Relationship Id="rId1835" Type="http://schemas.openxmlformats.org/officeDocument/2006/relationships/hyperlink" Target="https://m.media-amazon.com/images/I/31Rn5CAJDBL._SX300_SY300_QL70_FMwebp_.jpg" TargetMode="External"/><Relationship Id="rId1902" Type="http://schemas.openxmlformats.org/officeDocument/2006/relationships/hyperlink" Target="https://www.amazon.in/Robustrion-Samsung-10-5-inch-2022/dp/B09Q3M3WLJ/ref=sr_1_452?qid=1672903017&amp;s=computers&amp;sr=1-452" TargetMode="External"/><Relationship Id="rId2097" Type="http://schemas.openxmlformats.org/officeDocument/2006/relationships/hyperlink" Target="https://m.media-amazon.com/images/I/51h6eqwfePS._SX300_SY300_QL70_FMwebp_.jpg" TargetMode="External"/><Relationship Id="rId276" Type="http://schemas.openxmlformats.org/officeDocument/2006/relationships/hyperlink" Target="https://www.amazon.in/PHILIPS-Digital-HD9252-90-Technology/dp/B097RJ867P/ref=sr_1_107?qid=1672923596&amp;s=kitchen&amp;sr=1-107" TargetMode="External"/><Relationship Id="rId483" Type="http://schemas.openxmlformats.org/officeDocument/2006/relationships/hyperlink" Target="https://m.media-amazon.com/images/W/WEBP_402378-T1/images/I/41lsUHKNfSL._SY300_SX300_QL70_FMwebp_.jpg" TargetMode="External"/><Relationship Id="rId690" Type="http://schemas.openxmlformats.org/officeDocument/2006/relationships/hyperlink" Target="https://www.amazon.in/CookJoy-CJ1600WPC-Induction-cooktop-Black/dp/B09NBZ36F7/ref=sr_1_163?qid=1672923598&amp;s=kitchen&amp;sr=1-163" TargetMode="External"/><Relationship Id="rId2164" Type="http://schemas.openxmlformats.org/officeDocument/2006/relationships/hyperlink" Target="https://www.amazon.in/House-Quirk-Reusable-Easy-Tear-Multicolour/dp/B09DSQXCM8/ref=sr_1_292?qid=1672923606&amp;s=kitchen&amp;sr=1-292" TargetMode="External"/><Relationship Id="rId2371" Type="http://schemas.openxmlformats.org/officeDocument/2006/relationships/hyperlink" Target="https://m.media-amazon.com/images/W/WEBP_402378-T1/images/I/31h559f7EaL._SX300_SY300_QL70_FMwebp_.jpg" TargetMode="External"/><Relationship Id="rId136" Type="http://schemas.openxmlformats.org/officeDocument/2006/relationships/hyperlink" Target="https://www.amazon.in/iQOO-Storage-Snapdragon-695-6nm-Processor/dp/B07WJWRNVK/ref=sr_1_136?qid=1672895784&amp;s=electronics&amp;sr=1-136" TargetMode="External"/><Relationship Id="rId343" Type="http://schemas.openxmlformats.org/officeDocument/2006/relationships/hyperlink" Target="https://m.media-amazon.com/images/W/WEBP_402378-T1/images/I/31DXRMiRYLL._SX300_SY300_QL70_FMwebp_.jpg" TargetMode="External"/><Relationship Id="rId550" Type="http://schemas.openxmlformats.org/officeDocument/2006/relationships/hyperlink" Target="https://www.amazon.in/Wonderchef-Nutri-Blend-63152293-400-Watt-Grinder/dp/B071R3LHFM/ref=sr_1_255?qid=1672923605&amp;s=kitchen&amp;sr=1-255" TargetMode="External"/><Relationship Id="rId788" Type="http://schemas.openxmlformats.org/officeDocument/2006/relationships/hyperlink" Target="https://www.amazon.in/Fire-Boltt-Bluetooth-Calling-Assistance-Resolution/dp/B0BF4YBLPX/ref=sr_1_41?qid=1672895755&amp;s=electronics&amp;sr=1-41" TargetMode="External"/><Relationship Id="rId995" Type="http://schemas.openxmlformats.org/officeDocument/2006/relationships/hyperlink" Target="https://m.media-amazon.com/images/W/WEBP_402378-T2/images/I/411ZrOollDL._SX300_SY300_QL70_FMwebp_.jpg" TargetMode="External"/><Relationship Id="rId1180" Type="http://schemas.openxmlformats.org/officeDocument/2006/relationships/hyperlink" Target="https://www.amazon.in/Cafe-JEI-Filtration-Resistant-Borosilicate/dp/B088WCFPQF/ref=sr_1_436?qid=1672923613&amp;s=kitchen&amp;sr=1-436" TargetMode="External"/><Relationship Id="rId2024" Type="http://schemas.openxmlformats.org/officeDocument/2006/relationships/hyperlink" Target="https://www.amazon.in/LAPSTER-SATA-CABLE-LAPTOP-DESKTOP/dp/B09F3PDDRF/ref=sr_1_353?qid=1672903012&amp;s=computers&amp;sr=1-353" TargetMode="External"/><Relationship Id="rId2231" Type="http://schemas.openxmlformats.org/officeDocument/2006/relationships/hyperlink" Target="https://m.media-amazon.com/images/I/41SxrTzMivL._SX300_SY300_QL70_FMwebp_.jpg" TargetMode="External"/><Relationship Id="rId2469" Type="http://schemas.openxmlformats.org/officeDocument/2006/relationships/hyperlink" Target="https://m.media-amazon.com/images/W/WEBP_402378-T2/images/I/41hmoJUQTuL._SX300_SY300_QL70_FMwebp_.jpg" TargetMode="External"/><Relationship Id="rId2676" Type="http://schemas.openxmlformats.org/officeDocument/2006/relationships/hyperlink" Target="https://www.amazon.in/Empty-Trigger-Plastic-Spray-Bottle/dp/B09FHHTL8L/ref=sr_1_430_mod_primary_new?qid=1672923613&amp;s=kitchen&amp;sbo=RZvfv%2F%2FHxDF%2BO5021pAnSA%3D%3D&amp;sr=1-430" TargetMode="External"/><Relationship Id="rId203" Type="http://schemas.openxmlformats.org/officeDocument/2006/relationships/hyperlink" Target="https://m.media-amazon.com/images/I/41op1vdp-UL._SX300_SY300_QL70_ML2_.jpg" TargetMode="External"/><Relationship Id="rId648" Type="http://schemas.openxmlformats.org/officeDocument/2006/relationships/hyperlink" Target="https://www.amazon.in/Imou-Security-Advanced-Surveillance-Detection/dp/B07YFWVRCM/ref=sr_1_433?qid=1672903017&amp;s=computers&amp;sr=1-433" TargetMode="External"/><Relationship Id="rId855" Type="http://schemas.openxmlformats.org/officeDocument/2006/relationships/hyperlink" Target="https://m.media-amazon.com/images/I/41mZWS7bb+L._SX342_SY445_.jpg" TargetMode="External"/><Relationship Id="rId1040" Type="http://schemas.openxmlformats.org/officeDocument/2006/relationships/hyperlink" Target="https://www.amazon.in/Philips-GC181-Heavy-Weight-1000-Watt/dp/B01EY310UM/ref=sr_1_71?qid=1672923593&amp;s=kitchen&amp;sr=1-71" TargetMode="External"/><Relationship Id="rId1278" Type="http://schemas.openxmlformats.org/officeDocument/2006/relationships/hyperlink" Target="https://www.amazon.in/HUL-Pureit-Germkill-Advanced-Purifier/dp/B00B3VFJY2/ref=sr_1_287?qid=1672923606&amp;s=kitchen&amp;sr=1-287" TargetMode="External"/><Relationship Id="rId1485" Type="http://schemas.openxmlformats.org/officeDocument/2006/relationships/hyperlink" Target="https://m.media-amazon.com/images/I/319pDZDL+sL._SY300_SX300_.jpg" TargetMode="External"/><Relationship Id="rId1692" Type="http://schemas.openxmlformats.org/officeDocument/2006/relationships/hyperlink" Target="https://www.amazon.in/Casio-Non-Programmable-Scientific-Calculator-Functions/dp/B00AXHBBXU/ref=sr_1_79?qid=1672902998&amp;s=computers&amp;sr=1-79" TargetMode="External"/><Relationship Id="rId2329" Type="http://schemas.openxmlformats.org/officeDocument/2006/relationships/hyperlink" Target="https://m.media-amazon.com/images/I/41Rg-JkRGgL._SY300_SX300_QL70_FMwebp_.jpg" TargetMode="External"/><Relationship Id="rId2536" Type="http://schemas.openxmlformats.org/officeDocument/2006/relationships/hyperlink" Target="https://www.amazon.in/Faber-Castell-Connector-Pen-Set-Assorted/dp/B00DJ5N9VK/ref=sr_1_381?qid=1672903013&amp;s=computers&amp;sr=1-381" TargetMode="External"/><Relationship Id="rId410" Type="http://schemas.openxmlformats.org/officeDocument/2006/relationships/hyperlink" Target="https://www.amazon.in/Aquadpure-Copper-RO-Automatic-Controller/dp/B0BJ6P3LSK/ref=sr_1_453?qid=1672923614&amp;s=kitchen&amp;sr=1-453" TargetMode="External"/><Relationship Id="rId508" Type="http://schemas.openxmlformats.org/officeDocument/2006/relationships/hyperlink" Target="https://www.amazon.in/Candes-Automatic-Instant-Multiple-Perfecto/dp/B08YRMBK9R/ref=sr_1_438?qid=1672923613&amp;s=kitchen&amp;sr=1-438" TargetMode="External"/><Relationship Id="rId715" Type="http://schemas.openxmlformats.org/officeDocument/2006/relationships/hyperlink" Target="https://m.media-amazon.com/images/I/4153SQc2VYL._SX300_SY300_QL70_FMwebp_.jpg" TargetMode="External"/><Relationship Id="rId922" Type="http://schemas.openxmlformats.org/officeDocument/2006/relationships/hyperlink" Target="https://www.amazon.in/Kent-KENT-Hand-Blender/dp/B07QHHCB27/ref=sr_1_142?qid=1672923597&amp;s=kitchen&amp;sr=1-142" TargetMode="External"/><Relationship Id="rId1138" Type="http://schemas.openxmlformats.org/officeDocument/2006/relationships/hyperlink" Target="https://www.amazon.in/Boult-Audio-Bluetooth-Environmental-Cancellation/dp/B09NR6G588/ref=sr_1_67?qid=1672902997&amp;s=computers&amp;sr=1-67" TargetMode="External"/><Relationship Id="rId1345" Type="http://schemas.openxmlformats.org/officeDocument/2006/relationships/hyperlink" Target="https://images-na.ssl-images-amazon.com/images/W/WEBP_402378-T1/images/I/41d17oVYVeL._SX300_SY300_QL70_FMwebp_.jpg" TargetMode="External"/><Relationship Id="rId1552" Type="http://schemas.openxmlformats.org/officeDocument/2006/relationships/hyperlink" Target="https://www.amazon.in/HOMEPACK%C2%AE-Radiant-Office-Heaters-Portable/dp/B099PR2GQJ/ref=sr_1_197?qid=1672923600&amp;s=kitchen&amp;sr=1-197" TargetMode="External"/><Relationship Id="rId1997" Type="http://schemas.openxmlformats.org/officeDocument/2006/relationships/hyperlink" Target="https://m.media-amazon.com/images/W/WEBP_402378-T2/images/I/41c80KrMZgL._SY445_SX342_QL70_FMwebp_.jpg" TargetMode="External"/><Relationship Id="rId2603" Type="http://schemas.openxmlformats.org/officeDocument/2006/relationships/hyperlink" Target="https://m.media-amazon.com/images/I/41jmiwgyu8L._SX300_SY300_QL70_ML2_.jpg" TargetMode="External"/><Relationship Id="rId1205" Type="http://schemas.openxmlformats.org/officeDocument/2006/relationships/hyperlink" Target="https://m.media-amazon.com/images/I/21x1gw1geuL._SY300_SX300_QL70_ML2_.jpg" TargetMode="External"/><Relationship Id="rId1857" Type="http://schemas.openxmlformats.org/officeDocument/2006/relationships/hyperlink" Target="https://m.media-amazon.com/images/W/WEBP_402378-T2/images/I/41vJcrdr5mL._SY300_SX300_QL70_FMwebp_.jpg" TargetMode="External"/><Relationship Id="rId51" Type="http://schemas.openxmlformats.org/officeDocument/2006/relationships/hyperlink" Target="https://m.media-amazon.com/images/I/512qfz0MI0L._SX300_SY300_QL70_FMwebp_.jpg" TargetMode="External"/><Relationship Id="rId1412" Type="http://schemas.openxmlformats.org/officeDocument/2006/relationships/hyperlink" Target="https://www.amazon.in/Bulfyss-Stainless-Weighing-Nutrition-Warranty/dp/B0949FPSFY/ref=sr_1_93?qid=1672923595&amp;s=kitchen&amp;sr=1-93" TargetMode="External"/><Relationship Id="rId1717" Type="http://schemas.openxmlformats.org/officeDocument/2006/relationships/hyperlink" Target="https://m.media-amazon.com/images/W/WEBP_402378-T2/images/I/410GwzE+TrL._SX342_SY445_.jpg" TargetMode="External"/><Relationship Id="rId1924" Type="http://schemas.openxmlformats.org/officeDocument/2006/relationships/hyperlink" Target="https://www.amazon.in/Kuber-Industries-Foldable-Laundry-KUBMART11446/dp/B08VGDBF3B/ref=sr_1_320?qid=1672923609&amp;s=kitchen&amp;sr=1-320" TargetMode="External"/><Relationship Id="rId298" Type="http://schemas.openxmlformats.org/officeDocument/2006/relationships/hyperlink" Target="https://www.amazon.in/Eureka-Forbes-Amaze-RO-MTDS/dp/B07YC8JHMB/ref=sr_1_223?qid=1672923603&amp;s=kitchen&amp;sr=1-223" TargetMode="External"/><Relationship Id="rId158" Type="http://schemas.openxmlformats.org/officeDocument/2006/relationships/hyperlink" Target="https://www.amazon.in/Mi-inches-Ready-Android-Black/dp/B084872DQY/ref=sr_1_488?qid=1672909149&amp;s=electronics&amp;sr=1-488" TargetMode="External"/><Relationship Id="rId2186" Type="http://schemas.openxmlformats.org/officeDocument/2006/relationships/hyperlink" Target="https://www.amazon.in/SWAPKART-Portable-Reading-Working-Bedroom/dp/B07QMRHWJD/ref=sr_1_499?qid=1672903019&amp;s=computers&amp;sr=1-499" TargetMode="External"/><Relationship Id="rId2393" Type="http://schemas.openxmlformats.org/officeDocument/2006/relationships/hyperlink" Target="https://m.media-amazon.com/images/I/41da4tk7N+L._SY300_SX300_.jpg" TargetMode="External"/><Relationship Id="rId2698" Type="http://schemas.openxmlformats.org/officeDocument/2006/relationships/hyperlink" Target="https://www.amazon.in/Inventis-Portable-Flexible-Light-Colors/dp/B00URH5E34/ref=sr_1_461?qid=1672903018&amp;s=computers&amp;sr=1-461" TargetMode="External"/><Relationship Id="rId365" Type="http://schemas.openxmlformats.org/officeDocument/2006/relationships/hyperlink" Target="https://m.media-amazon.com/images/I/41CAIlYtE+L._SY300_SX300_.jpg" TargetMode="External"/><Relationship Id="rId572" Type="http://schemas.openxmlformats.org/officeDocument/2006/relationships/hyperlink" Target="https://www.amazon.in/Virtual-Reality-Headset-Headphones-Gaming/dp/B097JVLW3L/ref=sr_1_479?qid=1672909147&amp;s=electronics&amp;sr=1-479" TargetMode="External"/><Relationship Id="rId2046" Type="http://schemas.openxmlformats.org/officeDocument/2006/relationships/hyperlink" Target="https://www.amazon.in/Wayona-Braided-Charger-Charging-Samsung/dp/B081FJWN52/ref=sr_1_273?qid=1672909138&amp;s=electronics&amp;sr=1-273" TargetMode="External"/><Relationship Id="rId2253" Type="http://schemas.openxmlformats.org/officeDocument/2006/relationships/hyperlink" Target="https://m.media-amazon.com/images/W/WEBP_402378-T2/images/I/41oK+rXtssS._SY300_SX300_.jpg" TargetMode="External"/><Relationship Id="rId2460" Type="http://schemas.openxmlformats.org/officeDocument/2006/relationships/hyperlink" Target="https://www.amazon.in/COI-Sticky-Notes-Holder-Gifting/dp/B00UGZWM2I/ref=sr_1_128?qid=1672903001&amp;s=computers&amp;sr=1-128" TargetMode="External"/><Relationship Id="rId225" Type="http://schemas.openxmlformats.org/officeDocument/2006/relationships/hyperlink" Target="https://m.media-amazon.com/images/I/41Vj+8XWIQL._SY300_SX300_.jpg" TargetMode="External"/><Relationship Id="rId432" Type="http://schemas.openxmlformats.org/officeDocument/2006/relationships/hyperlink" Target="https://www.amazon.in/Noise-ColorFit-Bluetooth-instacharge-Functional/dp/B0BGSV43WY/ref=sr_1_172?qid=1672895799&amp;s=electronics&amp;sr=1-172" TargetMode="External"/><Relationship Id="rId877" Type="http://schemas.openxmlformats.org/officeDocument/2006/relationships/hyperlink" Target="https://m.media-amazon.com/images/I/31lF-FdlrHL._SX300_SY300_QL70_FMwebp_.jpg" TargetMode="External"/><Relationship Id="rId1062" Type="http://schemas.openxmlformats.org/officeDocument/2006/relationships/hyperlink" Target="https://www.amazon.in/Lifelong-LLMG23-500-Watt-Liquidizing-Stainless/dp/B09X5C9VLK/ref=sr_1_31?qid=1672923592&amp;s=kitchen&amp;sr=1-31" TargetMode="External"/><Relationship Id="rId2113" Type="http://schemas.openxmlformats.org/officeDocument/2006/relationships/hyperlink" Target="https://m.media-amazon.com/images/I/412XfBAEikL._SX300_SY300_QL70_FMwebp_.jpg" TargetMode="External"/><Relationship Id="rId2320" Type="http://schemas.openxmlformats.org/officeDocument/2006/relationships/hyperlink" Target="https://www.amazon.in/Tata-Remote-Control-Compatible-tatasky/dp/B08RHPDNVV/ref=sr_1_232?qid=1672909135&amp;s=electronics&amp;sr=1-232" TargetMode="External"/><Relationship Id="rId2558" Type="http://schemas.openxmlformats.org/officeDocument/2006/relationships/hyperlink" Target="https://www.amazon.in/Solero-TB301-Charging-480Mbps-1-5-Meter/dp/B08Y1TFSP6/ref=sr_1_6?qid=1672909124&amp;s=electronics&amp;sr=1-6" TargetMode="External"/><Relationship Id="rId737" Type="http://schemas.openxmlformats.org/officeDocument/2006/relationships/hyperlink" Target="https://m.media-amazon.com/images/I/411q-oMvehL._SX300_SY300_QL70_ML2_.jpg" TargetMode="External"/><Relationship Id="rId944" Type="http://schemas.openxmlformats.org/officeDocument/2006/relationships/hyperlink" Target="https://www.amazon.in/Boult-Audio-PowerBuds-Wireless-Waterproof/dp/B08D11DZ2W/ref=sr_1_69?qid=1672902997&amp;s=computers&amp;sr=1-69" TargetMode="External"/><Relationship Id="rId1367" Type="http://schemas.openxmlformats.org/officeDocument/2006/relationships/hyperlink" Target="https://m.media-amazon.com/images/W/WEBP_402378-T1/images/I/41ZeJ53ij3L._SX300_SY300_QL70_FMwebp_.jpg" TargetMode="External"/><Relationship Id="rId1574" Type="http://schemas.openxmlformats.org/officeDocument/2006/relationships/hyperlink" Target="https://www.amazon.in/AmazonBasics-High-Speed-Braided-10-Foot-1-Pack/dp/B07RY2X9MP/ref=sr_1_454?qid=1672909146&amp;s=electronics&amp;sr=1-454" TargetMode="External"/><Relationship Id="rId1781" Type="http://schemas.openxmlformats.org/officeDocument/2006/relationships/hyperlink" Target="https://m.media-amazon.com/images/I/31B-f4QcESS._SX300_SY300_QL70_FMwebp_.jpg" TargetMode="External"/><Relationship Id="rId2418" Type="http://schemas.openxmlformats.org/officeDocument/2006/relationships/hyperlink" Target="https://www.amazon.in/Lapster-Micro-SuperSpeed-hard-cable/dp/B09VT6JKRP/ref=sr_1_102?qid=1672909129&amp;s=electronics&amp;sr=1-102" TargetMode="External"/><Relationship Id="rId2625" Type="http://schemas.openxmlformats.org/officeDocument/2006/relationships/hyperlink" Target="https://m.media-amazon.com/images/I/31MmkM8HTiL._SY300_SX300_QL70_ML2_.jpg" TargetMode="External"/><Relationship Id="rId73" Type="http://schemas.openxmlformats.org/officeDocument/2006/relationships/hyperlink" Target="https://m.media-amazon.com/images/W/WEBP_402378-T2/images/I/41w1didcczL._SY300_SX300_QL70_FMwebp_.jpg" TargetMode="External"/><Relationship Id="rId804" Type="http://schemas.openxmlformats.org/officeDocument/2006/relationships/hyperlink" Target="https://www.amazon.in/Kent-Alkaline-Filter-Pitcher-3-5-litres/dp/B0762HXMTF/ref=sr_1_410?qid=1672923612&amp;s=kitchen&amp;sr=1-410" TargetMode="External"/><Relationship Id="rId1227" Type="http://schemas.openxmlformats.org/officeDocument/2006/relationships/hyperlink" Target="https://m.media-amazon.com/images/W/WEBP_402378-T1/images/I/41+AJMzMo7L._SX342_SY445_.jpg" TargetMode="External"/><Relationship Id="rId1434" Type="http://schemas.openxmlformats.org/officeDocument/2006/relationships/hyperlink" Target="https://www.amazon.in/Bajaj-DX-1000-Watt-Dry-Iron/dp/B008YW8M0G/ref=sr_1_75?qid=1672923593&amp;s=kitchen&amp;sr=1-75" TargetMode="External"/><Relationship Id="rId1641" Type="http://schemas.openxmlformats.org/officeDocument/2006/relationships/hyperlink" Target="https://m.media-amazon.com/images/I/41sAt4BZydL._SX300_SY300_QL70_FMwebp_.jpg" TargetMode="External"/><Relationship Id="rId1879" Type="http://schemas.openxmlformats.org/officeDocument/2006/relationships/hyperlink" Target="https://m.media-amazon.com/images/W/WEBP_402378-T2/images/I/317pd1KDJpL._SX300_SY300_QL70_FMwebp_.jpg" TargetMode="External"/><Relationship Id="rId1501" Type="http://schemas.openxmlformats.org/officeDocument/2006/relationships/hyperlink" Target="https://m.media-amazon.com/images/I/31N5vx+L1KL._SY300_SX300_.jpg" TargetMode="External"/><Relationship Id="rId1739" Type="http://schemas.openxmlformats.org/officeDocument/2006/relationships/hyperlink" Target="https://m.media-amazon.com/images/I/41QtHHI0rXL._SX300_SY300_QL70_FMwebp_.jpg" TargetMode="External"/><Relationship Id="rId1946" Type="http://schemas.openxmlformats.org/officeDocument/2006/relationships/hyperlink" Target="https://www.amazon.in/Weighing-Multipurpose-Electronic-Measuring-Vegetable/dp/B08SJVD8QD/ref=sr_1_445?qid=1672923614&amp;s=kitchen&amp;sr=1-445" TargetMode="External"/><Relationship Id="rId1806" Type="http://schemas.openxmlformats.org/officeDocument/2006/relationships/hyperlink" Target="https://www.amazon.in/SAIELLIN-Clothes-Sweater-Defuzzer-Trimmer/dp/B09MTLG4TP/ref=sr_1_147?qid=1672923597&amp;s=kitchen&amp;sr=1-147" TargetMode="External"/><Relationship Id="rId387" Type="http://schemas.openxmlformats.org/officeDocument/2006/relationships/hyperlink" Target="https://m.media-amazon.com/images/I/41BWhztt6EL._SX300_SY300_QL70_FMwebp_.jpg" TargetMode="External"/><Relationship Id="rId594" Type="http://schemas.openxmlformats.org/officeDocument/2006/relationships/hyperlink" Target="https://www.amazon.in/Nokia-150-Cyan/dp/B08H21B6V7/ref=sr_1_301?qid=1672895835&amp;s=electronics&amp;sr=1-301" TargetMode="External"/><Relationship Id="rId2068" Type="http://schemas.openxmlformats.org/officeDocument/2006/relationships/hyperlink" Target="https://www.amazon.in/Zebronics-Km2100-Multimedia-USB-Keyboard/dp/B077T3BG5L/ref=sr_1_89?qid=1672902998&amp;s=computers&amp;sr=1-89" TargetMode="External"/><Relationship Id="rId2275" Type="http://schemas.openxmlformats.org/officeDocument/2006/relationships/hyperlink" Target="https://m.media-amazon.com/images/I/41XgWuRRNFL._SX300_SY300_QL70_FMwebp_.jpg" TargetMode="External"/><Relationship Id="rId247" Type="http://schemas.openxmlformats.org/officeDocument/2006/relationships/hyperlink" Target="https://m.media-amazon.com/images/I/41PhEVR4X4L._SX300_SY300_QL70_FMwebp_.jpg" TargetMode="External"/><Relationship Id="rId899" Type="http://schemas.openxmlformats.org/officeDocument/2006/relationships/hyperlink" Target="https://m.media-amazon.com/images/W/WEBP_402378-T1/images/I/41N+hHYrIWL._SY300_SX300_.jpg" TargetMode="External"/><Relationship Id="rId1084" Type="http://schemas.openxmlformats.org/officeDocument/2006/relationships/hyperlink" Target="https://www.amazon.in/V-smash-Firestick-Remote/dp/B09TY4MSH3/ref=sr_1_453?qid=1672909146&amp;s=electronics&amp;sr=1-453" TargetMode="External"/><Relationship Id="rId2482" Type="http://schemas.openxmlformats.org/officeDocument/2006/relationships/hyperlink" Target="https://www.amazon.in/AmazonBasics-Micro-Charging-Android-Phones/dp/B0711PVX6Z/ref=sr_1_55?qid=1672909126&amp;s=electronics&amp;sr=1-55" TargetMode="External"/><Relationship Id="rId107" Type="http://schemas.openxmlformats.org/officeDocument/2006/relationships/hyperlink" Target="https://m.media-amazon.com/images/I/41iEZV6nKbL._SX300_SY300_QL70_ML2_.jpg" TargetMode="External"/><Relationship Id="rId454" Type="http://schemas.openxmlformats.org/officeDocument/2006/relationships/hyperlink" Target="https://www.amazon.in/Nokia-8210-4G-Display-Wireless/dp/B0B7DHSKS7/ref=sr_1_326?qid=1672895842&amp;s=electronics&amp;sr=1-326" TargetMode="External"/><Relationship Id="rId661" Type="http://schemas.openxmlformats.org/officeDocument/2006/relationships/hyperlink" Target="https://m.media-amazon.com/images/W/WEBP_402378-T2/images/I/31CM9HiuvRL._SX300_SY300_QL70_FMwebp_.jpg" TargetMode="External"/><Relationship Id="rId759" Type="http://schemas.openxmlformats.org/officeDocument/2006/relationships/hyperlink" Target="https://m.media-amazon.com/images/W/WEBP_402378-T1/images/I/51IMz58igdL._SX300_SY300_QL70_FMwebp_.jpg" TargetMode="External"/><Relationship Id="rId966" Type="http://schemas.openxmlformats.org/officeDocument/2006/relationships/hyperlink" Target="https://www.amazon.in/TP-Link-TL-WA850RE-300Mbps-Universal-Extender/dp/B00A0VCJPI/ref=sr_1_127?qid=1672903001&amp;s=computers&amp;sr=1-127" TargetMode="External"/><Relationship Id="rId1291" Type="http://schemas.openxmlformats.org/officeDocument/2006/relationships/hyperlink" Target="https://m.media-amazon.com/images/W/WEBP_402378-T2/images/I/41svI04SS1L._SX300_SY300_QL70_FMwebp_.jpg" TargetMode="External"/><Relationship Id="rId1389" Type="http://schemas.openxmlformats.org/officeDocument/2006/relationships/hyperlink" Target="https://m.media-amazon.com/images/I/31ROHZJMEUL._SX300_SY300_QL70_FMwebp_.jpg" TargetMode="External"/><Relationship Id="rId1596" Type="http://schemas.openxmlformats.org/officeDocument/2006/relationships/hyperlink" Target="https://www.amazon.in/Samsung-microSDXC-Memory-Adapter-MB-MC64KA/dp/B09MT6XSFW/ref=sr_1_85?qid=1672895770&amp;s=electronics&amp;sr=1-85" TargetMode="External"/><Relationship Id="rId2135" Type="http://schemas.openxmlformats.org/officeDocument/2006/relationships/hyperlink" Target="https://m.media-amazon.com/images/I/41Ft9wrU55L._SX300_SY300_QL70_FMwebp_.jpg" TargetMode="External"/><Relationship Id="rId2342" Type="http://schemas.openxmlformats.org/officeDocument/2006/relationships/hyperlink" Target="https://www.amazon.in/Camlin-Elegante-Fountain-Pen-Black/dp/B00LY17RHI/ref=sr_1_476?qid=1672903018&amp;s=computers&amp;sr=1-476" TargetMode="External"/><Relationship Id="rId2647" Type="http://schemas.openxmlformats.org/officeDocument/2006/relationships/hyperlink" Target="https://m.media-amazon.com/images/W/WEBP_402378-T2/images/I/31XFe74gRjL._SX300_SY300_QL70_FMwebp_.jpg" TargetMode="External"/><Relationship Id="rId314" Type="http://schemas.openxmlformats.org/officeDocument/2006/relationships/hyperlink" Target="https://www.amazon.in/realme-narzo-Mint-Green-Storage/dp/B09FKDH6FS/ref=sr_1_115?qid=1672895777&amp;s=electronics&amp;sr=1-115" TargetMode="External"/><Relationship Id="rId521" Type="http://schemas.openxmlformats.org/officeDocument/2006/relationships/hyperlink" Target="https://m.media-amazon.com/images/I/41jv4fqU1EL._SY300_SX300_QL70_FMwebp_.jpg" TargetMode="External"/><Relationship Id="rId619" Type="http://schemas.openxmlformats.org/officeDocument/2006/relationships/hyperlink" Target="https://m.media-amazon.com/images/W/WEBP_402378-T2/images/I/415mk3uip9L._SX300_SY300_QL70_FMwebp_.jpg" TargetMode="External"/><Relationship Id="rId1151" Type="http://schemas.openxmlformats.org/officeDocument/2006/relationships/hyperlink" Target="https://m.media-amazon.com/images/I/41FTyQVamFL._SX300_SY300_QL70_FMwebp_.jpg" TargetMode="External"/><Relationship Id="rId1249" Type="http://schemas.openxmlformats.org/officeDocument/2006/relationships/hyperlink" Target="https://m.media-amazon.com/images/W/WEBP_402378-T2/images/I/21c-ZYPFJ5L._SX300_SY300_QL70_FMwebp_.jpg" TargetMode="External"/><Relationship Id="rId2202" Type="http://schemas.openxmlformats.org/officeDocument/2006/relationships/hyperlink" Target="https://www.amazon.in/SanDisk-Cruzer-Blade-Flash-Drive/dp/B005FYNT3G/ref=sr_1_5?qid=1672902995&amp;s=computers&amp;sr=1-5" TargetMode="External"/><Relationship Id="rId95" Type="http://schemas.openxmlformats.org/officeDocument/2006/relationships/hyperlink" Target="https://m.media-amazon.com/images/I/41XtHlbmOHL._SX300_SY300_QL70_ML2_.jpg" TargetMode="External"/><Relationship Id="rId826" Type="http://schemas.openxmlformats.org/officeDocument/2006/relationships/hyperlink" Target="https://www.amazon.in/Kent-16025-700-Watt-Sandwich-Grill/dp/B07GWTWFS2/ref=sr_1_296?qid=1672923607&amp;s=kitchen&amp;sr=1-296" TargetMode="External"/><Relationship Id="rId1011" Type="http://schemas.openxmlformats.org/officeDocument/2006/relationships/hyperlink" Target="https://m.media-amazon.com/images/I/412DrCgktiL._SX300_SY300_QL70_ML2_.jpg" TargetMode="External"/><Relationship Id="rId1109" Type="http://schemas.openxmlformats.org/officeDocument/2006/relationships/hyperlink" Target="https://m.media-amazon.com/images/I/41XXDlWCBDL._SX300_SY300_QL70_FMwebp_.jpg" TargetMode="External"/><Relationship Id="rId1456" Type="http://schemas.openxmlformats.org/officeDocument/2006/relationships/hyperlink" Target="https://www.amazon.in/Prestige-1-5-Kettle-1500-watts-Red/dp/B07VNFP3C2/ref=sr_1_16?qid=1672923591&amp;s=kitchen&amp;sr=1-16" TargetMode="External"/><Relationship Id="rId1663" Type="http://schemas.openxmlformats.org/officeDocument/2006/relationships/hyperlink" Target="https://m.media-amazon.com/images/I/31R4HANvX2L._SY300_SX300_QL70_FMwebp_.jpg" TargetMode="External"/><Relationship Id="rId1870" Type="http://schemas.openxmlformats.org/officeDocument/2006/relationships/hyperlink" Target="https://www.amazon.in/Wayona-Nylon-Braided-Charging-iPhones/dp/B07JPJJZ2H/ref=sr_1_186?qid=1672909133&amp;s=electronics&amp;sr=1-186" TargetMode="External"/><Relationship Id="rId1968" Type="http://schemas.openxmlformats.org/officeDocument/2006/relationships/hyperlink" Target="https://www.amazon.in/boAt-BassHeads-100-Headphones-Black/dp/B071Z8M4KX/ref=sr_1_1?qid=1672902995&amp;s=computers&amp;sr=1-1" TargetMode="External"/><Relationship Id="rId2507" Type="http://schemas.openxmlformats.org/officeDocument/2006/relationships/hyperlink" Target="https://m.media-amazon.com/images/W/WEBP_402378-T2/images/I/41KYzWomjVL._SX300_SY300_QL70_FMwebp_.jpg" TargetMode="External"/><Relationship Id="rId1316" Type="http://schemas.openxmlformats.org/officeDocument/2006/relationships/hyperlink" Target="https://www.amazon.in/Longway-Blaze-Quartz-Heater-White/dp/B0BNLFQDG2/ref=sr_1_368?qid=1672923611&amp;s=kitchen&amp;sr=1-368" TargetMode="External"/><Relationship Id="rId1523" Type="http://schemas.openxmlformats.org/officeDocument/2006/relationships/hyperlink" Target="https://m.media-amazon.com/images/I/31EDDF4uNtL._SX300_SY300_QL70_FMwebp_.jpg" TargetMode="External"/><Relationship Id="rId1730" Type="http://schemas.openxmlformats.org/officeDocument/2006/relationships/hyperlink" Target="https://www.amazon.in/10W-Charger-Cable-Meter-Black/dp/B085CZ3SR1/ref=sr_1_164?qid=1672895791&amp;s=electronics&amp;sr=1-164" TargetMode="External"/><Relationship Id="rId22" Type="http://schemas.openxmlformats.org/officeDocument/2006/relationships/hyperlink" Target="https://www.amazon.in/VU-inches-GloLED-Google-55GloLED/dp/B0B9XLX8VR/ref=sr_1_121?qid=1672909130&amp;s=electronics&amp;sr=1-121" TargetMode="External"/><Relationship Id="rId1828" Type="http://schemas.openxmlformats.org/officeDocument/2006/relationships/hyperlink" Target="https://www.amazon.in/Zebronics-Zeb-JUDWAA-750-Wired-Keyboard/dp/B07KR5P3YD/ref=sr_1_141?qid=1672903001&amp;s=computers&amp;sr=1-141" TargetMode="External"/><Relationship Id="rId171" Type="http://schemas.openxmlformats.org/officeDocument/2006/relationships/hyperlink" Target="https://m.media-amazon.com/images/I/41iVkyHeTUL._SX300_SY300_QL70_ML2_.jpg" TargetMode="External"/><Relationship Id="rId2297" Type="http://schemas.openxmlformats.org/officeDocument/2006/relationships/hyperlink" Target="https://m.media-amazon.com/images/I/41c5wGlZyPS._SX300_SY300_QL70_FMwebp_.jpg" TargetMode="External"/><Relationship Id="rId269" Type="http://schemas.openxmlformats.org/officeDocument/2006/relationships/hyperlink" Target="https://m.media-amazon.com/images/I/41PNVbmQdfL._SX300_SY300_QL70_ML2_.jpg" TargetMode="External"/><Relationship Id="rId476" Type="http://schemas.openxmlformats.org/officeDocument/2006/relationships/hyperlink" Target="https://www.amazon.in/Hindware-Atlantic-Instant-Heating-Stainless/dp/B0BCKJJN8R/ref=sr_1_275?qid=1672923606&amp;s=kitchen&amp;sr=1-275" TargetMode="External"/><Relationship Id="rId683" Type="http://schemas.openxmlformats.org/officeDocument/2006/relationships/hyperlink" Target="https://m.media-amazon.com/images/W/WEBP_402378-T2/images/I/31pnooau8vS._SX300_SY300_QL70_FMwebp_.jpg" TargetMode="External"/><Relationship Id="rId890" Type="http://schemas.openxmlformats.org/officeDocument/2006/relationships/hyperlink" Target="https://www.amazon.in/Swiss-Military-VC03-Wireless-Collection/dp/B09SZ5TWHW/ref=sr_1_242?qid=1672923603&amp;s=kitchen&amp;sr=1-242" TargetMode="External"/><Relationship Id="rId2157" Type="http://schemas.openxmlformats.org/officeDocument/2006/relationships/hyperlink" Target="https://m.media-amazon.com/images/W/WEBP_402378-T2/images/I/41GeM83DzzL._SX300_SY300_QL70_FMwebp_.jpg" TargetMode="External"/><Relationship Id="rId2364" Type="http://schemas.openxmlformats.org/officeDocument/2006/relationships/hyperlink" Target="https://www.amazon.in/Portronics-Konnect-POR-1403-Charging-Function/dp/B09KH58JZR/ref=sr_1_129?qid=1672909130&amp;s=electronics&amp;sr=1-129" TargetMode="External"/><Relationship Id="rId2571" Type="http://schemas.openxmlformats.org/officeDocument/2006/relationships/hyperlink" Target="https://m.media-amazon.com/images/W/WEBP_402378-T2/images/I/31DDGpem3OL._SY445_SX342_QL70_FMwebp_.jpg" TargetMode="External"/><Relationship Id="rId129" Type="http://schemas.openxmlformats.org/officeDocument/2006/relationships/hyperlink" Target="https://m.media-amazon.com/images/I/419KF2t1nML._SX300_SY300_QL70_ML2_.jpg" TargetMode="External"/><Relationship Id="rId336" Type="http://schemas.openxmlformats.org/officeDocument/2006/relationships/hyperlink" Target="https://www.amazon.in/Crompton-Greaves-ASWH-2015-15-Litre-Storage/dp/B07JGCGNDG/ref=sr_1_294_mod_primary_new?qid=1672923607&amp;s=kitchen&amp;sbo=RZvfv%2F%2FHxDF%2BO5021pAnSA%3D%3D&amp;sr=1-294" TargetMode="External"/><Relationship Id="rId543" Type="http://schemas.openxmlformats.org/officeDocument/2006/relationships/hyperlink" Target="https://m.media-amazon.com/images/W/WEBP_402378-T1/images/I/314qO8dyvRL._SX300_SY300_QL70_FMwebp_.jpg" TargetMode="External"/><Relationship Id="rId988" Type="http://schemas.openxmlformats.org/officeDocument/2006/relationships/hyperlink" Target="https://www.amazon.in/Bajaj-Delux-2000-Watt-Room-Heater/dp/B009P2LK80/ref=sr_1_103?qid=1672923596&amp;s=kitchen&amp;sr=1-103" TargetMode="External"/><Relationship Id="rId1173" Type="http://schemas.openxmlformats.org/officeDocument/2006/relationships/hyperlink" Target="https://m.media-amazon.com/images/W/WEBP_402378-T1/images/I/31gRT7Gvw7L._SY300_SX300_QL70_FMwebp_.jpg" TargetMode="External"/><Relationship Id="rId1380" Type="http://schemas.openxmlformats.org/officeDocument/2006/relationships/hyperlink" Target="https://www.amazon.in/682-Black-Original-Ink-Cartridge/dp/B08CYNJ5KY/ref=sr_1_122?qid=1672903001&amp;s=computers&amp;sr=1-122" TargetMode="External"/><Relationship Id="rId2017" Type="http://schemas.openxmlformats.org/officeDocument/2006/relationships/hyperlink" Target="https://m.media-amazon.com/images/W/WEBP_402378-T2/images/I/41-AORr2udL._SX300_SY300_QL70_FMwebp_.jpg" TargetMode="External"/><Relationship Id="rId2224" Type="http://schemas.openxmlformats.org/officeDocument/2006/relationships/hyperlink" Target="https://www.amazon.in/boAt-Type-c-A400-Cable-Carbon/dp/B0974G5Q2Y/ref=sr_1_124?qid=1672909130&amp;s=electronics&amp;sr=1-124" TargetMode="External"/><Relationship Id="rId2669" Type="http://schemas.openxmlformats.org/officeDocument/2006/relationships/hyperlink" Target="https://m.media-amazon.com/images/I/31yQB88r8kL._SX300_SY300_QL70_ML2_.jpg" TargetMode="External"/><Relationship Id="rId403" Type="http://schemas.openxmlformats.org/officeDocument/2006/relationships/hyperlink" Target="https://m.media-amazon.com/images/I/31MEXd6TAoL._SX300_SY300_QL70_FMwebp_.jpg" TargetMode="External"/><Relationship Id="rId750" Type="http://schemas.openxmlformats.org/officeDocument/2006/relationships/hyperlink" Target="https://www.amazon.in/Bluetooth-Transmitter-Receiver-Headphones-Speakers/dp/B0978V2CP6/ref=sr_1_385?qid=1672909144&amp;s=electronics&amp;sr=1-385" TargetMode="External"/><Relationship Id="rId848" Type="http://schemas.openxmlformats.org/officeDocument/2006/relationships/hyperlink" Target="https://www.amazon.in/Solidaire-550-Watt-Mixer-Grinder-SLD-550-B/dp/B085LPT5F4/ref=sr_1_356?qid=1672923610&amp;s=kitchen&amp;sr=1-356" TargetMode="External"/><Relationship Id="rId1033" Type="http://schemas.openxmlformats.org/officeDocument/2006/relationships/hyperlink" Target="https://m.media-amazon.com/images/I/41O4rjSlneL._SY300_SX300_QL70_FMwebp_.jpg" TargetMode="External"/><Relationship Id="rId1478" Type="http://schemas.openxmlformats.org/officeDocument/2006/relationships/hyperlink" Target="https://www.amazon.in/Multifunctional-Electric-Automatic-Non-Stick-Pan-Tiger/dp/B0BM9H2NY9/ref=sr_1_294?qid=1672923606&amp;s=kitchen&amp;sr=1-294" TargetMode="External"/><Relationship Id="rId1685" Type="http://schemas.openxmlformats.org/officeDocument/2006/relationships/hyperlink" Target="https://m.media-amazon.com/images/I/41m7DLY3yGL._SX300_SY300_QL70_ML2_.jpg" TargetMode="External"/><Relationship Id="rId1892" Type="http://schemas.openxmlformats.org/officeDocument/2006/relationships/hyperlink" Target="https://www.amazon.in/boAt-A750-Tangle-free-Transmission-Rebellious/dp/B09RWZRCP1/ref=sr_1_83?qid=1672909128&amp;s=electronics&amp;sr=1-83" TargetMode="External"/><Relationship Id="rId2431" Type="http://schemas.openxmlformats.org/officeDocument/2006/relationships/hyperlink" Target="https://m.media-amazon.com/images/I/4155YhLwDiL._SX300_SY300_QL70_ML2_.jpg" TargetMode="External"/><Relationship Id="rId2529" Type="http://schemas.openxmlformats.org/officeDocument/2006/relationships/hyperlink" Target="https://m.media-amazon.com/images/W/WEBP_402378-T1/images/I/31pQZsxPR4L._SX300_SY300_QL70_FMwebp_.jpg" TargetMode="External"/><Relationship Id="rId610" Type="http://schemas.openxmlformats.org/officeDocument/2006/relationships/hyperlink" Target="https://www.amazon.in/Noise-ColorFit-Bezel-Less-TruView-Display/dp/B094JB13XL/ref=sr_1_365?qid=1672903013&amp;s=computers&amp;sr=1-365" TargetMode="External"/><Relationship Id="rId708" Type="http://schemas.openxmlformats.org/officeDocument/2006/relationships/hyperlink" Target="https://www.amazon.in/Fire-Boltt-Phoenix-Bluetooth-Calling-Monitoring/dp/B0B3RSDSZ3/ref=sr_1_54?qid=1672895762&amp;s=electronics&amp;sr=1-54" TargetMode="External"/><Relationship Id="rId915" Type="http://schemas.openxmlformats.org/officeDocument/2006/relationships/hyperlink" Target="https://m.media-amazon.com/images/I/41GwFR981CL._SX300_SY300_QL70_ML2_.jpg" TargetMode="External"/><Relationship Id="rId1240" Type="http://schemas.openxmlformats.org/officeDocument/2006/relationships/hyperlink" Target="https://www.amazon.in/TP-Link-Archer-T2U-Nano-Wireless/dp/B07KRCW6LZ/ref=sr_1_47?qid=1672909125&amp;s=electronics&amp;sr=1-47" TargetMode="External"/><Relationship Id="rId1338" Type="http://schemas.openxmlformats.org/officeDocument/2006/relationships/hyperlink" Target="https://www.amazon.in/BONIRY-Waffle-Maker-Inch-Watts/dp/B09LH32678/ref=sr_1_390?qid=1672923611&amp;s=kitchen&amp;sr=1-390" TargetMode="External"/><Relationship Id="rId1545" Type="http://schemas.openxmlformats.org/officeDocument/2006/relationships/hyperlink" Target="https://m.media-amazon.com/images/I/41cUmIYRfVL._SX300_SY300_QL70_FMwebp_.jpg" TargetMode="External"/><Relationship Id="rId1100" Type="http://schemas.openxmlformats.org/officeDocument/2006/relationships/hyperlink" Target="https://www.amazon.in/Samsung-25W-Travel-Adapter/dp/B08VFF6JQ8/ref=sr_1_27_mod_primary_new?qid=1672895755&amp;s=electronics&amp;sbo=RZvfv%2F%2FHxDF%2BO5021pAnSA%3D%3D&amp;sr=1-27" TargetMode="External"/><Relationship Id="rId1405" Type="http://schemas.openxmlformats.org/officeDocument/2006/relationships/hyperlink" Target="https://m.media-amazon.com/images/I/41VKU5Lkg3L._SX300_SY300_QL70_FMwebp_.jpg" TargetMode="External"/><Relationship Id="rId1752" Type="http://schemas.openxmlformats.org/officeDocument/2006/relationships/hyperlink" Target="https://www.amazon.in/LONAXA-Travel-Rechargeable-Fruit-Juicer/dp/B0BHNHMR3H/ref=sr_1_431?qid=1672923613&amp;s=kitchen&amp;sr=1-431" TargetMode="External"/><Relationship Id="rId44" Type="http://schemas.openxmlformats.org/officeDocument/2006/relationships/hyperlink" Target="https://www.amazon.in/Hisense-inches-Bezelless-Google-50A6H/dp/B0B2C5MJN6/ref=sr_1_456?qid=1672909146&amp;s=electronics&amp;sr=1-456" TargetMode="External"/><Relationship Id="rId1612" Type="http://schemas.openxmlformats.org/officeDocument/2006/relationships/hyperlink" Target="https://www.amazon.in/Portronics-POR-926-Car-Vent-Mobile-Holder/dp/B07GNC2592/ref=sr_1_185?qid=1672895799&amp;s=electronics&amp;sr=1-185" TargetMode="External"/><Relationship Id="rId1917" Type="http://schemas.openxmlformats.org/officeDocument/2006/relationships/hyperlink" Target="https://m.media-amazon.com/images/I/51oPN7WqUwL._SY300_SX300_QL70_FMwebp_.jpg" TargetMode="External"/><Relationship Id="rId193" Type="http://schemas.openxmlformats.org/officeDocument/2006/relationships/hyperlink" Target="https://m.media-amazon.com/images/I/51UzDSGpNWL._SX300_SY300_QL70_ML2_.jpg" TargetMode="External"/><Relationship Id="rId498" Type="http://schemas.openxmlformats.org/officeDocument/2006/relationships/hyperlink" Target="https://www.amazon.in/Wonderchef-Nutri-Blend-CKM-Jars-Black/dp/B07FL3WRX5/ref=sr_1_204?qid=1672923601&amp;s=kitchen&amp;sr=1-204" TargetMode="External"/><Relationship Id="rId2081" Type="http://schemas.openxmlformats.org/officeDocument/2006/relationships/hyperlink" Target="https://m.media-amazon.com/images/I/41Fu3K9KAZL._SX300_SY300_QL70_FMwebp_.jpg" TargetMode="External"/><Relationship Id="rId2179" Type="http://schemas.openxmlformats.org/officeDocument/2006/relationships/hyperlink" Target="https://m.media-amazon.com/images/I/4173mQ7F-mL._SX300_SY300_QL70_FMwebp_.jpg" TargetMode="External"/><Relationship Id="rId260" Type="http://schemas.openxmlformats.org/officeDocument/2006/relationships/hyperlink" Target="https://www.amazon.in/Philips-PowerPro-FC9352-01-Compact/dp/B072J83V9W/ref=sr_1_146?qid=1672923597&amp;s=kitchen&amp;sr=1-146" TargetMode="External"/><Relationship Id="rId2386" Type="http://schemas.openxmlformats.org/officeDocument/2006/relationships/hyperlink" Target="https://www.amazon.in/GIZGA-inch-Hard-Drive-Black/dp/B0765B3TH7/ref=sr_1_74?qid=1672902998&amp;s=computers&amp;sr=1-74" TargetMode="External"/><Relationship Id="rId2593" Type="http://schemas.openxmlformats.org/officeDocument/2006/relationships/hyperlink" Target="https://m.media-amazon.com/images/I/31VRCXh9kQS._SX300_SY300_QL70_FMwebp_.jpg" TargetMode="External"/><Relationship Id="rId120" Type="http://schemas.openxmlformats.org/officeDocument/2006/relationships/hyperlink" Target="https://www.amazon.in/iQOO-Chromatic-Storage-Snapdragon-Processor/dp/B07WHQBZLS/ref=sr_1_123?qid=1672895784&amp;s=electronics&amp;sr=1-123" TargetMode="External"/><Relationship Id="rId358" Type="http://schemas.openxmlformats.org/officeDocument/2006/relationships/hyperlink" Target="https://www.amazon.in/WZATCO-Pixel-Portable-Projector-Compatible/dp/B0BLV1GNLN/ref=sr_1_231?qid=1672909135&amp;s=electronics&amp;sr=1-231" TargetMode="External"/><Relationship Id="rId565" Type="http://schemas.openxmlformats.org/officeDocument/2006/relationships/hyperlink" Target="https://m.media-amazon.com/images/I/21ndIZtC7HL._SX300_SY300_QL70_FMwebp_.jpg" TargetMode="External"/><Relationship Id="rId772" Type="http://schemas.openxmlformats.org/officeDocument/2006/relationships/hyperlink" Target="https://www.amazon.in/PROLEGEND%C2%AE-PL-T002-Universal-Stand-Screen/dp/B09HN7LD5L/ref=sr_1_465?qid=1672909147&amp;s=electronics&amp;sr=1-465" TargetMode="External"/><Relationship Id="rId1195" Type="http://schemas.openxmlformats.org/officeDocument/2006/relationships/hyperlink" Target="https://m.media-amazon.com/images/I/31hXo964hqL._SY300_SX300_QL70_FMwebp_.jpg" TargetMode="External"/><Relationship Id="rId2039" Type="http://schemas.openxmlformats.org/officeDocument/2006/relationships/hyperlink" Target="https://m.media-amazon.com/images/W/WEBP_402378-T1/images/I/41nGfip4QuS._SX300_SY300_QL70_FMwebp_.jpg" TargetMode="External"/><Relationship Id="rId2246" Type="http://schemas.openxmlformats.org/officeDocument/2006/relationships/hyperlink" Target="https://www.amazon.in/Portronics-Konnect-Charge-Charging-Resistant/dp/B09Q8HMKZX/ref=sr_1_74?qid=1672909128&amp;s=electronics&amp;sr=1-74" TargetMode="External"/><Relationship Id="rId2453" Type="http://schemas.openxmlformats.org/officeDocument/2006/relationships/hyperlink" Target="https://m.media-amazon.com/images/W/WEBP_402378-T1/images/I/519f6z2dnPL._SY300_SX300_QL70_FMwebp_.jpg" TargetMode="External"/><Relationship Id="rId2660" Type="http://schemas.openxmlformats.org/officeDocument/2006/relationships/hyperlink" Target="https://www.amazon.in/Parker-Quink-Ink-Bottle-Black/dp/B00LM4X3XE/ref=sr_1_324?qid=1672903011&amp;s=computers&amp;sr=1-324" TargetMode="External"/><Relationship Id="rId218" Type="http://schemas.openxmlformats.org/officeDocument/2006/relationships/hyperlink" Target="https://www.amazon.in/Samsung-Galaxy-Bluetooth-Compatible-Android/dp/B09DG9VNWB/ref=sr_1_131?qid=1672903001&amp;s=computers&amp;sr=1-131" TargetMode="External"/><Relationship Id="rId425" Type="http://schemas.openxmlformats.org/officeDocument/2006/relationships/hyperlink" Target="https://m.media-amazon.com/images/W/WEBP_402378-T1/images/I/416t5HILjUL._SX300_SY300_QL70_FMwebp_.jpg" TargetMode="External"/><Relationship Id="rId632" Type="http://schemas.openxmlformats.org/officeDocument/2006/relationships/hyperlink" Target="https://www.amazon.in/Cookwell-Bullet-Mixer-Grinder-Silver/dp/B097XJQZ8H/ref=sr_1_148?qid=1672923597&amp;s=kitchen&amp;sr=1-148" TargetMode="External"/><Relationship Id="rId1055" Type="http://schemas.openxmlformats.org/officeDocument/2006/relationships/hyperlink" Target="https://m.media-amazon.com/images/I/31YW3+kpZQL._SY300_SX300_.jpg" TargetMode="External"/><Relationship Id="rId1262" Type="http://schemas.openxmlformats.org/officeDocument/2006/relationships/hyperlink" Target="https://www.amazon.in/1-8Litre-Electric-Kettle-Stainless-16088/dp/B094G9L9LT/ref=sr_1_179?qid=1672923600&amp;s=kitchen&amp;sr=1-179" TargetMode="External"/><Relationship Id="rId2106" Type="http://schemas.openxmlformats.org/officeDocument/2006/relationships/hyperlink" Target="https://www.amazon.in/Dell-MS116-1000DPI-Wired-Optical/dp/B01HJI0FS2/ref=sr_1_31?qid=1672902996&amp;s=computers&amp;sr=1-31" TargetMode="External"/><Relationship Id="rId2313" Type="http://schemas.openxmlformats.org/officeDocument/2006/relationships/hyperlink" Target="https://m.media-amazon.com/images/I/31Iuz7jlfqL._SX300_SY300_QL70_ML2_.jpg" TargetMode="External"/><Relationship Id="rId2520" Type="http://schemas.openxmlformats.org/officeDocument/2006/relationships/hyperlink" Target="https://www.amazon.in/Eveready-Alkaline-Batteries-1012-Battery/dp/B00ZRBWPA0/ref=sr_1_181?qid=1672903004&amp;s=computers&amp;sr=1-181" TargetMode="External"/><Relationship Id="rId937" Type="http://schemas.openxmlformats.org/officeDocument/2006/relationships/hyperlink" Target="https://m.media-amazon.com/images/I/41rxRY5TDSL._SX300_SY300_QL70_ML2_.jpg" TargetMode="External"/><Relationship Id="rId1122" Type="http://schemas.openxmlformats.org/officeDocument/2006/relationships/hyperlink" Target="https://www.amazon.in/KENT-Elegant-Electric-Kettle-Silver/dp/B07YR26BJ3/ref=sr_1_29?qid=1672923592&amp;s=kitchen&amp;sr=1-29" TargetMode="External"/><Relationship Id="rId1567" Type="http://schemas.openxmlformats.org/officeDocument/2006/relationships/hyperlink" Target="https://m.media-amazon.com/images/W/WEBP_402378-T2/images/I/31ke2NdHJ-L._SY300_SX300_QL70_FMwebp_.jpg" TargetMode="External"/><Relationship Id="rId1774" Type="http://schemas.openxmlformats.org/officeDocument/2006/relationships/hyperlink" Target="https://www.amazon.in/BlueRigger-Digital-Optical-Toslink-Meters/dp/B005LJQMZC/ref=sr_1_209?qid=1672909134&amp;s=electronics&amp;sr=1-209" TargetMode="External"/><Relationship Id="rId1981" Type="http://schemas.openxmlformats.org/officeDocument/2006/relationships/hyperlink" Target="https://m.media-amazon.com/images/I/31J6qGhAL9L._SX300_SY300_QL70_FMwebp_.jpg" TargetMode="External"/><Relationship Id="rId2618" Type="http://schemas.openxmlformats.org/officeDocument/2006/relationships/hyperlink" Target="https://www.amazon.in/Universal-Silicone-Keyboard-Protector-Keyguard/dp/B0994GP1CX/ref=sr_1_314?qid=1672903011&amp;s=computers&amp;sr=1-314" TargetMode="External"/><Relationship Id="rId66" Type="http://schemas.openxmlformats.org/officeDocument/2006/relationships/hyperlink" Target="https://www.amazon.in/Acer-inches-Ultra-Android-AR50AR2851UDFL/dp/B0B1YZX72F/ref=sr_1_95?qid=1672909128&amp;s=electronics&amp;sr=1-95" TargetMode="External"/><Relationship Id="rId1427" Type="http://schemas.openxmlformats.org/officeDocument/2006/relationships/hyperlink" Target="https://m.media-amazon.com/images/I/41jTlkBBf4L._SX300_SY300_QL70_FMwebp_.jpg" TargetMode="External"/><Relationship Id="rId1634" Type="http://schemas.openxmlformats.org/officeDocument/2006/relationships/hyperlink" Target="https://www.amazon.in/Foxin-Toner-Cartridge-Q2612A-Laserjet/dp/B07KNM95JK/ref=sr_1_451?qid=1672903017&amp;s=computers&amp;sr=1-451" TargetMode="External"/><Relationship Id="rId1841" Type="http://schemas.openxmlformats.org/officeDocument/2006/relationships/hyperlink" Target="https://m.media-amazon.com/images/I/41i35PCzzaL._SX300_SY300_QL70_FMwebp_.jpg" TargetMode="External"/><Relationship Id="rId1939" Type="http://schemas.openxmlformats.org/officeDocument/2006/relationships/hyperlink" Target="https://m.media-amazon.com/images/I/417MtmtMOvL._SY445_SX342_QL70_FMwebp_.jpg" TargetMode="External"/><Relationship Id="rId1701" Type="http://schemas.openxmlformats.org/officeDocument/2006/relationships/hyperlink" Target="https://m.media-amazon.com/images/I/41714O1hnmS._SY300_SX300_QL70_FMwebp_.jpg" TargetMode="External"/><Relationship Id="rId282" Type="http://schemas.openxmlformats.org/officeDocument/2006/relationships/hyperlink" Target="https://www.amazon.in/Racold-Eterno-Pro-Vertical-Metallic/dp/B07TC9F7PN/ref=sr_1_380?qid=1672923611&amp;s=kitchen&amp;sr=1-380" TargetMode="External"/><Relationship Id="rId587" Type="http://schemas.openxmlformats.org/officeDocument/2006/relationships/hyperlink" Target="https://m.media-amazon.com/images/W/WEBP_402378-T2/images/I/41+pYgFJpBL._SY300_SX300_.jpg" TargetMode="External"/><Relationship Id="rId2170" Type="http://schemas.openxmlformats.org/officeDocument/2006/relationships/hyperlink" Target="https://www.amazon.in/Quantum-QHM-7406-Spill-Resistant-Wired-Keyboard/dp/B08CF4SCNP/ref=sr_1_104?qid=1672903000&amp;s=computers&amp;sr=1-104" TargetMode="External"/><Relationship Id="rId2268" Type="http://schemas.openxmlformats.org/officeDocument/2006/relationships/hyperlink" Target="https://www.amazon.in/Envie-1000-4PL-Ni-CD-Rechargeable/dp/B00BN5SNF0/ref=sr_1_276?qid=1672903008&amp;s=computers&amp;sr=1-276" TargetMode="External"/><Relationship Id="rId8" Type="http://schemas.openxmlformats.org/officeDocument/2006/relationships/hyperlink" Target="https://www.amazon.in/Samsung-inches-Crystal-Ultra-UA55AUE65AKXXL/dp/B0B15GSPQW/ref=sr_1_212?qid=1672909134&amp;s=electronics&amp;sr=1-212" TargetMode="External"/><Relationship Id="rId142" Type="http://schemas.openxmlformats.org/officeDocument/2006/relationships/hyperlink" Target="https://www.amazon.in/LG-inches-Ready-32LQ576BPSA-Ceramic/dp/B09YL9SN9B/ref=sr_1_125?qid=1672909130&amp;s=electronics&amp;sr=1-125" TargetMode="External"/><Relationship Id="rId447" Type="http://schemas.openxmlformats.org/officeDocument/2006/relationships/hyperlink" Target="https://m.media-amazon.com/images/I/31df-HkJJ7L._SX300_SY300_QL70_FMwebp_.jpg" TargetMode="External"/><Relationship Id="rId794" Type="http://schemas.openxmlformats.org/officeDocument/2006/relationships/hyperlink" Target="https://www.amazon.in/Fire-Boltt-Bluetooth-Calling-Assistance-Resolution/dp/B0BF563HB4/ref=sr_1_37?qid=1672895755&amp;s=electronics&amp;sr=1-37" TargetMode="External"/><Relationship Id="rId1077" Type="http://schemas.openxmlformats.org/officeDocument/2006/relationships/hyperlink" Target="https://m.media-amazon.com/images/W/WEBP_402378-T2/images/I/31SAqKSRWyL._SX300_SY300_QL70_FMwebp_.jpg" TargetMode="External"/><Relationship Id="rId2030" Type="http://schemas.openxmlformats.org/officeDocument/2006/relationships/hyperlink" Target="https://www.amazon.in/Tukzer-Capacitive-Lightweight-Magnetism-Smartphones/dp/B08K4RDQ71/ref=sr_1_163?qid=1672895791&amp;s=electronics&amp;sr=1-163" TargetMode="External"/><Relationship Id="rId2128" Type="http://schemas.openxmlformats.org/officeDocument/2006/relationships/hyperlink" Target="https://www.amazon.in/CROSSVOLT-Compatible-Charging-Supported-Devices/dp/B0981XSZJ7/ref=sr_1_120?qid=1672909129&amp;s=electronics&amp;sr=1-120" TargetMode="External"/><Relationship Id="rId2475" Type="http://schemas.openxmlformats.org/officeDocument/2006/relationships/hyperlink" Target="https://m.media-amazon.com/images/I/41asnfU59KL._SY445_SX342_QL70_FMwebp_.jpg" TargetMode="External"/><Relationship Id="rId2682" Type="http://schemas.openxmlformats.org/officeDocument/2006/relationships/hyperlink" Target="https://www.amazon.in/Gizga-Essentials-Compatible-Smartphone-Security/dp/B09RF2QXGX/ref=sr_1_234?qid=1672903006&amp;s=computers&amp;sr=1-234" TargetMode="External"/><Relationship Id="rId654" Type="http://schemas.openxmlformats.org/officeDocument/2006/relationships/hyperlink" Target="https://www.amazon.in/Prestige-Delight-PRWO-1-Litre-Electric/dp/B01M6453MB/ref=sr_1_503?qid=1672923617&amp;s=kitchen&amp;sr=1-503" TargetMode="External"/><Relationship Id="rId861" Type="http://schemas.openxmlformats.org/officeDocument/2006/relationships/hyperlink" Target="https://m.media-amazon.com/images/I/51JrMWMAmnL._SX300_SY300_QL70_ML2_.jpg" TargetMode="External"/><Relationship Id="rId959" Type="http://schemas.openxmlformats.org/officeDocument/2006/relationships/hyperlink" Target="https://m.media-amazon.com/images/W/WEBP_402378-T2/images/I/31VnhITYb+L._SY300_SX300_.jpg" TargetMode="External"/><Relationship Id="rId1284" Type="http://schemas.openxmlformats.org/officeDocument/2006/relationships/hyperlink" Target="https://www.amazon.in/DURACELL-Lightning-Certified-braided-Devices/dp/B09C6HXFC1/ref=sr_1_22?qid=1672909124&amp;s=electronics&amp;sr=1-22" TargetMode="External"/><Relationship Id="rId1491" Type="http://schemas.openxmlformats.org/officeDocument/2006/relationships/hyperlink" Target="https://m.media-amazon.com/images/W/WEBP_402378-T1/images/I/317ws2QblnL._SX300_SY300_QL70_FMwebp_.jpg" TargetMode="External"/><Relationship Id="rId1589" Type="http://schemas.openxmlformats.org/officeDocument/2006/relationships/hyperlink" Target="https://m.media-amazon.com/images/I/31mYeD0VSTL._SX300_SY300_QL70_FMwebp_.jpg" TargetMode="External"/><Relationship Id="rId2335" Type="http://schemas.openxmlformats.org/officeDocument/2006/relationships/hyperlink" Target="https://m.media-amazon.com/images/I/21OPu5-M3qL._SX300_SY300_QL70_FMwebp_.jpg" TargetMode="External"/><Relationship Id="rId2542" Type="http://schemas.openxmlformats.org/officeDocument/2006/relationships/hyperlink" Target="https://www.amazon.in/LIRAMARK-Webcam-Blocker-Computer-MacBook/dp/B08BQ947H3/ref=sr_1_317?qid=1672895842&amp;s=electronics&amp;sr=1-317" TargetMode="External"/><Relationship Id="rId307" Type="http://schemas.openxmlformats.org/officeDocument/2006/relationships/hyperlink" Target="https://m.media-amazon.com/images/I/318JzFxYqtL._SX300_SY300_QL70_FMwebp_.jpg" TargetMode="External"/><Relationship Id="rId514" Type="http://schemas.openxmlformats.org/officeDocument/2006/relationships/hyperlink" Target="https://www.amazon.in/Black-Decker-BXIR2201IN-2200-Watt-Cordless/dp/B07D2NMTTV/ref=sr_1_366?qid=1672923611&amp;s=kitchen&amp;sr=1-366" TargetMode="External"/><Relationship Id="rId721" Type="http://schemas.openxmlformats.org/officeDocument/2006/relationships/hyperlink" Target="https://m.media-amazon.com/images/W/WEBP_402378-T2/images/I/312FrvLA2RL._SX300_SY300_QL70_FMwebp_.jpg" TargetMode="External"/><Relationship Id="rId1144" Type="http://schemas.openxmlformats.org/officeDocument/2006/relationships/hyperlink" Target="https://www.amazon.in/Boult-Audio-TrueBuds-Wireless-Waterproof/dp/B08CFCK6CW/ref=sr_1_215?qid=1672903005&amp;s=computers&amp;sr=1-215" TargetMode="External"/><Relationship Id="rId1351" Type="http://schemas.openxmlformats.org/officeDocument/2006/relationships/hyperlink" Target="https://m.media-amazon.com/images/W/WEBP_402378-T1/images/I/41J0RvJFffL._SX300_SY300_QL70_FMwebp_.jpg" TargetMode="External"/><Relationship Id="rId1449" Type="http://schemas.openxmlformats.org/officeDocument/2006/relationships/hyperlink" Target="https://m.media-amazon.com/images/W/WEBP_402378-T1/images/I/41EJrZlo0UL._SX300_SY300_QL70_FMwebp_.jpg" TargetMode="External"/><Relationship Id="rId1796" Type="http://schemas.openxmlformats.org/officeDocument/2006/relationships/hyperlink" Target="https://www.amazon.in/DEVICE-Remover-Woolen-Clothes-Electric/dp/B0BN2576GQ/ref=sr_1_126?qid=1672923596&amp;s=kitchen&amp;sr=1-126" TargetMode="External"/><Relationship Id="rId2402" Type="http://schemas.openxmlformats.org/officeDocument/2006/relationships/hyperlink" Target="https://www.amazon.in/Lapster-mantra-cable-data-black/dp/B0B61HYR92/ref=sr_1_371?qid=1672909143&amp;s=electronics&amp;sr=1-371" TargetMode="External"/><Relationship Id="rId88" Type="http://schemas.openxmlformats.org/officeDocument/2006/relationships/hyperlink" Target="https://www.amazon.in/Redmi-Stealth-Additional-Exchange-Included/dp/B09T2S8X9C/ref=sr_1_109?qid=1672895777&amp;s=electronics&amp;sr=1-109" TargetMode="External"/><Relationship Id="rId819" Type="http://schemas.openxmlformats.org/officeDocument/2006/relationships/hyperlink" Target="https://m.media-amazon.com/images/W/WEBP_402378-T2/images/I/31kFRC4fP6L._SY300_SX300_QL70_FMwebp_.jpg" TargetMode="External"/><Relationship Id="rId1004" Type="http://schemas.openxmlformats.org/officeDocument/2006/relationships/hyperlink" Target="https://www.amazon.in/Bajaj-Frore-1200-Brown-Ceiling/dp/B07SPVMSC6/ref=sr_1_192?qid=1672923600&amp;s=kitchen&amp;sr=1-192" TargetMode="External"/><Relationship Id="rId1211" Type="http://schemas.openxmlformats.org/officeDocument/2006/relationships/hyperlink" Target="https://m.media-amazon.com/images/W/WEBP_402378-T1/images/I/31qZm3DyDhL._SX300_SY300_QL70_FMwebp_.jpg" TargetMode="External"/><Relationship Id="rId1656" Type="http://schemas.openxmlformats.org/officeDocument/2006/relationships/hyperlink" Target="https://www.amazon.in/Morphy-Richards-Daisy-1000-Watt-White/dp/B01N6IJG0F/ref=sr_1_341?qid=1672923609&amp;s=kitchen&amp;sr=1-341" TargetMode="External"/><Relationship Id="rId1863" Type="http://schemas.openxmlformats.org/officeDocument/2006/relationships/hyperlink" Target="https://m.media-amazon.com/images/W/WEBP_402378-T1/images/I/41A4CcuIJuL._SY445_SX342_QL70_FMwebp_.jpg" TargetMode="External"/><Relationship Id="rId1309" Type="http://schemas.openxmlformats.org/officeDocument/2006/relationships/hyperlink" Target="https://m.media-amazon.com/images/I/51OQUmSwngL._SX300_SY300_QL70_FMwebp_.jpg" TargetMode="External"/><Relationship Id="rId1516"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723" Type="http://schemas.openxmlformats.org/officeDocument/2006/relationships/hyperlink" Target="https://m.media-amazon.com/images/W/WEBP_402378-T2/images/I/31e6ElWRymL._SX300_SY300_QL70_FMwebp_.jpg" TargetMode="External"/><Relationship Id="rId1930" Type="http://schemas.openxmlformats.org/officeDocument/2006/relationships/hyperlink" Target="https://www.amazon.in/Charging-Braided-Charger-Samsung-Galaxy/dp/B08QSC1XY8/ref=sr_1_36?qid=1672909125&amp;s=electronics&amp;sr=1-36" TargetMode="External"/><Relationship Id="rId15" Type="http://schemas.openxmlformats.org/officeDocument/2006/relationships/hyperlink" Target="https://m.media-amazon.com/images/I/413c3ZnFLxL._SX300_SY300_QL70_ML2_.jpg" TargetMode="External"/><Relationship Id="rId2192" Type="http://schemas.openxmlformats.org/officeDocument/2006/relationships/hyperlink" Target="https://www.amazon.in/n1-Retail-Stainless-Indian-Coffee/dp/B08KS2KQTK/ref=sr_1_393?qid=1672923612&amp;s=kitchen&amp;sr=1-393" TargetMode="External"/><Relationship Id="rId164" Type="http://schemas.openxmlformats.org/officeDocument/2006/relationships/hyperlink" Target="https://www.amazon.in/Coway-Professional-Purifier-Anti-Virus-AP-1019C/dp/B08GJ57MKL/ref=sr_1_195?qid=1672923600&amp;s=kitchen&amp;sr=1-195" TargetMode="External"/><Relationship Id="rId371" Type="http://schemas.openxmlformats.org/officeDocument/2006/relationships/hyperlink" Target="https://m.media-amazon.com/images/I/415634DtKfL._SX300_SY300_QL70_FMwebp_.jpg" TargetMode="External"/><Relationship Id="rId2052" Type="http://schemas.openxmlformats.org/officeDocument/2006/relationships/hyperlink" Target="https://www.amazon.in/Portronics-CarPower-Charger-Output-Black/dp/B0971DWFDT/ref=sr_1_132?qid=1672895784&amp;s=electronics&amp;sr=1-132" TargetMode="External"/><Relationship Id="rId2497" Type="http://schemas.openxmlformats.org/officeDocument/2006/relationships/hyperlink" Target="https://m.media-amazon.com/images/I/51d1BSuCGfL._SY300_SX300_QL70_FMwebp_.jpg" TargetMode="External"/><Relationship Id="rId469" Type="http://schemas.openxmlformats.org/officeDocument/2006/relationships/hyperlink" Target="https://m.media-amazon.com/images/I/31Jad8ITgaL._SX300_SY300_QL70_FMwebp_.jpg" TargetMode="External"/><Relationship Id="rId676" Type="http://schemas.openxmlformats.org/officeDocument/2006/relationships/hyperlink" Target="https://www.amazon.in/URBN-20000-22-5W-Charging-Output/dp/B08JW1GVS7/ref=sr_1_295?qid=1672895835&amp;s=electronics&amp;sr=1-295" TargetMode="External"/><Relationship Id="rId883" Type="http://schemas.openxmlformats.org/officeDocument/2006/relationships/hyperlink" Target="https://m.media-amazon.com/images/W/WEBP_402378-T2/images/I/21XzK-guXHL._SX300_SY300_QL70_FMwebp_.jpg" TargetMode="External"/><Relationship Id="rId1099" Type="http://schemas.openxmlformats.org/officeDocument/2006/relationships/hyperlink" Target="https://m.media-amazon.com/images/I/21uXmiH98wL._SX300_SY300_QL70_ML2_.jpg" TargetMode="External"/><Relationship Id="rId2357" Type="http://schemas.openxmlformats.org/officeDocument/2006/relationships/hyperlink" Target="https://m.media-amazon.com/images/W/WEBP_402378-T2/images/I/41UoZi45q9L._SX300_SY300_QL70_FMwebp_.jpg" TargetMode="External"/><Relationship Id="rId2564" Type="http://schemas.openxmlformats.org/officeDocument/2006/relationships/hyperlink" Target="https://www.amazon.in/LS-LAPSTER-Accessories-Adapter-Recorder/dp/B084BR3QX8/ref=sr_1_282?qid=1672903008&amp;s=computers&amp;sr=1-282" TargetMode="External"/><Relationship Id="rId231" Type="http://schemas.openxmlformats.org/officeDocument/2006/relationships/hyperlink" Target="https://m.media-amazon.com/images/W/WEBP_402378-T2/images/I/41xL87ElgjL._SY300_SX300_QL70_FMwebp_.jpg" TargetMode="External"/><Relationship Id="rId329" Type="http://schemas.openxmlformats.org/officeDocument/2006/relationships/hyperlink" Target="https://m.media-amazon.com/images/I/41YDz0uQZaL._SY300_SX300_QL70_FMwebp_.jpg" TargetMode="External"/><Relationship Id="rId536" Type="http://schemas.openxmlformats.org/officeDocument/2006/relationships/hyperlink" Target="https://www.amazon.in/boAt-Launched-Ultra-Seamless-Personalization-Charcoal/dp/B0BNV7JM5Y/ref=sr_1_133?qid=1672895784&amp;s=electronics&amp;sr=1-133" TargetMode="External"/><Relationship Id="rId1166" Type="http://schemas.openxmlformats.org/officeDocument/2006/relationships/hyperlink" Target="https://www.amazon.in/Portronics-Multimedia-Wireless-Keyboard-Technology/dp/B0BHYJ8CVF/ref=sr_1_336?qid=1672903011&amp;s=computers&amp;sr=1-336" TargetMode="External"/><Relationship Id="rId1373" Type="http://schemas.openxmlformats.org/officeDocument/2006/relationships/hyperlink" Target="https://m.media-amazon.com/images/W/WEBP_402378-T1/images/I/31ikDjsSOML._SX300_SY300_QL70_FMwebp_.jpg" TargetMode="External"/><Relationship Id="rId2217" Type="http://schemas.openxmlformats.org/officeDocument/2006/relationships/hyperlink" Target="https://m.media-amazon.com/images/I/41Msi1CS2WL._SX300_SY300_QL70_FMwebp_.jpg" TargetMode="External"/><Relationship Id="rId743" Type="http://schemas.openxmlformats.org/officeDocument/2006/relationships/hyperlink" Target="https://m.media-amazon.com/images/W/WEBP_402378-T1/images/I/31nlfClYn7L._SX300_SY300_QL70_FMwebp_.jpg" TargetMode="External"/><Relationship Id="rId950" Type="http://schemas.openxmlformats.org/officeDocument/2006/relationships/hyperlink" Target="https://www.amazon.in/Crompton-Insta-Comfy-Heater-Settings/dp/B08MVSGXMY/ref=sr_1_110?qid=1672923596&amp;s=kitchen&amp;sr=1-110" TargetMode="External"/><Relationship Id="rId102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580" Type="http://schemas.openxmlformats.org/officeDocument/2006/relationships/hyperlink" Target="https://www.amazon.in/Belkin-USB-C-Charging-USB-IF-Certified/dp/B084MZYBTV/ref=sr_1_257?qid=1672909136&amp;s=electronics&amp;sr=1-257" TargetMode="External"/><Relationship Id="rId1678" Type="http://schemas.openxmlformats.org/officeDocument/2006/relationships/hyperlink" Target="https://www.amazon.in/Essentials-Multi-Purpose-Portable-Wooden-Laptop/dp/B07MSLTW8Z/ref=sr_1_217?qid=1672903006&amp;s=computers&amp;sr=1-217" TargetMode="External"/><Relationship Id="rId1885" Type="http://schemas.openxmlformats.org/officeDocument/2006/relationships/hyperlink" Target="https://m.media-amazon.com/images/I/41wI9GGhTHL._SX300_SY300_QL70_FMwebp_.jpg" TargetMode="External"/><Relationship Id="rId2424" Type="http://schemas.openxmlformats.org/officeDocument/2006/relationships/hyperlink" Target="https://www.amazon.in/Ambrane-Unbreakable-Charging-Braided-Android/dp/B082LZGK39/ref=sr_1_11?qid=1672909124&amp;s=electronics&amp;sr=1-11" TargetMode="External"/><Relationship Id="rId2631" Type="http://schemas.openxmlformats.org/officeDocument/2006/relationships/hyperlink" Target="https://m.media-amazon.com/images/I/31iE517+NFL._SY300_SX300_.jpg" TargetMode="External"/><Relationship Id="rId603" Type="http://schemas.openxmlformats.org/officeDocument/2006/relationships/hyperlink" Target="https://m.media-amazon.com/images/I/41VDUqScJFL._SX300_SY300_QL70_FMwebp_.jpg" TargetMode="External"/><Relationship Id="rId810" Type="http://schemas.openxmlformats.org/officeDocument/2006/relationships/hyperlink" Target="https://www.amazon.in/Pigeon-Stovekraft-Acer-Plus-Induction/dp/B0832W3B7Q/ref=sr_1_55?qid=1672923593&amp;s=kitchen&amp;sr=1-55" TargetMode="External"/><Relationship Id="rId908" Type="http://schemas.openxmlformats.org/officeDocument/2006/relationships/hyperlink" Target="https://www.amazon.in/Belkin-Lightning-iPhone-Charging-MFi-Certified/dp/B084N133Y7/ref=sr_1_175?qid=1672909133&amp;s=electronics&amp;sr=1-175" TargetMode="External"/><Relationship Id="rId1233" Type="http://schemas.openxmlformats.org/officeDocument/2006/relationships/hyperlink" Target="https://m.media-amazon.com/images/W/WEBP_402378-T1/images/I/31OIv762uSL._SX300_SY300_QL70_FMwebp_.jpg" TargetMode="External"/><Relationship Id="rId1440" Type="http://schemas.openxmlformats.org/officeDocument/2006/relationships/hyperlink" Target="https://www.amazon.in/Themisto-TH-WS20-Digital-Weighing-Stainless/dp/B09W9V2PXG/ref=sr_1_420?qid=1672923613&amp;s=kitchen&amp;sr=1-420" TargetMode="External"/><Relationship Id="rId1538" Type="http://schemas.openxmlformats.org/officeDocument/2006/relationships/hyperlink" Target="https://www.amazon.in/Wayona-Braided-WN3LG2-Syncing-Charging/dp/B07JH1C41D/ref=sr_1_98?qid=1672909129&amp;s=electronics&amp;sr=1-98" TargetMode="External"/><Relationship Id="rId1300" Type="http://schemas.openxmlformats.org/officeDocument/2006/relationships/hyperlink" Target="https://www.amazon.in/Samsung-Original-EHS64AVFBECINU-Hands-Free-Remote/dp/B01F262EUU/ref=sr_1_256?qid=1672895821&amp;s=electronics&amp;sr=1-256" TargetMode="External"/><Relationship Id="rId1745" Type="http://schemas.openxmlformats.org/officeDocument/2006/relationships/hyperlink" Target="https://m.media-amazon.com/images/W/WEBP_402378-T2/images/I/51X7oG9862L._SX300_SY300_QL70_FMwebp_.jpg" TargetMode="External"/><Relationship Id="rId1952" Type="http://schemas.openxmlformats.org/officeDocument/2006/relationships/hyperlink" Target="https://www.amazon.in/Noir-Aqua-Spanner-Purifiers-cartridge/dp/B08L7J3T31/ref=sr_1_502?qid=1672923617&amp;s=kitchen&amp;sr=1-502" TargetMode="External"/><Relationship Id="rId37" Type="http://schemas.openxmlformats.org/officeDocument/2006/relationships/hyperlink" Target="https://m.media-amazon.com/images/I/51hQfTroMzL._SX300_SY300_QL70_FMwebp_.jpg" TargetMode="External"/><Relationship Id="rId1605" Type="http://schemas.openxmlformats.org/officeDocument/2006/relationships/hyperlink" Target="https://m.media-amazon.com/images/I/31kLQHU5pdL._SX300_SY300_QL70_ML2_.jpg" TargetMode="External"/><Relationship Id="rId1812" Type="http://schemas.openxmlformats.org/officeDocument/2006/relationships/hyperlink" Target="https://www.amazon.in/AirCase-15-6-Inch-MacBook-Protective-Neoprene/dp/B07Z1YVP72/ref=sr_1_232?qid=1672903006&amp;s=computers&amp;sr=1-232" TargetMode="External"/><Relationship Id="rId186" Type="http://schemas.openxmlformats.org/officeDocument/2006/relationships/hyperlink" Target="https://www.amazon.in/Redmi-Thunder-Storage-Dimensity-5000mAh/dp/B0BBFJLP21/ref=sr_1_255?qid=1672895821&amp;s=electronics&amp;sr=1-255" TargetMode="External"/><Relationship Id="rId393" Type="http://schemas.openxmlformats.org/officeDocument/2006/relationships/hyperlink" Target="https://m.media-amazon.com/images/I/31U-ACCgQ1L._SX300_SY300_QL70_FMwebp_.jpg" TargetMode="External"/><Relationship Id="rId2074" Type="http://schemas.openxmlformats.org/officeDocument/2006/relationships/hyperlink" Target="https://www.amazon.in/Wayona-Charging-Charger-Samsung-Galaxy/dp/B08CTNJ985/ref=sr_1_193?qid=1672909134&amp;s=electronics&amp;sr=1-193" TargetMode="External"/><Relationship Id="rId2281" Type="http://schemas.openxmlformats.org/officeDocument/2006/relationships/hyperlink" Target="https://m.media-amazon.com/images/W/WEBP_402378-T1/images/I/41ngtt1EmoL._SX300_SY300_QL70_FMwebp_.jpg" TargetMode="External"/><Relationship Id="rId253" Type="http://schemas.openxmlformats.org/officeDocument/2006/relationships/hyperlink" Target="https://m.media-amazon.com/images/I/41qqrzjPySL._SX300_SY300_QL70_FMwebp_.jpg" TargetMode="External"/><Relationship Id="rId460" Type="http://schemas.openxmlformats.org/officeDocument/2006/relationships/hyperlink" Target="https://www.amazon.in/Philips-HL7756-00-750-Watt-Grinder/dp/B01GZSQJPA/ref=sr_1_115?qid=1672923596&amp;s=kitchen&amp;sr=1-115" TargetMode="External"/><Relationship Id="rId698" Type="http://schemas.openxmlformats.org/officeDocument/2006/relationships/hyperlink" Target="https://www.amazon.in/Pigeon-Powerful-Stainless-Grinding-Polycarbonate/dp/B09Y358DZQ/ref=sr_1_370?qid=1672923611&amp;s=kitchen&amp;sr=1-370" TargetMode="External"/><Relationship Id="rId1090" Type="http://schemas.openxmlformats.org/officeDocument/2006/relationships/hyperlink" Target="https://www.amazon.in/Lenovo-65W-320-15IKBRA-320S-14IKBR-510S-13IKB/dp/B07DJ5KYDZ/ref=sr_1_360?qid=1672903012&amp;s=computers&amp;sr=1-360" TargetMode="External"/><Relationship Id="rId2141" Type="http://schemas.openxmlformats.org/officeDocument/2006/relationships/hyperlink" Target="https://m.media-amazon.com/images/I/51r+g8fFJsL._SX300_SY300_.jpg" TargetMode="External"/><Relationship Id="rId2379" Type="http://schemas.openxmlformats.org/officeDocument/2006/relationships/hyperlink" Target="https://m.media-amazon.com/images/W/WEBP_402378-T2/images/I/416A01cyQYL._SX300_SY300_QL70_FMwebp_.jpg" TargetMode="External"/><Relationship Id="rId2586" Type="http://schemas.openxmlformats.org/officeDocument/2006/relationships/hyperlink" Target="https://www.amazon.in/STRIFF-230X190X3mm-Waterproof-Premium-Textured-Compatible/dp/B0B9LDCX89/ref=sr_1_73?qid=1672902998&amp;s=computers&amp;sr=1-73" TargetMode="External"/><Relationship Id="rId113" Type="http://schemas.openxmlformats.org/officeDocument/2006/relationships/hyperlink" Target="https://m.media-amazon.com/images/I/51eyIMn02bL._SX300_SY300_QL70_FMwebp_.jpg" TargetMode="External"/><Relationship Id="rId320" Type="http://schemas.openxmlformats.org/officeDocument/2006/relationships/hyperlink" Target="https://www.amazon.in/Skywall-81-28-inches-Smart-32SWELS-PRO/dp/B08QX1CC14/ref=sr_1_91?qid=1672909128&amp;s=electronics&amp;sr=1-91" TargetMode="External"/><Relationship Id="rId558" Type="http://schemas.openxmlformats.org/officeDocument/2006/relationships/hyperlink" Target="https://www.amazon.in/Eureka-Forbes-Trendy-Zip-1000-Watt/dp/B00V9NHDI4/ref=sr_1_99?qid=1672923595&amp;s=kitchen&amp;sr=1-99" TargetMode="External"/><Relationship Id="rId765" Type="http://schemas.openxmlformats.org/officeDocument/2006/relationships/hyperlink" Target="https://m.media-amazon.com/images/W/WEBP_402378-T1/images/I/31psvbJkfOL._SY300_SX300_QL70_FMwebp_.jpg" TargetMode="External"/><Relationship Id="rId972" Type="http://schemas.openxmlformats.org/officeDocument/2006/relationships/hyperlink" Target="https://www.amazon.in/CROMPTON-Sapphira-Ultra-Ceiling-Lustre/dp/B09SPTNG58/ref=sr_1_213?qid=1672923601&amp;s=kitchen&amp;sr=1-213" TargetMode="External"/><Relationship Id="rId1188" Type="http://schemas.openxmlformats.org/officeDocument/2006/relationships/hyperlink" Target="https://www.amazon.in/Pigeon-2-Slice-Pop-up-Toaster-Black/dp/B06XPYRWV5/ref=sr_1_124?qid=1672923597&amp;s=kitchen&amp;sr=1-124" TargetMode="External"/><Relationship Id="rId1395" Type="http://schemas.openxmlformats.org/officeDocument/2006/relationships/hyperlink" Target="https://m.media-amazon.com/images/I/31kw1RgU5yL._SX300_SY300_QL70_FMwebp_.jpg" TargetMode="External"/><Relationship Id="rId2001" Type="http://schemas.openxmlformats.org/officeDocument/2006/relationships/hyperlink" Target="https://m.media-amazon.com/images/W/WEBP_402378-T1/images/I/41Zc-phmoEL._SX300_SY300_QL70_FMwebp_.jpg" TargetMode="External"/><Relationship Id="rId2239" Type="http://schemas.openxmlformats.org/officeDocument/2006/relationships/hyperlink" Target="https://m.media-amazon.com/images/I/31mgo4D-kPL._SX300_SY300_QL70_FMwebp_.jpg" TargetMode="External"/><Relationship Id="rId2446" Type="http://schemas.openxmlformats.org/officeDocument/2006/relationships/hyperlink" Target="https://www.amazon.in/beatXP-Multipurpose-Portable-Electronic-Weighing/dp/B0B61DSF17/ref=sr_1_10?qid=1672923591&amp;s=kitchen&amp;sr=1-10" TargetMode="External"/><Relationship Id="rId2653" Type="http://schemas.openxmlformats.org/officeDocument/2006/relationships/hyperlink" Target="https://m.media-amazon.com/images/I/31SKRsp7Y1L._SX300_SY300_QL70_ML2_.jpg" TargetMode="External"/><Relationship Id="rId418" Type="http://schemas.openxmlformats.org/officeDocument/2006/relationships/hyperlink" Target="https://www.amazon.in/Instant-Vortex-2QT-EvenCrispTM-Technology/dp/B0B53DS4TF/ref=sr_1_316?qid=1672923609&amp;s=kitchen&amp;sr=1-316" TargetMode="External"/><Relationship Id="rId625" Type="http://schemas.openxmlformats.org/officeDocument/2006/relationships/hyperlink" Target="https://m.media-amazon.com/images/W/WEBP_402378-T2/images/I/410H+3lohIL._SX300_SY300_.jpg" TargetMode="External"/><Relationship Id="rId832" Type="http://schemas.openxmlformats.org/officeDocument/2006/relationships/hyperlink" Target="https://www.amazon.in/Pigeon-Stovekraft-Cruise-1800-Watt-Induction/dp/B01GFTEV5Y/ref=sr_1_20?qid=1672923591&amp;s=kitchen&amp;sr=1-20" TargetMode="External"/><Relationship Id="rId1048" Type="http://schemas.openxmlformats.org/officeDocument/2006/relationships/hyperlink" Target="https://www.amazon.in/Airtel-Pack-Entertainment-Installation-Months/dp/B0B8VQ7KDS/ref=sr_1_497?qid=1672909149&amp;s=electronics&amp;sr=1-497" TargetMode="External"/><Relationship Id="rId1255" Type="http://schemas.openxmlformats.org/officeDocument/2006/relationships/hyperlink" Target="https://m.media-amazon.com/images/I/411ipFfM1vL._SX300_SY300_QL70_FMwebp_.jpg" TargetMode="External"/><Relationship Id="rId1462" Type="http://schemas.openxmlformats.org/officeDocument/2006/relationships/hyperlink" Target="https://www.amazon.in/Akiara-Electric-Handheld-Cordless-Tailoring/dp/B08XLR6DSB/ref=sr_1_270?qid=1672923605&amp;s=kitchen&amp;sr=1-270"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513" Type="http://schemas.openxmlformats.org/officeDocument/2006/relationships/hyperlink" Target="https://m.media-amazon.com/images/W/WEBP_402378-T1/images/I/41BDLm8-jLL._SX300_SY300_QL70_FMwebp_.jpg" TargetMode="External"/><Relationship Id="rId1115" Type="http://schemas.openxmlformats.org/officeDocument/2006/relationships/hyperlink" Target="https://m.media-amazon.com/images/I/4148+QSBxXL._SY300_SX300_.jpg" TargetMode="External"/><Relationship Id="rId1322" Type="http://schemas.openxmlformats.org/officeDocument/2006/relationships/hyperlink" Target="https://www.amazon.in/AmazonBasics-Apple-Certified-Lightning-Charging/dp/B07XLCFSSN/ref=sr_1_40?qid=1672909125&amp;s=electronics&amp;sr=1-40" TargetMode="External"/><Relationship Id="rId1767" Type="http://schemas.openxmlformats.org/officeDocument/2006/relationships/hyperlink" Target="https://m.media-amazon.com/images/W/WEBP_402378-T1/images/I/41KMMCNMM1L._SX300_SY300_QL70_FMwebp_.jpg" TargetMode="External"/><Relationship Id="rId1974" Type="http://schemas.openxmlformats.org/officeDocument/2006/relationships/hyperlink" Target="https://www.amazon.in/Egg-Boiler-Electric-Automatic-Steaming/dp/B0B25DJ352/ref=sr_1_105?qid=1672923596&amp;s=kitchen&amp;sr=1-105" TargetMode="External"/><Relationship Id="rId59" Type="http://schemas.openxmlformats.org/officeDocument/2006/relationships/hyperlink" Target="https://m.media-amazon.com/images/I/51DLLa8HNWL._SX300_SY300_QL70_ML2_.jpg" TargetMode="External"/><Relationship Id="rId1627" Type="http://schemas.openxmlformats.org/officeDocument/2006/relationships/hyperlink" Target="https://m.media-amazon.com/images/I/41AP5QV2M0L._SX300_SY300_QL70_FMwebp_.jpg" TargetMode="External"/><Relationship Id="rId1834" Type="http://schemas.openxmlformats.org/officeDocument/2006/relationships/hyperlink" Target="https://www.amazon.in/Cablecreation-Audio-Cable-3-5mm-2-Male/dp/B06XFTHCNY/ref=sr_1_305?qid=1672909139&amp;s=electronics&amp;sr=1-305" TargetMode="External"/><Relationship Id="rId2096" Type="http://schemas.openxmlformats.org/officeDocument/2006/relationships/hyperlink" Target="https://www.amazon.in/Atom-Selves-A100-Digital-Pocket-Silver/dp/B06XMZV7RH/ref=sr_1_152?qid=1672923598&amp;s=kitchen&amp;sr=1-152" TargetMode="External"/><Relationship Id="rId1901" Type="http://schemas.openxmlformats.org/officeDocument/2006/relationships/hyperlink" Target="https://m.media-amazon.com/images/I/51m3+9D6ZwL._SY300_SX300_.jpg" TargetMode="External"/><Relationship Id="rId275" Type="http://schemas.openxmlformats.org/officeDocument/2006/relationships/hyperlink" Target="https://m.media-amazon.com/images/W/WEBP_402378-T2/images/I/31nZs1BL4tL._SX300_SY300_QL70_FMwebp_.jpg" TargetMode="External"/><Relationship Id="rId482" Type="http://schemas.openxmlformats.org/officeDocument/2006/relationships/hyperlink" Target="https://www.amazon.in/Canon-MG2577s-Inkjet-Colour-Printer/dp/B01EJ5MM5M/ref=sr_1_378?qid=1672903013&amp;s=computers&amp;sr=1-378" TargetMode="External"/><Relationship Id="rId2163" Type="http://schemas.openxmlformats.org/officeDocument/2006/relationships/hyperlink" Target="https://m.media-amazon.com/images/I/31t6ATbG1jL._SX300_SY300_QL70_FMwebp_.jpg" TargetMode="External"/><Relationship Id="rId2370" Type="http://schemas.openxmlformats.org/officeDocument/2006/relationships/hyperlink" Target="https://www.amazon.in/AmazonBasics-AZHDAD01-HDMI-Coupler-Black/dp/B06XR9PR5X/ref=sr_1_239?qid=1672909135&amp;s=electronics&amp;sr=1-239" TargetMode="External"/><Relationship Id="rId135" Type="http://schemas.openxmlformats.org/officeDocument/2006/relationships/hyperlink" Target="https://m.media-amazon.com/images/I/41S7tnENirL._SX300_SY300_QL70_ML2_.jpg" TargetMode="External"/><Relationship Id="rId342" Type="http://schemas.openxmlformats.org/officeDocument/2006/relationships/hyperlink" Target="https://www.amazon.in/Plastic-Powermatic-Jar-Juicer-Grinder-Chutney/dp/B07Y9PY6Y1/ref=sr_1_307?qid=1672923607&amp;s=kitchen&amp;sr=1-307" TargetMode="External"/><Relationship Id="rId787" Type="http://schemas.openxmlformats.org/officeDocument/2006/relationships/hyperlink" Target="https://m.media-amazon.com/images/I/410VGCE+q2L._SY300_SX300_.jpg" TargetMode="External"/><Relationship Id="rId994" Type="http://schemas.openxmlformats.org/officeDocument/2006/relationships/hyperlink" Target="https://www.amazon.in/Borosil-Electric-Vegetables-Transparent-Stainless/dp/B09J4YQYX3/ref=sr_1_270?qid=1672923606&amp;s=kitchen&amp;sr=1-270" TargetMode="External"/><Relationship Id="rId2023" Type="http://schemas.openxmlformats.org/officeDocument/2006/relationships/hyperlink" Target="https://m.media-amazon.com/images/W/WEBP_402378-T2/images/I/41FrpTwOndL._SX300_SY300_QL70_FMwebp_.jpg" TargetMode="External"/><Relationship Id="rId2230" Type="http://schemas.openxmlformats.org/officeDocument/2006/relationships/hyperlink" Target="https://www.amazon.in/Aluminum-Adjustable-Mobile-Foldable-Smartphones/dp/B07Q4QV1DL/ref=sr_1_149?qid=1672895791&amp;s=electronics&amp;sr=1-149" TargetMode="External"/><Relationship Id="rId2468" Type="http://schemas.openxmlformats.org/officeDocument/2006/relationships/hyperlink" Target="https://www.amazon.in/Fevicryl-Acrylic-colors-Sunflower-Shades/dp/B00LXTFMRS/ref=sr_1_72?qid=1672902997&amp;s=computers&amp;sr=1-72" TargetMode="External"/><Relationship Id="rId2675" Type="http://schemas.openxmlformats.org/officeDocument/2006/relationships/hyperlink" Target="https://m.media-amazon.com/images/W/WEBP_402378-T1/images/I/41Qu+vkjbcL._SY300_SX300_.jpg" TargetMode="External"/><Relationship Id="rId202" Type="http://schemas.openxmlformats.org/officeDocument/2006/relationships/hyperlink" Target="https://www.amazon.in/Redmi-Starburst-Qualcomm%C2%AE-SnapdragonTM-Included/dp/B09QS9X9L8/ref=sr_1_199?qid=1672895806&amp;s=electronics&amp;sr=1-199" TargetMode="External"/><Relationship Id="rId647" Type="http://schemas.openxmlformats.org/officeDocument/2006/relationships/hyperlink" Target="https://m.media-amazon.com/images/I/31Yg8KP64NL._SX300_SY300_QL70_FMwebp_.jpg" TargetMode="External"/><Relationship Id="rId854" Type="http://schemas.openxmlformats.org/officeDocument/2006/relationships/hyperlink" Target="https://www.amazon.in/Philips-GC1905-1440-Watt-Steam-Spray/dp/B008QTK47Q/ref=sr_1_47?qid=1672923592&amp;s=kitchen&amp;sr=1-47" TargetMode="External"/><Relationship Id="rId1277" Type="http://schemas.openxmlformats.org/officeDocument/2006/relationships/hyperlink" Target="https://m.media-amazon.com/images/I/51G5KRUKOgL._SX300_SY300_QL70_FMwebp_.jpg" TargetMode="External"/><Relationship Id="rId1484" Type="http://schemas.openxmlformats.org/officeDocument/2006/relationships/hyperlink" Target="https://www.amazon.in/Lightweight-Portable-Aluminum-Photography-DLS-9FEET/dp/B088GXTJM3/ref=sr_1_408?qid=1672903014&amp;s=computers&amp;sr=1-408" TargetMode="External"/><Relationship Id="rId1691" Type="http://schemas.openxmlformats.org/officeDocument/2006/relationships/hyperlink" Target="https://m.media-amazon.com/images/I/41LcHKyVl9L._SX300_SY300_QL70_FMwebp_.jpg" TargetMode="External"/><Relationship Id="rId2328" Type="http://schemas.openxmlformats.org/officeDocument/2006/relationships/hyperlink" Target="https://www.amazon.in/TATASKY-Universal-Remote/dp/B01N90RZ4M/ref=sr_1_60?qid=1672909126&amp;s=electronics&amp;sr=1-60" TargetMode="External"/><Relationship Id="rId2535" Type="http://schemas.openxmlformats.org/officeDocument/2006/relationships/hyperlink" Target="https://m.media-amazon.com/images/I/41rJGx-w9iL._SX300_SY300_QL70_FMwebp_.jpg" TargetMode="External"/><Relationship Id="rId507" Type="http://schemas.openxmlformats.org/officeDocument/2006/relationships/hyperlink" Target="https://m.media-amazon.com/images/I/21NKf-n3WdL._SX300_SY300_QL70_FMwebp_.jpg" TargetMode="External"/><Relationship Id="rId714" Type="http://schemas.openxmlformats.org/officeDocument/2006/relationships/hyperlink" Target="https://www.amazon.in/Havells-FHVVEDXOWH08-Ventil-200mm-White/dp/B00KIDSU8S/ref=sr_1_465?qid=1672923615&amp;s=kitchen&amp;sr=1-465" TargetMode="External"/><Relationship Id="rId921" Type="http://schemas.openxmlformats.org/officeDocument/2006/relationships/hyperlink" Target="https://m.media-amazon.com/images/W/WEBP_402378-T1/images/I/21-SFWqfgyS._SX300_SY300_QL70_FMwebp_.jpg" TargetMode="External"/><Relationship Id="rId1137" Type="http://schemas.openxmlformats.org/officeDocument/2006/relationships/hyperlink" Target="https://m.media-amazon.com/images/I/31-1GGUrjUL._SX300_SY300_QL70_FMwebp_.jpg" TargetMode="External"/><Relationship Id="rId1344" Type="http://schemas.openxmlformats.org/officeDocument/2006/relationships/hyperlink" Target="https://www.amazon.in/Zebronics-Zeb-Vita-Portable-Speaker-Bluetooth/dp/B0814ZY6FP/ref=sr_1_352?qid=1672903012&amp;s=computers&amp;sr=1-352" TargetMode="External"/><Relationship Id="rId1551" Type="http://schemas.openxmlformats.org/officeDocument/2006/relationships/hyperlink" Target="https://m.media-amazon.com/images/I/41WPlte6OmL._SY300_SX300_QL70_FMwebp_.jpg" TargetMode="External"/><Relationship Id="rId1789" Type="http://schemas.openxmlformats.org/officeDocument/2006/relationships/hyperlink" Target="https://m.media-amazon.com/images/I/51xaoGdw9EL._SX300_SY300_QL70_ML2_.jpg" TargetMode="External"/><Relationship Id="rId1996" Type="http://schemas.openxmlformats.org/officeDocument/2006/relationships/hyperlink" Target="https://www.amazon.in/Dealfreez-Compatible-Silicone-Anti-Lost-D-Black/dp/B09BW334ML/ref=sr_1_112?qid=1672909129&amp;s=electronics&amp;sr=1-112" TargetMode="External"/><Relationship Id="rId2602" Type="http://schemas.openxmlformats.org/officeDocument/2006/relationships/hyperlink" Target="https://www.amazon.in/Linc-Ball-Point-Pentonic-Multicolor/dp/B07SBGFDX9/ref=sr_1_291?qid=1672903010&amp;s=computers&amp;sr=1-291" TargetMode="External"/><Relationship Id="rId50" Type="http://schemas.openxmlformats.org/officeDocument/2006/relationships/hyperlink" Target="https://www.amazon.in/LG-inches-Ultra-43UQ7500PSF-Ceramic/dp/B0B3XY5YT4/ref=sr_1_154?qid=1672909131&amp;s=electronics&amp;sr=1-154" TargetMode="External"/><Relationship Id="rId1204" Type="http://schemas.openxmlformats.org/officeDocument/2006/relationships/hyperlink" Target="https://www.amazon.in/AmazonBasics-Digital-Optical-Converter-Adapter/dp/B07KSB1MLX/ref=sr_1_179?qid=1672909133&amp;s=electronics&amp;sr=1-179" TargetMode="External"/><Relationship Id="rId1411" Type="http://schemas.openxmlformats.org/officeDocument/2006/relationships/hyperlink" Target="https://m.media-amazon.com/images/W/WEBP_402378-T1/images/I/51o1OVswrGS._SY445_SX342_QL70_FMwebp_.jpg" TargetMode="External"/><Relationship Id="rId1649" Type="http://schemas.openxmlformats.org/officeDocument/2006/relationships/hyperlink" Target="https://m.media-amazon.com/images/I/31959YGwwiL._SX300_SY300_QL70_FMwebp_.jpg" TargetMode="External"/><Relationship Id="rId1856" Type="http://schemas.openxmlformats.org/officeDocument/2006/relationships/hyperlink" Target="https://www.amazon.in/Cotbolt-Silicone-Protective-Shockproof-Waterproof/dp/B09TT6BFDX/ref=sr_1_127?qid=1672909130&amp;s=electronics&amp;sr=1-127" TargetMode="External"/><Relationship Id="rId1509" Type="http://schemas.openxmlformats.org/officeDocument/2006/relationships/hyperlink" Target="https://m.media-amazon.com/images/W/WEBP_402378-T1/images/I/315uFBgWK3L._SX300_SY300_QL70_FMwebp_.jpg" TargetMode="External"/><Relationship Id="rId1716" Type="http://schemas.openxmlformats.org/officeDocument/2006/relationships/hyperlink" Target="https://www.amazon.in/Xiaomi-HyperCharge-Cable-100cm-Type-C/dp/B07YTNKVJQ/ref=sr_1_172?qid=1672909133&amp;s=electronics&amp;sr=1-172" TargetMode="External"/><Relationship Id="rId1923" Type="http://schemas.openxmlformats.org/officeDocument/2006/relationships/hyperlink" Target="https://m.media-amazon.com/images/I/41FQI5F2OiL._SX300_SY300_QL70_FMwebp_.jpg" TargetMode="External"/><Relationship Id="rId297" Type="http://schemas.openxmlformats.org/officeDocument/2006/relationships/hyperlink" Target="https://m.media-amazon.com/images/I/31Gulp0B-0L._SX300_SY300_QL70_FMwebp_.jpg" TargetMode="External"/><Relationship Id="rId2185" Type="http://schemas.openxmlformats.org/officeDocument/2006/relationships/hyperlink" Target="https://m.media-amazon.com/images/I/41d-eh65JLS._SX300_SY300_QL70_FMwebp_.jpg" TargetMode="External"/><Relationship Id="rId2392" Type="http://schemas.openxmlformats.org/officeDocument/2006/relationships/hyperlink" Target="https://www.amazon.in/LS-LAPSTER-Quality-Assured-Biometric/dp/B0B61GCHC1/ref=sr_1_471?qid=1672909147&amp;s=electronics&amp;sr=1-471" TargetMode="External"/><Relationship Id="rId157" Type="http://schemas.openxmlformats.org/officeDocument/2006/relationships/hyperlink" Target="https://m.media-amazon.com/images/W/WEBP_402378-T1/images/I/51xmNdrIlcS._SY300_SX300_QL70_FMwebp_.jpg" TargetMode="External"/><Relationship Id="rId364" Type="http://schemas.openxmlformats.org/officeDocument/2006/relationships/hyperlink" Target="https://www.amazon.in/Ace-1600-Watt-21-Litre-Stainless-Function/dp/B07RCGTZ4M/ref=sr_1_268?qid=1672923605&amp;s=kitchen&amp;sr=1-268" TargetMode="External"/><Relationship Id="rId2045" Type="http://schemas.openxmlformats.org/officeDocument/2006/relationships/hyperlink" Target="https://m.media-amazon.com/images/I/41etMsrKqTL._SX300_SY300_QL70_FMwebp_.jpg" TargetMode="External"/><Relationship Id="rId2697" Type="http://schemas.openxmlformats.org/officeDocument/2006/relationships/hyperlink" Target="https://m.media-amazon.com/images/W/WEBP_402378-T2/images/I/31vg0FKWoUL._SX300_SY300_QL70_FMwebp_.jpg" TargetMode="External"/><Relationship Id="rId571" Type="http://schemas.openxmlformats.org/officeDocument/2006/relationships/hyperlink" Target="https://m.media-amazon.com/images/W/WEBP_402378-T1/images/I/31z9cuviPzL._SX300_SY300_QL70_FMwebp_.jpg" TargetMode="External"/><Relationship Id="rId669" Type="http://schemas.openxmlformats.org/officeDocument/2006/relationships/hyperlink" Target="https://m.media-amazon.com/images/I/41+oy999w7L._SY300_SX300_.jpg" TargetMode="External"/><Relationship Id="rId876" Type="http://schemas.openxmlformats.org/officeDocument/2006/relationships/hyperlink" Target="https://www.amazon.in/KENT-Electric-Steamer-Vegetables-Stainless/dp/B0B5KZ3C53/ref=sr_1_139?qid=1672923597&amp;s=kitchen&amp;sr=1-139" TargetMode="External"/><Relationship Id="rId1299" Type="http://schemas.openxmlformats.org/officeDocument/2006/relationships/hyperlink" Target="https://m.media-amazon.com/images/I/31+GLbqRPtL._SY300_SX300_.jpg" TargetMode="External"/><Relationship Id="rId2252" Type="http://schemas.openxmlformats.org/officeDocument/2006/relationships/hyperlink" Target="https://www.amazon.in/WIDEWINGS-Electric-Handheld-Frother-Blender/dp/B0BPCJM7TB/ref=sr_1_205?qid=1672923601&amp;s=kitchen&amp;sr=1-205" TargetMode="External"/><Relationship Id="rId2557" Type="http://schemas.openxmlformats.org/officeDocument/2006/relationships/hyperlink" Target="https://m.media-amazon.com/images/I/31wOPjcSxlL._SX300_SY300_QL70_FMwebp_.jpg" TargetMode="External"/><Relationship Id="rId224" Type="http://schemas.openxmlformats.org/officeDocument/2006/relationships/hyperlink" Target="https://www.amazon.in/Samsung-Galaxy-Storage-6000mAh-Battery/dp/B0B4F2TTTS/ref=sr_1_78?qid=1672895770&amp;s=electronics&amp;sr=1-78" TargetMode="External"/><Relationship Id="rId431" Type="http://schemas.openxmlformats.org/officeDocument/2006/relationships/hyperlink" Target="https://m.media-amazon.com/images/I/4123OnLZCFL._SX300_SY300_QL70_ML2_.jpg" TargetMode="External"/><Relationship Id="rId529" Type="http://schemas.openxmlformats.org/officeDocument/2006/relationships/hyperlink" Target="https://m.media-amazon.com/images/I/41ziJKWj9LL._SX300_SY300_QL70_ML2_.jpg" TargetMode="External"/><Relationship Id="rId736" Type="http://schemas.openxmlformats.org/officeDocument/2006/relationships/hyperlink" Target="https://www.amazon.in/boAt-Wave-Call-Dedicated-Multi-Sport/dp/B0B5D39BCD/ref=sr_1_90?qid=1672895770&amp;s=electronics&amp;sr=1-90" TargetMode="External"/><Relationship Id="rId1061" Type="http://schemas.openxmlformats.org/officeDocument/2006/relationships/hyperlink" Target="https://m.media-amazon.com/images/I/413sK6yat-L._SX300_SY300_QL70_FMwebp_.jpg" TargetMode="External"/><Relationship Id="rId1159" Type="http://schemas.openxmlformats.org/officeDocument/2006/relationships/hyperlink" Target="https://m.media-amazon.com/images/I/21luyw7JrrL._SX300_SY300_QL70_ML2_.jpg" TargetMode="External"/><Relationship Id="rId1366" Type="http://schemas.openxmlformats.org/officeDocument/2006/relationships/hyperlink" Target="https://www.amazon.in/AmazonBasics-Nylon-Braided-Lightning-Cable/dp/B082T6GVLJ/ref=sr_1_113?qid=1672909129&amp;s=electronics&amp;sr=1-113" TargetMode="External"/><Relationship Id="rId2112" Type="http://schemas.openxmlformats.org/officeDocument/2006/relationships/hyperlink" Target="https://www.amazon.in/AmazonBasics-High-Speed-Female-Extension-Cable/dp/B01D5H90L4/ref=sr_1_335?qid=1672909140&amp;s=electronics&amp;sr=1-335" TargetMode="External"/><Relationship Id="rId2417" Type="http://schemas.openxmlformats.org/officeDocument/2006/relationships/hyperlink" Target="https://m.media-amazon.com/images/W/WEBP_402378-T1/images/I/31Uqr+A2THL._SY300_SX300_.jpg" TargetMode="External"/><Relationship Id="rId943" Type="http://schemas.openxmlformats.org/officeDocument/2006/relationships/hyperlink" Target="https://m.media-amazon.com/images/I/41vEB+mY55L._SY300_SX300_.jpg" TargetMode="External"/><Relationship Id="rId1019" Type="http://schemas.openxmlformats.org/officeDocument/2006/relationships/hyperlink" Target="https://m.media-amazon.com/images/W/WEBP_402378-T2/images/I/31w1SSKA-tL._SX300_SY300_QL70_FMwebp_.jpg" TargetMode="External"/><Relationship Id="rId1573" Type="http://schemas.openxmlformats.org/officeDocument/2006/relationships/hyperlink" Target="https://m.media-amazon.com/images/W/WEBP_402378-T2/images/I/41m1oMmTMCL._SX300_SY300_QL70_FMwebp_.jpg" TargetMode="External"/><Relationship Id="rId1780" Type="http://schemas.openxmlformats.org/officeDocument/2006/relationships/hyperlink" Target="https://www.amazon.in/Croma-Weilburger-Soleplate-Coating-CRSHAH702SIR11/dp/B09ZK6THRR/ref=sr_1_154?qid=1672923598&amp;s=kitchen&amp;sr=1-154" TargetMode="External"/><Relationship Id="rId1878" Type="http://schemas.openxmlformats.org/officeDocument/2006/relationships/hyperlink" Target="https://www.amazon.in/BassHeads-122-Earphones-Tangle-Straight/dp/B07QZ3CZ48/ref=sr_1_39?qid=1672902996&amp;s=computers&amp;sr=1-39" TargetMode="External"/><Relationship Id="rId2624" Type="http://schemas.openxmlformats.org/officeDocument/2006/relationships/hyperlink" Target="https://www.amazon.in/ZODO-Writer-Electronic-Writing-Paperless/dp/B07PLHTTB4/ref=sr_1_88_mod_primary_new?qid=1672902998&amp;s=computers&amp;sbo=RZvfv%2F%2FHxDF%2BO5021pAnSA%3D%3D&amp;sr=1-88" TargetMode="External"/><Relationship Id="rId72" Type="http://schemas.openxmlformats.org/officeDocument/2006/relationships/hyperlink" Target="https://www.amazon.in/Kodak-inches-Android-50UHDX7XPROBL-Bezel-Less/dp/B09PLD9TCD/ref=sr_1_473?qid=1672909147&amp;s=electronics&amp;sr=1-473" TargetMode="External"/><Relationship Id="rId803" Type="http://schemas.openxmlformats.org/officeDocument/2006/relationships/hyperlink" Target="https://m.media-amazon.com/images/I/41EI+3OYGaL._SY300_SX300_.jpg" TargetMode="External"/><Relationship Id="rId1226" Type="http://schemas.openxmlformats.org/officeDocument/2006/relationships/hyperlink" Target="https://www.amazon.in/Spigen-Tempered-Screen-Protector-iPhone/dp/B0B23LW7NV/ref=sr_1_130?qid=1672895784&amp;s=electronics&amp;sr=1-130" TargetMode="External"/><Relationship Id="rId1433" Type="http://schemas.openxmlformats.org/officeDocument/2006/relationships/hyperlink" Target="https://m.media-amazon.com/images/I/31DA6bcvbfL._SY300_SX300_QL70_FMwebp_.jpg" TargetMode="External"/><Relationship Id="rId1640" Type="http://schemas.openxmlformats.org/officeDocument/2006/relationships/hyperlink" Target="https://www.amazon.in/Lenovo-Optical-Compact-Mouse-Black/dp/B099SD8PRP/ref=sr_1_455?qid=1672903017&amp;s=computers&amp;sr=1-455" TargetMode="External"/><Relationship Id="rId1738" Type="http://schemas.openxmlformats.org/officeDocument/2006/relationships/hyperlink" Target="https://www.amazon.in/Sounce-Adjustable-Universal-Flexible-Gooseneck/dp/B096TWZRJC/ref=sr_1_269?qid=1672895828&amp;s=electronics&amp;sr=1-269" TargetMode="External"/><Relationship Id="rId1500" Type="http://schemas.openxmlformats.org/officeDocument/2006/relationships/hyperlink" Target="https://www.amazon.in/Zebronics-Zeb-Companion-107-Wireless-Keyboard/dp/B087FXHB6J/ref=sr_1_48?qid=1672902996&amp;s=computers&amp;sr=1-48" TargetMode="External"/><Relationship Id="rId1945" Type="http://schemas.openxmlformats.org/officeDocument/2006/relationships/hyperlink" Target="https://m.media-amazon.com/images/I/31HohsWo-+L._SY445_SX342_.jpg" TargetMode="External"/><Relationship Id="rId1805" Type="http://schemas.openxmlformats.org/officeDocument/2006/relationships/hyperlink" Target="https://m.media-amazon.com/images/I/41J7JQ+P7WL._SX300_SY300_.jpg" TargetMode="External"/><Relationship Id="rId179" Type="http://schemas.openxmlformats.org/officeDocument/2006/relationships/hyperlink" Target="https://m.media-amazon.com/images/I/41Ims-JX0kL._SX300_SY300_QL70_ML2_.jpg" TargetMode="External"/><Relationship Id="rId386" Type="http://schemas.openxmlformats.org/officeDocument/2006/relationships/hyperlink" Target="https://www.amazon.in/Powermatic-Plus-CH-900-Watt-Grinder/dp/B07D8VBYB4/ref=sr_1_432?qid=1672923613&amp;s=kitchen&amp;sr=1-432" TargetMode="External"/><Relationship Id="rId593" Type="http://schemas.openxmlformats.org/officeDocument/2006/relationships/hyperlink" Target="https://m.media-amazon.com/images/I/41fMEQ-GoHL._SX300_SY300_QL70_ML2_.jpg" TargetMode="External"/><Relationship Id="rId2067" Type="http://schemas.openxmlformats.org/officeDocument/2006/relationships/hyperlink" Target="https://m.media-amazon.com/images/I/41XQP3N-SdL._SX300_SY300_QL70_FMwebp_.jpg" TargetMode="External"/><Relationship Id="rId2274" Type="http://schemas.openxmlformats.org/officeDocument/2006/relationships/hyperlink" Target="https://www.amazon.in/Noise_Colorfit-Charger-Magnetic-Charging-Adapter/dp/B0BMM7R92G/ref=sr_1_354?qid=1672895850&amp;s=electronics&amp;sr=1-354" TargetMode="External"/><Relationship Id="rId2481" Type="http://schemas.openxmlformats.org/officeDocument/2006/relationships/hyperlink" Target="https://m.media-amazon.com/images/W/WEBP_402378-T1/images/I/31iESA2h2gL._SY300_SX300_QL70_FMwebp_.jpg" TargetMode="External"/><Relationship Id="rId246" Type="http://schemas.openxmlformats.org/officeDocument/2006/relationships/hyperlink" Target="https://www.amazon.in/Usha-Janome-Dream-Stitch-Automatic/dp/B086X18Q71/ref=sr_1_259?qid=1672923605&amp;s=kitchen&amp;sr=1-259" TargetMode="External"/><Relationship Id="rId453" Type="http://schemas.openxmlformats.org/officeDocument/2006/relationships/hyperlink" Target="https://m.media-amazon.com/images/I/41tRgeQp9-L._SX300_SY300_QL70_ML2_.jpg" TargetMode="External"/><Relationship Id="rId660" Type="http://schemas.openxmlformats.org/officeDocument/2006/relationships/hyperlink" Target="https://www.amazon.in/Bajaj-RX-10-2000-Watt-Convector/dp/B009P2LIL4/ref=sr_1_504?qid=1672923617&amp;s=kitchen&amp;sr=1-504" TargetMode="External"/><Relationship Id="rId898" Type="http://schemas.openxmlformats.org/officeDocument/2006/relationships/hyperlink" Target="https://www.amazon.in/HP-GK320-Gaming-Keyboard-4QN01AA/dp/B08498H13H/ref=sr_1_469?qid=1672903018&amp;s=computers&amp;sr=1-469" TargetMode="External"/><Relationship Id="rId1083" Type="http://schemas.openxmlformats.org/officeDocument/2006/relationships/hyperlink" Target="https://m.media-amazon.com/images/I/31jcyZIAWWL._SX300_SY300_QL70_FMwebp_.jpg" TargetMode="External"/><Relationship Id="rId1290" Type="http://schemas.openxmlformats.org/officeDocument/2006/relationships/hyperlink" Target="https://www.amazon.in/SanDisk-Ultra%C2%AE-microSDXCTM-Warranty-Smartphones/dp/B0BDYVC5TD/ref=sr_1_22?qid=1672895748&amp;s=electronics&amp;sr=1-22" TargetMode="External"/><Relationship Id="rId2134" Type="http://schemas.openxmlformats.org/officeDocument/2006/relationships/hyperlink" Target="https://www.amazon.in/Rugged-Extra-Tough-Unbreakable-Braided/dp/B0789LZTCJ/ref=sr_1_13?qid=1672909124&amp;s=electronics&amp;sr=1-13" TargetMode="External"/><Relationship Id="rId2341" Type="http://schemas.openxmlformats.org/officeDocument/2006/relationships/hyperlink" Target="https://m.media-amazon.com/images/W/WEBP_402378-T2/images/I/21C8ziy-IJL._SX300_SY300_QL70_FMwebp_.jpg" TargetMode="External"/><Relationship Id="rId2579" Type="http://schemas.openxmlformats.org/officeDocument/2006/relationships/hyperlink" Target="https://m.media-amazon.com/images/W/WEBP_402378-T2/images/I/51owoY2Xq7L._SX300_SY300_QL70_FMwebp_.jpg" TargetMode="External"/><Relationship Id="rId106" Type="http://schemas.openxmlformats.org/officeDocument/2006/relationships/hyperlink" Target="https://www.amazon.in/inches-Full-Android-L43M6-INC-Black/dp/B09JPC82QC/ref=sr_1_45?qid=1672909125&amp;s=electronics&amp;sr=1-45" TargetMode="External"/><Relationship Id="rId313" Type="http://schemas.openxmlformats.org/officeDocument/2006/relationships/hyperlink" Target="https://m.media-amazon.com/images/I/4147W6koDNL._SX300_SY300_QL70_ML2_.jpg" TargetMode="External"/><Relationship Id="rId75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965" Type="http://schemas.openxmlformats.org/officeDocument/2006/relationships/hyperlink" Target="https://m.media-amazon.com/images/W/WEBP_402378-T1/images/I/21n1BGPOHBL._SX300_SY300_QL70_FMwebp_.jpg" TargetMode="External"/><Relationship Id="rId1150" Type="http://schemas.openxmlformats.org/officeDocument/2006/relationships/hyperlink" Target="https://www.amazon.in/Verilux%C2%AE-Multiport-Adapter-Portable-Compatible/dp/B09163Q5CD/ref=sr_1_284?qid=1672903008&amp;s=computers&amp;sr=1-284" TargetMode="External"/><Relationship Id="rId1388" Type="http://schemas.openxmlformats.org/officeDocument/2006/relationships/hyperlink" Target="https://www.amazon.in/Gadgetronics-Weighing-Warranty-Batteries-Included/dp/B0B694PXQJ/ref=sr_1_286?qid=1672923606&amp;s=kitchen&amp;sr=1-286" TargetMode="External"/><Relationship Id="rId1595" Type="http://schemas.openxmlformats.org/officeDocument/2006/relationships/hyperlink" Target="https://m.media-amazon.com/images/I/31P2d7102lL._SY300_SX300_QL70_ML2_.jpg" TargetMode="External"/><Relationship Id="rId2439" Type="http://schemas.openxmlformats.org/officeDocument/2006/relationships/hyperlink" Target="https://m.media-amazon.com/images/W/WEBP_402378-T2/images/I/41Bi9ZwBQ7L._SX300_SY300_QL70_FMwebp_.jpg" TargetMode="External"/><Relationship Id="rId2646" Type="http://schemas.openxmlformats.org/officeDocument/2006/relationships/hyperlink" Target="https://www.amazon.in/Solero-T241-Charging-480Mbps-Durable/dp/B08Y5KXR6Z/ref=sr_1_122?qid=1672909130&amp;s=electronics&amp;sr=1-122" TargetMode="External"/><Relationship Id="rId94" Type="http://schemas.openxmlformats.org/officeDocument/2006/relationships/hyperlink" Target="https://www.amazon.in/Toshiba-inches-Android-43V35KP-Silver/dp/B0B21XL94T/ref=sr_1_425?qid=1672909145&amp;s=electronics&amp;sr=1-425" TargetMode="External"/><Relationship Id="rId520" Type="http://schemas.openxmlformats.org/officeDocument/2006/relationships/hyperlink" Target="https://www.amazon.in/PHILIPS-Handheld-Garment-STH3000-20/dp/B08TM71L54/ref=sr_1_77?qid=1672923593&amp;s=kitchen&amp;sr=1-77" TargetMode="External"/><Relationship Id="rId618" Type="http://schemas.openxmlformats.org/officeDocument/2006/relationships/hyperlink" Target="https://www.amazon.in/boAt-Launched-Electra-Ultra-Seamless-Personalization/dp/B0BNVBJW2S/ref=sr_1_259?qid=1672895821&amp;s=electronics&amp;sr=1-259" TargetMode="External"/><Relationship Id="rId825" Type="http://schemas.openxmlformats.org/officeDocument/2006/relationships/hyperlink" Target="https://m.media-amazon.com/images/W/WEBP_402378-T2/images/I/41mtYvY3VdS._SX300_SY300_QL70_FMwebp_.jpg" TargetMode="External"/><Relationship Id="rId1248" Type="http://schemas.openxmlformats.org/officeDocument/2006/relationships/hyperlink" Target="https://www.amazon.in/HealthSense-New-Feel-Rechargeable-Electric-Sweaters/dp/B09474JWN6/ref=sr_1_361?qid=1672923610&amp;s=kitchen&amp;sr=1-361" TargetMode="External"/><Relationship Id="rId1455" Type="http://schemas.openxmlformats.org/officeDocument/2006/relationships/hyperlink" Target="https://m.media-amazon.com/images/W/WEBP_402378-T1/images/I/41JCf4kTKgL._SX300_SY300_QL70_FMwebp_.jpg" TargetMode="External"/><Relationship Id="rId1662" Type="http://schemas.openxmlformats.org/officeDocument/2006/relationships/hyperlink" Target="https://www.amazon.in/PRINT-Compatible-Bottles-Printer-Magenta/dp/B07P434WJY/ref=sr_1_399?qid=1672903014&amp;s=computers&amp;sr=1-399" TargetMode="External"/><Relationship Id="rId2201" Type="http://schemas.openxmlformats.org/officeDocument/2006/relationships/hyperlink" Target="https://m.media-amazon.com/images/I/310mw9KTJvL._SY300_SX300_QL70_FMwebp_.jpg" TargetMode="External"/><Relationship Id="rId2506" Type="http://schemas.openxmlformats.org/officeDocument/2006/relationships/hyperlink" Target="https://www.amazon.in/boAt-Micro-USB-Tangle-Free-Transmission/dp/B08WRWPM22/ref=sr_1_8?qid=1672909124&amp;s=electronics&amp;sr=1-8" TargetMode="External"/><Relationship Id="rId1010" Type="http://schemas.openxmlformats.org/officeDocument/2006/relationships/hyperlink" Target="https://www.amazon.in/Motorola-keypad-Mobile-Expandable-Battery/dp/B09JS562TP/ref=sr_1_125?qid=1672895784&amp;s=electronics&amp;sr=1-125" TargetMode="External"/><Relationship Id="rId1108" Type="http://schemas.openxmlformats.org/officeDocument/2006/relationships/hyperlink" Target="https://www.amazon.in/Prestige-PSMFB-Sandwich-Toaster-Plates/dp/B00935MGHS/ref=sr_1_436?qid=1672923614&amp;s=kitchen&amp;sr=1-436" TargetMode="External"/><Relationship Id="rId1315" Type="http://schemas.openxmlformats.org/officeDocument/2006/relationships/hyperlink" Target="https://m.media-amazon.com/images/W/WEBP_402378-T1/images/I/51y3Y6qZScL._SY300_SX300_QL70_FMwebp_.jpg" TargetMode="External"/><Relationship Id="rId1967" Type="http://schemas.openxmlformats.org/officeDocument/2006/relationships/hyperlink" Target="https://m.media-amazon.com/images/I/31IdiM9ZM8L._SX300_SY300_QL70_FMwebp_.jpg" TargetMode="External"/><Relationship Id="rId1522" Type="http://schemas.openxmlformats.org/officeDocument/2006/relationships/hyperlink" Target="https://www.amazon.in/Lightweight-Automatic-bacterial-Weilburger-Soleplate/dp/B0B84QN4CN/ref=sr_1_342?qid=1672923609&amp;s=kitchen&amp;sr=1-342" TargetMode="External"/><Relationship Id="rId21" Type="http://schemas.openxmlformats.org/officeDocument/2006/relationships/hyperlink" Target="https://m.media-amazon.com/images/I/41pdZIhY+gL._SY300_SX300_.jpg" TargetMode="External"/><Relationship Id="rId2089" Type="http://schemas.openxmlformats.org/officeDocument/2006/relationships/hyperlink" Target="https://m.media-amazon.com/images/I/41bCxnHksnL._SY300_SX300_QL70_FMwebp_.jpg" TargetMode="External"/><Relationship Id="rId2296" Type="http://schemas.openxmlformats.org/officeDocument/2006/relationships/hyperlink" Target="https://www.amazon.in/LOHAYA-Remote-Compatible-Control-Please/dp/B093ZNQZ2Y/ref=sr_1_108?qid=1672909129&amp;s=electronics&amp;sr=1-108" TargetMode="External"/><Relationship Id="rId268" Type="http://schemas.openxmlformats.org/officeDocument/2006/relationships/hyperlink" Target="https://www.amazon.in/Redmi-Charcoal-Storage-Battery-Booster/dp/B09XB8GFBQ/ref=sr_1_19?qid=1672895748&amp;s=electronics&amp;sr=1-19" TargetMode="External"/><Relationship Id="rId475" Type="http://schemas.openxmlformats.org/officeDocument/2006/relationships/hyperlink" Target="https://m.media-amazon.com/images/W/WEBP_402378-T1/images/I/31i-KNZeKML._SX300_SY300_QL70_FMwebp_.jpg" TargetMode="External"/><Relationship Id="rId682" Type="http://schemas.openxmlformats.org/officeDocument/2006/relationships/hyperlink" Target="https://www.amazon.in/Upgraded-Precision-Sensitivity-Rejection-Adsorption/dp/B09KGV7WSV/ref=sr_1_131?qid=1672895784&amp;s=electronics&amp;sr=1-131" TargetMode="External"/><Relationship Id="rId2156" Type="http://schemas.openxmlformats.org/officeDocument/2006/relationships/hyperlink" Target="https://www.amazon.in/EYNK-Charging-Charger-Transfer-Smartphones/dp/B08G1RW2Q3/ref=sr_1_483?qid=1672909149&amp;s=electronics&amp;sr=1-483" TargetMode="External"/><Relationship Id="rId2363" Type="http://schemas.openxmlformats.org/officeDocument/2006/relationships/hyperlink" Target="https://m.media-amazon.com/images/I/21rxGo3S7FL._SY445_SX342_QL70_FMwebp_.jpg" TargetMode="External"/><Relationship Id="rId2570" Type="http://schemas.openxmlformats.org/officeDocument/2006/relationships/hyperlink" Target="https://www.amazon.in/Lapster-Type-Cable-computer-laptop/dp/B0994GFWBH/ref=sr_1_68?qid=1672909126&amp;s=electronics&amp;sr=1-68" TargetMode="External"/><Relationship Id="rId128" Type="http://schemas.openxmlformats.org/officeDocument/2006/relationships/hyperlink" Target="https://www.amazon.in/Redmi-Note-11T-5G-Aquamarine/dp/B09LJ116B5/ref=sr_1_221?qid=1672895814&amp;s=electronics&amp;sr=1-221" TargetMode="External"/><Relationship Id="rId335" Type="http://schemas.openxmlformats.org/officeDocument/2006/relationships/hyperlink" Target="https://m.media-amazon.com/images/W/WEBP_402378-T2/images/I/31RWtNDo6EL._SX300_SY300_QL70_FMwebp_.jpg" TargetMode="External"/><Relationship Id="rId542" Type="http://schemas.openxmlformats.org/officeDocument/2006/relationships/hyperlink" Target="https://www.amazon.in/Panasonic-SR-WA22H-5-4-Litre-Automatic-Cooker/dp/B00A328ENA/ref=sr_1_349?qid=1672923610&amp;s=kitchen&amp;sr=1-349" TargetMode="External"/><Relationship Id="rId1172" Type="http://schemas.openxmlformats.org/officeDocument/2006/relationships/hyperlink" Target="https://www.amazon.in/HUL-Pureit-Germkill-Classic-Purifier/dp/B00H3H03Q4/ref=sr_1_131?qid=1672923597&amp;s=kitchen&amp;sr=1-131" TargetMode="External"/><Relationship Id="rId2016" Type="http://schemas.openxmlformats.org/officeDocument/2006/relationships/hyperlink" Target="https://www.amazon.in/PTron-Bullet-Pro-Lightweight-Smartphones/dp/B07WG8PDCW/ref=sr_1_20?qid=1672895748&amp;s=electronics&amp;sr=1-20" TargetMode="External"/><Relationship Id="rId2223" Type="http://schemas.openxmlformats.org/officeDocument/2006/relationships/hyperlink" Target="https://m.media-amazon.com/images/W/WEBP_402378-T2/images/I/41jk4zYjTsL._SX300_SY300_QL70_FMwebp_.jpg" TargetMode="External"/><Relationship Id="rId2430" Type="http://schemas.openxmlformats.org/officeDocument/2006/relationships/hyperlink" Target="https://www.amazon.in/Sounce-Type-C-Compatible-Smartphone-Charging/dp/B09RZS1NQT/ref=sr_1_41?qid=1672909125&amp;s=electronics&amp;sr=1-41" TargetMode="External"/><Relationship Id="rId402" Type="http://schemas.openxmlformats.org/officeDocument/2006/relationships/hyperlink" Target="https://www.amazon.in/Proven%C2%AE-Copper-ADJUSTER-Purifier-Technology/dp/B0B7FJNSZR/ref=sr_1_340?qid=1672923609&amp;s=kitchen&amp;sr=1-340" TargetMode="External"/><Relationship Id="rId1032" Type="http://schemas.openxmlformats.org/officeDocument/2006/relationships/hyperlink" Target="https://www.amazon.in/Milton-Electric-Stainless-Kettle-Litres/dp/B091V8HK8Z/ref=sr_1_108?qid=1672923596&amp;s=kitchen&amp;sr=1-108" TargetMode="External"/><Relationship Id="rId1989" Type="http://schemas.openxmlformats.org/officeDocument/2006/relationships/hyperlink" Target="https://m.media-amazon.com/images/I/41alINWQKXL._SX300_SY300_QL70_FMwebp_.jpg" TargetMode="External"/><Relationship Id="rId1849" Type="http://schemas.openxmlformats.org/officeDocument/2006/relationships/hyperlink" Target="https://m.media-amazon.com/images/I/317Bv9KEltL._SX300_SY300_QL70_FMwebp_.jpg" TargetMode="External"/><Relationship Id="rId192" Type="http://schemas.openxmlformats.org/officeDocument/2006/relationships/hyperlink" Target="https://www.amazon.in/Samsung-Inches-Wondertainment-UA32T4340BKXXL-Glossy/dp/B09F6S8BT6/ref=sr_1_24?qid=1672909124&amp;s=electronics&amp;sr=1-24" TargetMode="External"/><Relationship Id="rId1709" Type="http://schemas.openxmlformats.org/officeDocument/2006/relationships/hyperlink" Target="https://m.media-amazon.com/images/W/WEBP_402378-T2/images/I/41m1oMmTMCL._SX300_SY300_QL70_FMwebp_.jpg" TargetMode="External"/><Relationship Id="rId1916" Type="http://schemas.openxmlformats.org/officeDocument/2006/relationships/hyperlink" Target="https://www.amazon.in/LOHAYA-Assistant-Compatible-Xstream-Function/dp/B09LV13JFB/ref=sr_1_408?qid=1672909144&amp;s=electronics&amp;sr=1-408" TargetMode="External"/><Relationship Id="rId2080" Type="http://schemas.openxmlformats.org/officeDocument/2006/relationships/hyperlink" Target="https://www.amazon.in/PrettyKrafts-Canvas-Laundry-Storage-Black/dp/B083RC4WFJ/ref=sr_1_188?qid=1672923600&amp;s=kitchen&amp;sr=1-188" TargetMode="External"/><Relationship Id="rId869" Type="http://schemas.openxmlformats.org/officeDocument/2006/relationships/hyperlink" Target="https://m.media-amazon.com/images/I/41XH-IpxCQL._SX300_SY300_QL70_ML2_.jpg" TargetMode="External"/><Relationship Id="rId1499" Type="http://schemas.openxmlformats.org/officeDocument/2006/relationships/hyperlink" Target="https://m.media-amazon.com/images/I/41UUBwBt05S._SX300_SY300_QL70_FMwebp_.jpg" TargetMode="External"/><Relationship Id="rId729" Type="http://schemas.openxmlformats.org/officeDocument/2006/relationships/hyperlink" Target="https://m.media-amazon.com/images/I/21o8KsIQqRL._SY300_SX300_QL70_FMwebp_.jpg" TargetMode="External"/><Relationship Id="rId1359" Type="http://schemas.openxmlformats.org/officeDocument/2006/relationships/hyperlink" Target="https://m.media-amazon.com/images/I/41PBiq0KGUL._SX300_SY300_QL70_FMwebp_.jpg" TargetMode="External"/><Relationship Id="rId936" Type="http://schemas.openxmlformats.org/officeDocument/2006/relationships/hyperlink" Target="https://www.amazon.in/Airdopes-141-Playtime-Resistance-Bluetooth/dp/B09N3ZNHTY/ref=sr_1_2?qid=1672902995&amp;s=computers&amp;sr=1-2" TargetMode="External"/><Relationship Id="rId1219" Type="http://schemas.openxmlformats.org/officeDocument/2006/relationships/hyperlink" Target="https://m.media-amazon.com/images/W/WEBP_402378-T2/images/I/41AQNOLe6GL._SX300_SY300_QL70_FMwebp_.jpg" TargetMode="External"/><Relationship Id="rId1566" Type="http://schemas.openxmlformats.org/officeDocument/2006/relationships/hyperlink" Target="https://www.amazon.in/Lenovo-GY50R91293-Wireless-Mouse-Black/dp/B07J2NGB69/ref=sr_1_258?qid=1672903007&amp;s=computers&amp;sr=1-258" TargetMode="External"/><Relationship Id="rId1773" Type="http://schemas.openxmlformats.org/officeDocument/2006/relationships/hyperlink" Target="https://m.media-amazon.com/images/W/WEBP_402378-T2/images/I/41CF6GtnpKL._SX300_SY300_QL70_FMwebp_.jpg" TargetMode="External"/><Relationship Id="rId1980" Type="http://schemas.openxmlformats.org/officeDocument/2006/relationships/hyperlink" Target="https://www.amazon.in/PrettyKrafts-Laundry-Basket-Clothes-Handles/dp/B0814LP6S9/ref=sr_1_264?qid=1672923605&amp;s=kitchen&amp;sr=1-264" TargetMode="External"/><Relationship Id="rId2617" Type="http://schemas.openxmlformats.org/officeDocument/2006/relationships/hyperlink" Target="https://m.media-amazon.com/images/I/51tBwj7I8GL._SX300_SY300_QL70_FMwebp_.jpg" TargetMode="External"/><Relationship Id="rId65" Type="http://schemas.openxmlformats.org/officeDocument/2006/relationships/hyperlink" Target="https://m.media-amazon.com/images/W/WEBP_402378-T1/images/I/41imW51RweL._SY300_SX300_QL70_FMwebp_.jpg" TargetMode="External"/><Relationship Id="rId1426" Type="http://schemas.openxmlformats.org/officeDocument/2006/relationships/hyperlink" Target="https://www.amazon.in/Compatible-Suitable-Control-Non-Support-Netflix/dp/B09F6D21BY/ref=sr_1_344?qid=1672909141&amp;s=electronics&amp;sr=1-344" TargetMode="External"/><Relationship Id="rId1633" Type="http://schemas.openxmlformats.org/officeDocument/2006/relationships/hyperlink" Target="https://m.media-amazon.com/images/I/41p7lk3nj6L._SX300_SY300_QL70_FMwebp_.jpg" TargetMode="External"/><Relationship Id="rId1840" Type="http://schemas.openxmlformats.org/officeDocument/2006/relationships/hyperlink" Target="https://www.amazon.in/Electric-Handheld-BLACK-COFFEE-BEATER/dp/B0B8CB7MHW/ref=sr_1_491?qid=1672923617&amp;s=kitchen&amp;sr=1-491" TargetMode="External"/><Relationship Id="rId1700" Type="http://schemas.openxmlformats.org/officeDocument/2006/relationships/hyperlink" Target="https://www.amazon.in/Wireless-Connection-Battery-Ambidextrous-Suitable/dp/B09ZHCJDP1/ref=sr_1_209?qid=1672903005&amp;s=computers&amp;sr=1-209" TargetMode="External"/><Relationship Id="rId379" Type="http://schemas.openxmlformats.org/officeDocument/2006/relationships/hyperlink" Target="https://m.media-amazon.com/images/W/WEBP_402378-T1/images/I/41eEK+FeFyL._SY300_SX300_.jpg" TargetMode="External"/><Relationship Id="rId586" Type="http://schemas.openxmlformats.org/officeDocument/2006/relationships/hyperlink" Target="https://www.amazon.in/Havells-Instanio-1-Litre-Instant-Geyser/dp/B078JBK4GX/ref=sr_1_244?qid=1672923605&amp;s=kitchen&amp;sr=1-244" TargetMode="External"/><Relationship Id="rId793" Type="http://schemas.openxmlformats.org/officeDocument/2006/relationships/hyperlink" Target="https://m.media-amazon.com/images/I/41ivjqdXb0L._SX300_SY300_QL70_ML2_.jpg" TargetMode="External"/><Relationship Id="rId2267" Type="http://schemas.openxmlformats.org/officeDocument/2006/relationships/hyperlink" Target="https://m.media-amazon.com/images/I/41tcZ6fcJML._SX300_SY300_QL70_FMwebp_.jpg" TargetMode="External"/><Relationship Id="rId2474" Type="http://schemas.openxmlformats.org/officeDocument/2006/relationships/hyperlink" Target="https://www.amazon.in/Technotech-High-Speed-Cable-Meter/dp/B016MDK4F4/ref=sr_1_469?qid=1672909147&amp;s=electronics&amp;sr=1-469" TargetMode="External"/><Relationship Id="rId2681" Type="http://schemas.openxmlformats.org/officeDocument/2006/relationships/hyperlink" Target="https://m.media-amazon.com/images/I/31ZJqJC4frL._SX300_SY300_QL70_FMwebp_.jpg" TargetMode="External"/><Relationship Id="rId239" Type="http://schemas.openxmlformats.org/officeDocument/2006/relationships/hyperlink" Target="https://m.media-amazon.com/images/I/41ZptRPWCPL._SY300_SX300_QL70_FMwebp_.jpg" TargetMode="External"/><Relationship Id="rId446" Type="http://schemas.openxmlformats.org/officeDocument/2006/relationships/hyperlink" Target="https://www.amazon.in/Noise-ColorFit-Bluetooth-Calling-Metallic/dp/B0B2X35B1K/ref=sr_1_379?qid=1672895857&amp;s=electronics&amp;sr=1-379" TargetMode="External"/><Relationship Id="rId653" Type="http://schemas.openxmlformats.org/officeDocument/2006/relationships/hyperlink" Target="https://m.media-amazon.com/images/I/41gzDxk4+kL._SY300_SX300_.jpg" TargetMode="External"/><Relationship Id="rId1076" Type="http://schemas.openxmlformats.org/officeDocument/2006/relationships/hyperlink" Target="https://www.amazon.in/Casio-FX-991ES-Plus-2nd-Scientific-Calculator/dp/B0846D5CBP/ref=sr_1_56?qid=1672902997&amp;s=computers&amp;sr=1-56" TargetMode="External"/><Relationship Id="rId1283" Type="http://schemas.openxmlformats.org/officeDocument/2006/relationships/hyperlink" Target="https://m.media-amazon.com/images/W/WEBP_402378-T1/images/I/41TZJiPRRwL._SX300_SY300_QL70_FMwebp_.jpg" TargetMode="External"/><Relationship Id="rId1490" Type="http://schemas.openxmlformats.org/officeDocument/2006/relationships/hyperlink" Target="https://www.amazon.in/boAt-BassHeads-225-Special-Headphones/dp/B01MF8MB65/ref=sr_1_191?qid=1672903004&amp;s=computers&amp;sr=1-191" TargetMode="External"/><Relationship Id="rId2127" Type="http://schemas.openxmlformats.org/officeDocument/2006/relationships/hyperlink" Target="https://m.media-amazon.com/images/W/WEBP_402378-T2/images/I/41LXLeCw3VL._SX300_SY300_QL70_FMwebp_.jpg" TargetMode="External"/><Relationship Id="rId2334" Type="http://schemas.openxmlformats.org/officeDocument/2006/relationships/hyperlink" Target="https://www.amazon.in/IKEA-Frother-Coffee-Drinks-Black/dp/B09LMMFW3S/ref=sr_1_487_mod_primary_new?qid=1672923617&amp;s=kitchen&amp;sbo=RZvfv%2F%2FHxDF%2BO5021pAnSA%3D%3D&amp;sr=1-487" TargetMode="External"/><Relationship Id="rId306" Type="http://schemas.openxmlformats.org/officeDocument/2006/relationships/hyperlink" Target="https://www.amazon.in/REDMI-Sport-Carbon-Black-RAM/dp/B09HSKYMB3/ref=sr_1_405?qid=1672895864&amp;s=electronics&amp;sr=1-405" TargetMode="External"/><Relationship Id="rId860" Type="http://schemas.openxmlformats.org/officeDocument/2006/relationships/hyperlink" Target="https://www.amazon.in/Belkin-Lightning-Unbreakable-Braided-Charging/dp/B084MZXJNK/ref=sr_1_134?qid=1672909130&amp;s=electronics&amp;sr=1-134" TargetMode="External"/><Relationship Id="rId1143" Type="http://schemas.openxmlformats.org/officeDocument/2006/relationships/hyperlink" Target="https://m.media-amazon.com/images/W/WEBP_402378-T1/images/I/31bUanm+oRL._SY300_SX300_.jpg" TargetMode="External"/><Relationship Id="rId2541" Type="http://schemas.openxmlformats.org/officeDocument/2006/relationships/hyperlink" Target="https://m.media-amazon.com/images/I/41PeQz-jDSL._SX300_SY300_QL70_ML2_.jpg" TargetMode="External"/><Relationship Id="rId513" Type="http://schemas.openxmlformats.org/officeDocument/2006/relationships/hyperlink" Target="https://m.media-amazon.com/images/I/41ady4ISpWL._SX300_SY300_QL70_FMwebp_.jpg" TargetMode="External"/><Relationship Id="rId720" Type="http://schemas.openxmlformats.org/officeDocument/2006/relationships/hyperlink" Target="https://www.amazon.in/Fire-Boltt-Bluetooth-Smartwatch-Monitoring-Assistant/dp/B09RKFBCV7/ref=sr_1_265?qid=1672903008&amp;s=computers&amp;sr=1-265" TargetMode="External"/><Relationship Id="rId1350" Type="http://schemas.openxmlformats.org/officeDocument/2006/relationships/hyperlink" Target="https://www.amazon.in/Tokdis-MX-1-Bluetooth-Calling-Smartwatch/dp/B0B82YGCF6/ref=sr_1_370?qid=1672895857&amp;s=electronics&amp;sr=1-370" TargetMode="External"/><Relationship Id="rId2401" Type="http://schemas.openxmlformats.org/officeDocument/2006/relationships/hyperlink" Target="https://m.media-amazon.com/images/W/WEBP_402378-T2/images/I/41wgqEfJy3L._SX300_SY300_QL70_FMwebp_.jpg" TargetMode="External"/><Relationship Id="rId1003" Type="http://schemas.openxmlformats.org/officeDocument/2006/relationships/hyperlink" Target="https://m.media-amazon.com/images/I/21qojQDoKWL._SX300_SY300_QL70_FMwebp_.jpg" TargetMode="External"/><Relationship Id="rId1210" Type="http://schemas.openxmlformats.org/officeDocument/2006/relationships/hyperlink" Target="https://www.amazon.in/Lava-Notfication-recoding-Military-Certified/dp/B09BF8JBWX/ref=sr_1_411?qid=1672895872&amp;s=electronics&amp;sr=1-411" TargetMode="External"/><Relationship Id="rId2191" Type="http://schemas.openxmlformats.org/officeDocument/2006/relationships/hyperlink" Target="https://m.media-amazon.com/images/W/WEBP_402378-T1/images/I/31+EgPqYa6L._SX300_SY300_.jpg" TargetMode="External"/><Relationship Id="rId163" Type="http://schemas.openxmlformats.org/officeDocument/2006/relationships/hyperlink" Target="https://m.media-amazon.com/images/I/51b5sh94f7L._SX300_SY300_QL70_FMwebp_.jpg" TargetMode="External"/><Relationship Id="rId370" Type="http://schemas.openxmlformats.org/officeDocument/2006/relationships/hyperlink" Target="https://www.amazon.in/Sujata-DynaMix-DX-900-Watt-Grinder/dp/B00K57MR22/ref=sr_1_411?qid=1672923612&amp;s=kitchen&amp;sr=1-411" TargetMode="External"/><Relationship Id="rId2051" Type="http://schemas.openxmlformats.org/officeDocument/2006/relationships/hyperlink" Target="https://m.media-amazon.com/images/I/31AGkV82sES._SX300_SY300_QL70_ML2_.jpg" TargetMode="External"/><Relationship Id="rId230" Type="http://schemas.openxmlformats.org/officeDocument/2006/relationships/hyperlink" Target="https://www.amazon.in/TCL-inches-Certified-Android-32S5205/dp/B09ZPM4C2C/ref=sr_1_86?qid=1672909128&amp;s=electronics&amp;sr=1-86" TargetMode="External"/><Relationship Id="rId1677" Type="http://schemas.openxmlformats.org/officeDocument/2006/relationships/hyperlink" Target="https://m.media-amazon.com/images/W/WEBP_402378-T1/images/I/51X5mRykgbL._SX300_SY300_QL70_FMwebp_.jpg" TargetMode="External"/><Relationship Id="rId1884" Type="http://schemas.openxmlformats.org/officeDocument/2006/relationships/hyperlink" Target="https://www.amazon.in/Caprigo-Universal-Monitor-Rotatable-Black-M416/dp/B083GQGT3Z/ref=sr_1_243?qid=1672909136&amp;s=electronics&amp;sr=1-243" TargetMode="External"/><Relationship Id="rId907" Type="http://schemas.openxmlformats.org/officeDocument/2006/relationships/hyperlink" Target="https://m.media-amazon.com/images/W/WEBP_402378-T2/images/I/21fnuilweNL._SY445_SX342_QL70_FMwebp_.jpg" TargetMode="External"/><Relationship Id="rId1537" Type="http://schemas.openxmlformats.org/officeDocument/2006/relationships/hyperlink" Target="https://m.media-amazon.com/images/I/412fvb7k2FL._SX300_SY300_QL70_FMwebp_.jpg" TargetMode="External"/><Relationship Id="rId1744" Type="http://schemas.openxmlformats.org/officeDocument/2006/relationships/hyperlink" Target="https://www.amazon.in/JBL-C50HI-Ear-Headphones-Black/dp/B07JQKQ91F/ref=sr_1_18?qid=1672902995&amp;s=computers&amp;sr=1-18" TargetMode="External"/><Relationship Id="rId1951" Type="http://schemas.openxmlformats.org/officeDocument/2006/relationships/hyperlink" Target="https://m.media-amazon.com/images/I/41fDdRtjfxL._SY445_SX342_QL70_FMwebp_.jpg" TargetMode="External"/><Relationship Id="rId36" Type="http://schemas.openxmlformats.org/officeDocument/2006/relationships/hyperlink" Target="https://www.amazon.in/Redmi-inches-Ultra-Android-L50M6-RA/dp/B08Y55LPBF/ref=sr_1_138?qid=1672909130&amp;s=electronics&amp;sr=1-138" TargetMode="External"/><Relationship Id="rId1604" Type="http://schemas.openxmlformats.org/officeDocument/2006/relationships/hyperlink" Target="https://www.amazon.in/JBL-C100SI-Ear-Headphones-Black/dp/B01DEWVZ2C/ref=sr_1_16?qid=1672895748&amp;s=electronics&amp;sr=1-16" TargetMode="External"/><Relationship Id="rId1811" Type="http://schemas.openxmlformats.org/officeDocument/2006/relationships/hyperlink" Target="https://m.media-amazon.com/images/I/41GogihEYeL._SX300_SY300_QL70_FMwebp_.jpg" TargetMode="External"/><Relationship Id="rId697" Type="http://schemas.openxmlformats.org/officeDocument/2006/relationships/hyperlink" Target="https://m.media-amazon.com/images/W/WEBP_402378-T1/images/I/31oK2IDhhLL._SX300_SY300_QL70_FMwebp_.jpg" TargetMode="External"/><Relationship Id="rId2378" Type="http://schemas.openxmlformats.org/officeDocument/2006/relationships/hyperlink" Target="https://www.amazon.in/Sony-TV-Remote-Compatible-Control/dp/B09L8DT7D6/ref=sr_1_200?qid=1672909134&amp;s=electronics&amp;sr=1-200" TargetMode="External"/><Relationship Id="rId1187" Type="http://schemas.openxmlformats.org/officeDocument/2006/relationships/hyperlink" Target="https://m.media-amazon.com/images/W/WEBP_402378-T1/images/I/31Sgt4ZRNXL._SX300_SY300_QL70_FMwebp_.jpg" TargetMode="External"/><Relationship Id="rId2585" Type="http://schemas.openxmlformats.org/officeDocument/2006/relationships/hyperlink" Target="https://m.media-amazon.com/images/W/WEBP_402378-T1/images/I/41FMV7m5bZL._SX300_SY300_QL70_FMwebp_.jpg" TargetMode="External"/><Relationship Id="rId557" Type="http://schemas.openxmlformats.org/officeDocument/2006/relationships/hyperlink" Target="https://m.media-amazon.com/images/W/WEBP_402378-T2/images/I/41FyPER4ASL._SX300_SY300_QL70_FMwebp_.jpg" TargetMode="External"/><Relationship Id="rId764" Type="http://schemas.openxmlformats.org/officeDocument/2006/relationships/hyperlink" Target="https://www.amazon.in/Noise-Bluetooth-Calling-Tracking-Detection/dp/B0B5LVS732/ref=sr_1_13?qid=1672895748&amp;s=electronics&amp;sr=1-13" TargetMode="External"/><Relationship Id="rId971" Type="http://schemas.openxmlformats.org/officeDocument/2006/relationships/hyperlink" Target="https://m.media-amazon.com/images/W/WEBP_402378-T1/images/I/31pRaPCFqVL._SX300_SY300_QL70_FMwebp_.jpg" TargetMode="External"/><Relationship Id="rId1394" Type="http://schemas.openxmlformats.org/officeDocument/2006/relationships/hyperlink" Target="https://www.amazon.in/Syvo-3130-Aluminum-Universal-Lightweight/dp/B07N42JB4S/ref=sr_1_49?qid=1672902997&amp;s=computers&amp;sr=1-49" TargetMode="External"/><Relationship Id="rId2238" Type="http://schemas.openxmlformats.org/officeDocument/2006/relationships/hyperlink" Target="https://www.amazon.in/Anjaney-Enterprise-Multipurpose-Breakfast-Ergonomic/dp/B09Z7YGV3R/ref=sr_1_287?qid=1672903008&amp;s=computers&amp;sr=1-287" TargetMode="External"/><Relationship Id="rId2445" Type="http://schemas.openxmlformats.org/officeDocument/2006/relationships/hyperlink" Target="https://m.media-amazon.com/images/I/414Cwv2guxL._SX300_SY300_QL70_FMwebp_.jpg" TargetMode="External"/><Relationship Id="rId2652" Type="http://schemas.openxmlformats.org/officeDocument/2006/relationships/hyperlink" Target="https://www.amazon.in/SVM-Products-Premium-Quality-Unbreakable/dp/B07VVXJ2P5/ref=sr_1_300?qid=1672909139&amp;s=electronics&amp;sr=1-300" TargetMode="External"/><Relationship Id="rId417" Type="http://schemas.openxmlformats.org/officeDocument/2006/relationships/hyperlink" Target="https://m.media-amazon.com/images/W/WEBP_402378-T1/images/I/313WfOy8VSL._SX300_SY300_QL70_FMwebp_.jpg" TargetMode="External"/><Relationship Id="rId624" Type="http://schemas.openxmlformats.org/officeDocument/2006/relationships/hyperlink" Target="https://www.amazon.in/Maharaja-Whiteline-Lava-1200-Watt-Helogen/dp/B00KRCBA6E/ref=sr_1_101?qid=1672923595&amp;s=kitchen&amp;sr=1-101" TargetMode="External"/><Relationship Id="rId831" Type="http://schemas.openxmlformats.org/officeDocument/2006/relationships/hyperlink" Target="https://m.media-amazon.com/images/W/WEBP_402378-T1/images/I/411pUp4t0OL._SX300_SY300_QL70_FMwebp_.jpg" TargetMode="External"/><Relationship Id="rId1047" Type="http://schemas.openxmlformats.org/officeDocument/2006/relationships/hyperlink" Target="https://m.media-amazon.com/images/I/41Jy61seJKL._SX300_SY300_QL70_FMwebp_.jpg" TargetMode="External"/><Relationship Id="rId1254" Type="http://schemas.openxmlformats.org/officeDocument/2006/relationships/hyperlink" Target="https://www.amazon.in/boAt-Stone-Bluetooth-Speaker-Black/dp/B08JMC1988/ref=sr_1_243?qid=1672903007&amp;s=computers&amp;sr=1-243" TargetMode="External"/><Relationship Id="rId1461" Type="http://schemas.openxmlformats.org/officeDocument/2006/relationships/hyperlink" Target="https://m.media-amazon.com/images/I/519Sexv76CL._SY300_SX300_QL70_FMwebp_.jpg" TargetMode="External"/><Relationship Id="rId2305" Type="http://schemas.openxmlformats.org/officeDocument/2006/relationships/hyperlink" Target="https://m.media-amazon.com/images/W/WEBP_402378-T2/images/I/31MNWLE6vuL._SY300_SX300_QL70_FMwebp_.jpg" TargetMode="External"/><Relationship Id="rId2512" Type="http://schemas.openxmlformats.org/officeDocument/2006/relationships/hyperlink" Target="https://www.amazon.in/Notebook-MacBook-Computer-Anti-Skid-Mousepad/dp/B08QJJCY2Q/ref=sr_1_101?qid=1672903000&amp;s=computers&amp;sr=1-101" TargetMode="External"/><Relationship Id="rId1114" Type="http://schemas.openxmlformats.org/officeDocument/2006/relationships/hyperlink" Target="https://www.amazon.in/boAt-Stone-250-Playback-Hours/dp/B08SMJT55F/ref=sr_1_464?qid=1672903018&amp;s=computers&amp;sr=1-464" TargetMode="External"/><Relationship Id="rId1321" Type="http://schemas.openxmlformats.org/officeDocument/2006/relationships/hyperlink" Target="https://m.media-amazon.com/images/I/3183iGEWksL._SX300_SY300_QL70_FMwebp_.jpg" TargetMode="External"/><Relationship Id="rId2095" Type="http://schemas.openxmlformats.org/officeDocument/2006/relationships/hyperlink" Target="https://m.media-amazon.com/images/W/WEBP_402378-T2/images/I/41Oo66iQH7L._SY445_SX342_QL70_FMwebp_.jpg" TargetMode="External"/><Relationship Id="rId274" Type="http://schemas.openxmlformats.org/officeDocument/2006/relationships/hyperlink" Target="https://www.amazon.in/American-Micronic-AMI-VCD21-1600WDx-Wet-1600Watts-21-litres-Stainless/dp/B072NCN9M4/ref=sr_1_317?qid=1672923607&amp;s=kitchen&amp;sr=1-317" TargetMode="External"/><Relationship Id="rId481" Type="http://schemas.openxmlformats.org/officeDocument/2006/relationships/hyperlink" Target="https://m.media-amazon.com/images/W/WEBP_402378-T1/images/I/31Z02dwnKfL._SY300_SX300_QL70_FMwebp_.jpg" TargetMode="External"/><Relationship Id="rId2162" Type="http://schemas.openxmlformats.org/officeDocument/2006/relationships/hyperlink" Target="https://www.amazon.in/LOHAYA-Television-Compatible-Samsung-Control/dp/B081NHWT6Z/ref=sr_1_185?qid=1672909133&amp;s=electronics&amp;sr=1-185" TargetMode="External"/><Relationship Id="rId134" Type="http://schemas.openxmlformats.org/officeDocument/2006/relationships/hyperlink" Target="https://www.amazon.in/iQOO-Chromatic-Storage-Snapdragon-Processor/dp/B07WGMMQGP/ref=sr_1_36?qid=1672895755&amp;s=electronics&amp;sr=1-36" TargetMode="External"/><Relationship Id="rId341" Type="http://schemas.openxmlformats.org/officeDocument/2006/relationships/hyperlink" Target="https://m.media-amazon.com/images/I/41yPeG8kXxL._SX300_SY300_QL70_FMwebp_.jpg" TargetMode="External"/><Relationship Id="rId2022" Type="http://schemas.openxmlformats.org/officeDocument/2006/relationships/hyperlink" Target="https://www.amazon.in/Adjustable-Holder-Universal-Windshield-Smartphones/dp/B0746JGVDS/ref=sr_1_26?qid=1672895755&amp;s=electronics&amp;sr=1-26" TargetMode="External"/><Relationship Id="rId201" Type="http://schemas.openxmlformats.org/officeDocument/2006/relationships/hyperlink" Target="https://m.media-amazon.com/images/I/4121yWSVFmL._SX300_SY300_QL70_ML2_.jpg" TargetMode="External"/><Relationship Id="rId1788" Type="http://schemas.openxmlformats.org/officeDocument/2006/relationships/hyperlink" Target="https://www.amazon.in/Demokrazy-Remover-Woolens-Sweaters-Blankets/dp/B08SKZ2RMG/ref=sr_1_318?qid=1672923607&amp;s=kitchen&amp;sr=1-318" TargetMode="External"/><Relationship Id="rId1995" Type="http://schemas.openxmlformats.org/officeDocument/2006/relationships/hyperlink" Target="https://m.media-amazon.com/images/I/41pA1xo-mIL._SX300_SY300_QL70_FMwebp_.jpg" TargetMode="External"/><Relationship Id="rId1648" Type="http://schemas.openxmlformats.org/officeDocument/2006/relationships/hyperlink" Target="https://www.amazon.in/Portronics-MPORT-Type-Ports-Transfer/dp/B09M869Z5V/ref=sr_1_183?qid=1672903004&amp;s=computers&amp;sr=1-183" TargetMode="External"/><Relationship Id="rId1508" Type="http://schemas.openxmlformats.org/officeDocument/2006/relationships/hyperlink" Target="https://www.amazon.in/AmazonBasics-Lightning-USB-Cable-Certified/dp/B082T6GVG9/ref=sr_1_153?qid=1672909131&amp;s=electronics&amp;sr=1-153" TargetMode="External"/><Relationship Id="rId1855" Type="http://schemas.openxmlformats.org/officeDocument/2006/relationships/hyperlink" Target="https://m.media-amazon.com/images/W/WEBP_402378-T2/images/I/41dNwzNOc3L._SX300_SY300_QL70_FMwebp_.jpg" TargetMode="External"/><Relationship Id="rId1715" Type="http://schemas.openxmlformats.org/officeDocument/2006/relationships/hyperlink" Target="https://m.media-amazon.com/images/W/WEBP_402378-T1/images/I/21WhHd9leXL._SX300_SY300_QL70_FMwebp_.jpg" TargetMode="External"/><Relationship Id="rId1922" Type="http://schemas.openxmlformats.org/officeDocument/2006/relationships/hyperlink" Target="https://www.amazon.in/SaleOnTM-Portable-Organizer-Earphone-Assorted/dp/B07NTKGW45/ref=sr_1_384?qid=1672903013&amp;s=computers&amp;sr=1-384" TargetMode="External"/><Relationship Id="rId2489" Type="http://schemas.openxmlformats.org/officeDocument/2006/relationships/hyperlink" Target="https://m.media-amazon.com/images/W/WEBP_402378-T1/images/I/31l-eZHBfKL._SX300_SY300_QL70_FMwebp_.jpg" TargetMode="External"/><Relationship Id="rId2696" Type="http://schemas.openxmlformats.org/officeDocument/2006/relationships/hyperlink" Target="https://www.amazon.in/COSMOS-Portable-Flexible-Colors-EC-POF1/dp/B08TDJ5BVF/ref=sr_1_436?qid=1672903017&amp;s=computers&amp;sr=1-436" TargetMode="External"/><Relationship Id="rId668" Type="http://schemas.openxmlformats.org/officeDocument/2006/relationships/hyperlink" Target="https://www.amazon.in/Fire-Boltt-Smartwatch-Bluetooth-Calling-Assistance/dp/B09YV4MW2T/ref=sr_1_34?qid=1672895755&amp;s=electronics&amp;sr=1-34" TargetMode="External"/><Relationship Id="rId875" Type="http://schemas.openxmlformats.org/officeDocument/2006/relationships/hyperlink" Target="https://m.media-amazon.com/images/W/WEBP_402378-T2/images/I/31tiptnSbZL._SX300_SY300_QL70_FMwebp_.jpg" TargetMode="External"/><Relationship Id="rId1298" Type="http://schemas.openxmlformats.org/officeDocument/2006/relationships/hyperlink" Target="https://www.amazon.in/Philips-HI113-1000-Watt-Plastic-Coating/dp/B009UORDX4/ref=sr_1_319?qid=1672923609&amp;s=kitchen&amp;sr=1-319" TargetMode="External"/><Relationship Id="rId2349" Type="http://schemas.openxmlformats.org/officeDocument/2006/relationships/hyperlink" Target="https://m.media-amazon.com/images/W/WEBP_402378-T1/images/I/31-BRsjrvDL._SY300_SX300_QL70_FMwebp_.jpg" TargetMode="External"/><Relationship Id="rId2556" Type="http://schemas.openxmlformats.org/officeDocument/2006/relationships/hyperlink" Target="https://www.amazon.in/Lapster-camera-usb2-0-External-Readers/dp/B0B4G2MWSB/ref=sr_1_132?qid=1672909130&amp;s=electronics&amp;sr=1-132" TargetMode="External"/><Relationship Id="rId528" Type="http://schemas.openxmlformats.org/officeDocument/2006/relationships/hyperlink" Target="https://www.amazon.in/Fire-Boltt-Bluetooth-Calling-Interactions-Speaker/dp/B0BNXFDTZ2/ref=sr_1_486?qid=1672895894&amp;s=electronics&amp;sr=1-486" TargetMode="External"/><Relationship Id="rId735" Type="http://schemas.openxmlformats.org/officeDocument/2006/relationships/hyperlink" Target="https://m.media-amazon.com/images/I/41R9fDKo6iL._SX300_SY300_QL70_ML2_.jpg" TargetMode="External"/><Relationship Id="rId942" Type="http://schemas.openxmlformats.org/officeDocument/2006/relationships/hyperlink" Target="https://www.amazon.in/boAt-Wave-Lite-Smartwatch-Multiple/dp/B09V17S2BG/ref=sr_1_127?qid=1672895784&amp;s=electronics&amp;sr=1-127" TargetMode="External"/><Relationship Id="rId1158" Type="http://schemas.openxmlformats.org/officeDocument/2006/relationships/hyperlink" Target="https://www.amazon.in/Power-10000mAh-Metallic-Output-Charging/dp/B08HVJCW95/ref=sr_1_116?qid=1672895777&amp;s=electronics&amp;sr=1-116" TargetMode="External"/><Relationship Id="rId1365" Type="http://schemas.openxmlformats.org/officeDocument/2006/relationships/hyperlink" Target="https://m.media-amazon.com/images/I/31kw1RgU5yL._SX300_SY300_QL70_FMwebp_.jpg" TargetMode="External"/><Relationship Id="rId1572" Type="http://schemas.openxmlformats.org/officeDocument/2006/relationships/hyperlink" Target="https://www.amazon.in/Crompton-CG-IHL-1500-Watt-Immersion-Compatible/dp/B00HZIOGXW/ref=sr_1_144?qid=1672923597&amp;s=kitchen&amp;sr=1-144" TargetMode="External"/><Relationship Id="rId2209" Type="http://schemas.openxmlformats.org/officeDocument/2006/relationships/hyperlink" Target="https://m.media-amazon.com/images/W/WEBP_402378-T2/images/I/41t3WVUlRmL._SX300_SY300_QL70_FMwebp_.jpg" TargetMode="External"/><Relationship Id="rId2416" Type="http://schemas.openxmlformats.org/officeDocument/2006/relationships/hyperlink" Target="https://www.amazon.in/Ambrane-ABDC-10-Charging-Transmission-Compatible/dp/B09CMP1SC8/ref=sr_1_84?qid=1672909128&amp;s=electronics&amp;sr=1-84" TargetMode="External"/><Relationship Id="rId2623" Type="http://schemas.openxmlformats.org/officeDocument/2006/relationships/hyperlink" Target="https://m.media-amazon.com/images/I/51JF5xTgNhL._SX300_SY300_QL70_FMwebp_.jpg" TargetMode="External"/><Relationship Id="rId1018" Type="http://schemas.openxmlformats.org/officeDocument/2006/relationships/hyperlink" Target="https://www.amazon.in/PTron-Force-Bluetooth-Smartwatch-Waterproof/dp/B0B53NXFFR/ref=sr_1_184?qid=1672895799&amp;s=electronics&amp;sr=1-184" TargetMode="External"/><Relationship Id="rId1225" Type="http://schemas.openxmlformats.org/officeDocument/2006/relationships/hyperlink" Target="https://m.media-amazon.com/images/I/51EiPNlJDgL._SX300_SY300_QL70_ML2_.jpg" TargetMode="External"/><Relationship Id="rId1432" Type="http://schemas.openxmlformats.org/officeDocument/2006/relationships/hyperlink" Target="https://www.amazon.in/KNYUC-MART-Electric-Compact-Adjustable/dp/B09ZVJXN5L/ref=sr_1_403?qid=1672923612&amp;s=kitchen&amp;sr=1-403" TargetMode="External"/><Relationship Id="rId71" Type="http://schemas.openxmlformats.org/officeDocument/2006/relationships/hyperlink" Target="https://m.media-amazon.com/images/I/41s2f-e1d3L._SY300_SX300_QL70_FMwebp_.jpg" TargetMode="External"/><Relationship Id="rId802" Type="http://schemas.openxmlformats.org/officeDocument/2006/relationships/hyperlink" Target="https://www.amazon.in/boAt-Flash-Smartwatch-Resistance-Lightning/dp/B0949SBKMP/ref=sr_1_188?qid=1672895799&amp;s=electronics&amp;sr=1-188" TargetMode="External"/><Relationship Id="rId178" Type="http://schemas.openxmlformats.org/officeDocument/2006/relationships/hyperlink" Target="https://www.amazon.in/Samsung-Galaxy-Storage-5000mAh-Battery/dp/B0B4F3QNDM/ref=sr_1_68?qid=1672895762&amp;s=electronics&amp;sr=1-68" TargetMode="External"/><Relationship Id="rId385" Type="http://schemas.openxmlformats.org/officeDocument/2006/relationships/hyperlink" Target="https://m.media-amazon.com/images/W/WEBP_402378-T1/images/I/41pb+fODkVL._SX300_SY300_.jpg" TargetMode="External"/><Relationship Id="rId592" Type="http://schemas.openxmlformats.org/officeDocument/2006/relationships/hyperlink" Target="https://www.amazon.in/Crompton-InstaBliss-Instant-Heater-Advanced/dp/B09WMTJPG7/ref=sr_1_153?qid=1672923598&amp;s=kitchen&amp;sr=1-153" TargetMode="External"/><Relationship Id="rId2066" Type="http://schemas.openxmlformats.org/officeDocument/2006/relationships/hyperlink" Target="https://www.amazon.in/Boult-Audio-X1-Earphones-Cancellation/dp/B07TCN5VR9/ref=sr_1_28?qid=1672902996&amp;s=computers&amp;sr=1-28" TargetMode="External"/><Relationship Id="rId2273" Type="http://schemas.openxmlformats.org/officeDocument/2006/relationships/hyperlink" Target="https://m.media-amazon.com/images/I/21yMfxVmNuL._SX300_SY300_QL70_ML2_.jpg" TargetMode="External"/><Relationship Id="rId2480" Type="http://schemas.openxmlformats.org/officeDocument/2006/relationships/hyperlink" Target="https://www.amazon.in/FLiX-Textured-charging-Lightning-Smartphones/dp/B08N1WL9XW/ref=sr_1_293?qid=1672909139&amp;s=electronics&amp;sr=1-293" TargetMode="External"/><Relationship Id="rId245" Type="http://schemas.openxmlformats.org/officeDocument/2006/relationships/hyperlink" Target="https://m.media-amazon.com/images/W/WEBP_402378-T1/images/I/417iICYt3IL._SX300_SY300_QL70_FMwebp_.jpg" TargetMode="External"/><Relationship Id="rId452" Type="http://schemas.openxmlformats.org/officeDocument/2006/relationships/hyperlink" Target="https://www.amazon.in/AmazonBasics-VCS35B15K-C-1-5-Litre-Bagless-Cylinder/dp/B07H3N8RJH/ref=sr_1_365?qid=1672923610&amp;s=kitchen&amp;sr=1-365" TargetMode="External"/><Relationship Id="rId1082" Type="http://schemas.openxmlformats.org/officeDocument/2006/relationships/hyperlink" Target="https://www.amazon.in/Belkin-Essential-F9E400zb1-5MGRY-4-Socket-Protector/dp/B0083T231O/ref=sr_1_430?qid=1672903016&amp;s=computers&amp;sr=1-430" TargetMode="External"/><Relationship Id="rId2133" Type="http://schemas.openxmlformats.org/officeDocument/2006/relationships/hyperlink" Target="https://m.media-amazon.com/images/I/41SDfuK7L2L._SX300_SY300_QL70_FMwebp_.jpg" TargetMode="External"/><Relationship Id="rId2340" Type="http://schemas.openxmlformats.org/officeDocument/2006/relationships/hyperlink" Target="https://www.amazon.in/Panasonic-Lithium-CR2032-5BE-Battery/dp/B00LVMTA2A/ref=sr_1_97?qid=1672903000&amp;s=computers&amp;sr=1-97" TargetMode="External"/><Relationship Id="rId105" Type="http://schemas.openxmlformats.org/officeDocument/2006/relationships/hyperlink" Target="https://m.media-amazon.com/images/I/41nsy8kxWUL._SY300_SX300_QL70_FMwebp_.jpg" TargetMode="External"/><Relationship Id="rId312" Type="http://schemas.openxmlformats.org/officeDocument/2006/relationships/hyperlink" Target="https://www.amazon.in/Redmi-9A-Sport-Octa-core-Processor/dp/B09GFPN6TP/ref=sr_1_432?qid=1672895872&amp;s=electronics&amp;sr=1-432" TargetMode="External"/><Relationship Id="rId2200" Type="http://schemas.openxmlformats.org/officeDocument/2006/relationships/hyperlink" Target="https://www.amazon.in/Lenovo-GX30M39704-300-USB-Mouse/dp/B073BRXPZX/ref=sr_1_226?qid=1672903006&amp;s=computers&amp;sr=1-226" TargetMode="External"/><Relationship Id="rId1899" Type="http://schemas.openxmlformats.org/officeDocument/2006/relationships/hyperlink" Target="https://m.media-amazon.com/images/I/41MmsYTi06L._SX300_SY300_QL70_ML2_.jpg" TargetMode="External"/><Relationship Id="rId1759" Type="http://schemas.openxmlformats.org/officeDocument/2006/relationships/hyperlink" Target="https://m.media-amazon.com/images/I/31gZM-XkOtL._SX300_SY300_QL70_FMwebp_.jpg" TargetMode="External"/><Relationship Id="rId1966" Type="http://schemas.openxmlformats.org/officeDocument/2006/relationships/hyperlink" Target="https://www.amazon.in/Themisto-350-Watts-Egg-Boiler-Blue/dp/B091KNVNS9/ref=sr_1_134?qid=1672923597&amp;s=kitchen&amp;sr=1-134" TargetMode="External"/><Relationship Id="rId1619" Type="http://schemas.openxmlformats.org/officeDocument/2006/relationships/hyperlink" Target="https://m.media-amazon.com/images/W/WEBP_402378-T2/images/I/31WXnM9XIYL._SX300_SY300_QL70_FMwebp_.jpg" TargetMode="External"/><Relationship Id="rId1826" Type="http://schemas.openxmlformats.org/officeDocument/2006/relationships/hyperlink" Target="https://www.amazon.in/Wayona-Braided-Charging-Lightening-Compatible/dp/B0B5F3YZY4/ref=sr_1_259?qid=1672909136&amp;s=electronics&amp;sr=1-259" TargetMode="External"/><Relationship Id="rId779" Type="http://schemas.openxmlformats.org/officeDocument/2006/relationships/hyperlink" Target="https://m.media-amazon.com/images/W/WEBP_402378-T2/images/I/31uAkMaOShS._SX300_SY300_QL70_FMwebp_.jpg" TargetMode="External"/><Relationship Id="rId986" Type="http://schemas.openxmlformats.org/officeDocument/2006/relationships/hyperlink" Target="https://www.amazon.in/HP-330-Wireless-Keyboard-Mouse/dp/B09GBBJV72/ref=sr_1_398?qid=1672903014&amp;s=computers&amp;sr=1-398" TargetMode="External"/><Relationship Id="rId2667" Type="http://schemas.openxmlformats.org/officeDocument/2006/relationships/hyperlink" Target="https://m.media-amazon.com/images/I/318Gp3pIqXL._SX300_SY300_QL70_FMwebp_.jpg" TargetMode="External"/><Relationship Id="rId639" Type="http://schemas.openxmlformats.org/officeDocument/2006/relationships/hyperlink" Target="https://m.media-amazon.com/images/I/31jWfV8N6+L._SY300_SX300_.jpg" TargetMode="External"/><Relationship Id="rId1269" Type="http://schemas.openxmlformats.org/officeDocument/2006/relationships/hyperlink" Target="https://m.media-amazon.com/images/W/WEBP_402378-T2/images/I/31i5nmWFmhL._SX300_SY300_QL70_FMwebp_.jpg" TargetMode="External"/><Relationship Id="rId1476" Type="http://schemas.openxmlformats.org/officeDocument/2006/relationships/hyperlink" Target="https://www.amazon.in/FIGMENT-Rechargeable-Decoration-ENTERPRISES-A1/dp/B0BM4KTNL1/ref=sr_1_240?qid=1672923603&amp;s=kitchen&amp;sr=1-240" TargetMode="External"/><Relationship Id="rId846" Type="http://schemas.openxmlformats.org/officeDocument/2006/relationships/hyperlink" Target="https://www.amazon.in/Inalsa-Bullet-400-Watt-Technology-Chopper/dp/B07CVR2L5K/ref=sr_1_269?qid=1672923606&amp;s=kitchen&amp;sr=1-269" TargetMode="External"/><Relationship Id="rId1129" Type="http://schemas.openxmlformats.org/officeDocument/2006/relationships/hyperlink" Target="https://m.media-amazon.com/images/W/WEBP_402378-T1/images/I/41fyxXj8N5L._SX300_SY300_QL70_FMwebp_.jpg" TargetMode="External"/><Relationship Id="rId1683" Type="http://schemas.openxmlformats.org/officeDocument/2006/relationships/hyperlink" Target="https://m.media-amazon.com/images/W/WEBP_402378-T2/images/I/31Q16tE2voL._SX300_SY300_QL70_FMwebp_.jpg" TargetMode="External"/><Relationship Id="rId1890" Type="http://schemas.openxmlformats.org/officeDocument/2006/relationships/hyperlink" Target="https://www.amazon.in/Zebronics-Zeb-Jaguar-Wireless-Precision-Ambidextrous/dp/B098JYT4SY/ref=sr_1_214?qid=1672903005&amp;s=computers&amp;sr=1-214" TargetMode="External"/><Relationship Id="rId2527" Type="http://schemas.openxmlformats.org/officeDocument/2006/relationships/hyperlink" Target="https://m.media-amazon.com/images/W/WEBP_402378-T2/images/I/51fhn5ex+GL._SY300_SX300_.jpg" TargetMode="External"/><Relationship Id="rId706" Type="http://schemas.openxmlformats.org/officeDocument/2006/relationships/hyperlink" Target="https://www.amazon.in/Fire-Boltt-Phoenix-Bluetooth-Calling-Monitoring/dp/B0B3RS9DNF/ref=sr_1_214?qid=1672895806&amp;s=electronics&amp;sr=1-214" TargetMode="External"/><Relationship Id="rId913" Type="http://schemas.openxmlformats.org/officeDocument/2006/relationships/hyperlink" Target="https://m.media-amazon.com/images/I/41-U6BdQrcL._SX300_SY300_QL70_FMwebp_.jpg" TargetMode="External"/><Relationship Id="rId1336" Type="http://schemas.openxmlformats.org/officeDocument/2006/relationships/hyperlink" Target="https://www.amazon.in/Dr-Trust-Electronic-Kitchen-Weighing/dp/B07BKSSDR2/ref=sr_1_265?qid=1672923605&amp;s=kitchen&amp;sr=1-265" TargetMode="External"/><Relationship Id="rId1543" Type="http://schemas.openxmlformats.org/officeDocument/2006/relationships/hyperlink" Target="https://m.media-amazon.com/images/W/WEBP_402378-T2/images/I/41emm+fTJmL._SX300_SY300_.jpg" TargetMode="External"/><Relationship Id="rId1750" Type="http://schemas.openxmlformats.org/officeDocument/2006/relationships/hyperlink" Target="https://www.amazon.in/Boult-Audio-BassBuds-Oak-Earphones/dp/B091JF2TFD/ref=sr_1_302?qid=1672903010&amp;s=computers&amp;sr=1-302" TargetMode="External"/><Relationship Id="rId42" Type="http://schemas.openxmlformats.org/officeDocument/2006/relationships/hyperlink" Target="https://www.amazon.in/Samsung-inches-Crystal-Ultra-UA43AUE65AKXXL/dp/B0B15CPR37/ref=sr_1_67?qid=1672909126&amp;s=electronics&amp;sr=1-67" TargetMode="External"/><Relationship Id="rId1403" Type="http://schemas.openxmlformats.org/officeDocument/2006/relationships/hyperlink" Target="https://m.media-amazon.com/images/I/41F6ukNxcCL._SX300_SY300_QL70_FMwebp_.jpg" TargetMode="External"/><Relationship Id="rId1610" Type="http://schemas.openxmlformats.org/officeDocument/2006/relationships/hyperlink" Target="https://www.amazon.in/Boat-Bassheads-242-Earphones-Resistance/dp/B07S9S86BF/ref=sr_1_110?qid=1672895777&amp;s=electronics&amp;sr=1-110" TargetMode="External"/><Relationship Id="rId289" Type="http://schemas.openxmlformats.org/officeDocument/2006/relationships/hyperlink" Target="https://m.media-amazon.com/images/I/416SpYgTVYL._SX300_SY300_QL70_ML2_.jpg" TargetMode="External"/><Relationship Id="rId496" Type="http://schemas.openxmlformats.org/officeDocument/2006/relationships/hyperlink" Target="https://www.amazon.in/BXGS1501IN-Handheld-Portable-Garment-Steamer/dp/B07WVQG8WZ/ref=sr_1_260?qid=1672923605&amp;s=kitchen&amp;sr=1-260" TargetMode="External"/><Relationship Id="rId2177" Type="http://schemas.openxmlformats.org/officeDocument/2006/relationships/hyperlink" Target="https://m.media-amazon.com/images/I/41EnFjIAoaL._SX300_SY300_QL70_ML2_.jpg" TargetMode="External"/><Relationship Id="rId2384" Type="http://schemas.openxmlformats.org/officeDocument/2006/relationships/hyperlink" Target="https://www.amazon.in/AmazonBasics-Extension-Cable-Male-Female/dp/B00NH11PEY/ref=sr_1_34?qid=1672909125&amp;s=electronics&amp;sr=1-34" TargetMode="External"/><Relationship Id="rId2591" Type="http://schemas.openxmlformats.org/officeDocument/2006/relationships/hyperlink" Target="https://m.media-amazon.com/images/I/31qs7auuBKL._SY445_SX342_QL70_FMwebp_.jpg" TargetMode="External"/><Relationship Id="rId149" Type="http://schemas.openxmlformats.org/officeDocument/2006/relationships/hyperlink" Target="https://m.media-amazon.com/images/I/4105IiC5tDL._SX300_SY300_QL70_ML2_.jpg" TargetMode="External"/><Relationship Id="rId356" Type="http://schemas.openxmlformats.org/officeDocument/2006/relationships/hyperlink" Target="https://www.amazon.in/Redmi-Storage-Segment-5000mAh-Battery/dp/B0BBN56J5H/ref=sr_1_10?qid=1672895748&amp;s=electronics&amp;sr=1-10" TargetMode="External"/><Relationship Id="rId563" Type="http://schemas.openxmlformats.org/officeDocument/2006/relationships/hyperlink" Target="https://m.media-amazon.com/images/I/41f4XKOolpL._SX300_SY300_QL70_FMwebp_.jpg" TargetMode="External"/><Relationship Id="rId770" Type="http://schemas.openxmlformats.org/officeDocument/2006/relationships/hyperlink" Target="https://www.amazon.in/Tp-Link-300Mbps-AC750-Range-Extender/dp/B00KXULGJQ/ref=sr_1_57?qid=1672902997&amp;s=computers&amp;sr=1-57" TargetMode="External"/><Relationship Id="rId1193" Type="http://schemas.openxmlformats.org/officeDocument/2006/relationships/hyperlink" Target="https://m.media-amazon.com/images/I/41KeuNgJDiL._SX300_SY300_QL70_FMwebp_.jpg" TargetMode="External"/><Relationship Id="rId2037" Type="http://schemas.openxmlformats.org/officeDocument/2006/relationships/hyperlink" Target="https://m.media-amazon.com/images/W/WEBP_402378-T1/images/I/416GZEi9SuL._SX300_SY300_QL70_FMwebp_.jpg" TargetMode="External"/><Relationship Id="rId2244" Type="http://schemas.openxmlformats.org/officeDocument/2006/relationships/hyperlink" Target="https://www.amazon.in/Prolet-Classic-Bumper-Samsung-Protector/dp/B0B298D54H/ref=sr_1_433?qid=1672895879&amp;s=electronics&amp;sr=1-433" TargetMode="External"/><Relationship Id="rId2451" Type="http://schemas.openxmlformats.org/officeDocument/2006/relationships/hyperlink" Target="https://m.media-amazon.com/images/I/31O1Y16P8xL._SY300_SX300_QL70_FMwebp_.jpg" TargetMode="External"/><Relationship Id="rId216" Type="http://schemas.openxmlformats.org/officeDocument/2006/relationships/hyperlink" Target="https://www.amazon.in/Oppo-Mystery-Storage-Additional-Exchange/dp/B08444S68L/ref=sr_1_122?qid=1672895784&amp;s=electronics&amp;sr=1-122" TargetMode="External"/><Relationship Id="rId423" Type="http://schemas.openxmlformats.org/officeDocument/2006/relationships/hyperlink" Target="https://m.media-amazon.com/images/I/31Sx7+mu+vL._SY300_SX300_.jpg" TargetMode="External"/><Relationship Id="rId1053" Type="http://schemas.openxmlformats.org/officeDocument/2006/relationships/hyperlink" Target="https://m.media-amazon.com/images/I/31-hWNXDxiL._SX300_SY300_QL70_ML2_.jpg" TargetMode="External"/><Relationship Id="rId1260" Type="http://schemas.openxmlformats.org/officeDocument/2006/relationships/hyperlink" Target="https://www.amazon.in/Ambrane-Multi-Layer-Protection-Li-Polymer-Stylo-10k/dp/B09MZCQYHZ/ref=sr_1_120?qid=1672895777&amp;s=electronics&amp;sr=1-120" TargetMode="External"/><Relationship Id="rId2104" Type="http://schemas.openxmlformats.org/officeDocument/2006/relationships/hyperlink" Target="https://www.amazon.in/AirCase-External-Drive-2-5-Inch-Black/dp/B00NNQMYNE/ref=sr_1_155?qid=1672903002&amp;s=computers&amp;sr=1-155" TargetMode="External"/><Relationship Id="rId630" Type="http://schemas.openxmlformats.org/officeDocument/2006/relationships/hyperlink" Target="https://www.amazon.in/Smart-Camera-Coverage-Intruder-Google/dp/B09LD3116F/ref=sr_1_357?qid=1672903012&amp;s=computers&amp;sr=1-357" TargetMode="External"/><Relationship Id="rId2311" Type="http://schemas.openxmlformats.org/officeDocument/2006/relationships/hyperlink" Target="https://m.media-amazon.com/images/I/319gn5l2NSL._SX300_SY300_QL70_FMwebp_.jpg" TargetMode="External"/><Relationship Id="rId1120" Type="http://schemas.openxmlformats.org/officeDocument/2006/relationships/hyperlink" Target="https://www.amazon.in/Amazon-Brand-Solimo-2000-Watt-certified/dp/B07VX71FZP/ref=sr_1_7?qid=1672923591&amp;s=kitchen&amp;sr=1-7" TargetMode="External"/><Relationship Id="rId1937" Type="http://schemas.openxmlformats.org/officeDocument/2006/relationships/hyperlink" Target="https://m.media-amazon.com/images/W/WEBP_402378-T1/images/I/51pl09bEsHL._SY445_SX342_QL70_FMwebp_.jpg" TargetMode="External"/><Relationship Id="rId280" Type="http://schemas.openxmlformats.org/officeDocument/2006/relationships/hyperlink" Target="https://www.amazon.in/V-Guard-Zenora-Litre-Purifier-Purification/dp/B07FJNNZCJ/ref=sr_1_446?qid=1672923614&amp;s=kitchen&amp;sr=1-446" TargetMode="External"/><Relationship Id="rId140" Type="http://schemas.openxmlformats.org/officeDocument/2006/relationships/hyperlink" Target="https://www.amazon.in/Eureka-Forbes-Aquaguard-boiling-Technology/dp/B096NTB9XT/ref=sr_1_346?qid=1672923610&amp;s=kitchen&amp;sr=1-346" TargetMode="External"/><Relationship Id="rId6" Type="http://schemas.openxmlformats.org/officeDocument/2006/relationships/hyperlink" Target="https://www.amazon.in/VU-inches-GloLED-Google-65GloLED/dp/B0BC8BQ432/ref=sr_1_302?qid=1672909139&amp;s=electronics&amp;sr=1-302" TargetMode="External"/><Relationship Id="rId957" Type="http://schemas.openxmlformats.org/officeDocument/2006/relationships/hyperlink" Target="https://m.media-amazon.com/images/I/41E0TjbPBAL._SX300_SY300_QL70_FMwebp_.jpg" TargetMode="External"/><Relationship Id="rId1587" Type="http://schemas.openxmlformats.org/officeDocument/2006/relationships/hyperlink" Target="https://m.media-amazon.com/images/W/WEBP_402378-T1/images/I/11ICusapw3L._SY300_SX300_QL70_FMwebp_.jpg" TargetMode="External"/><Relationship Id="rId1794" Type="http://schemas.openxmlformats.org/officeDocument/2006/relationships/hyperlink" Target="https://www.amazon.in/Portronics-Ruffpad-Re-Writable-Writing-Battery/dp/B09VC2D2WG/ref=sr_1_283?qid=1672903008&amp;s=computers&amp;sr=1-283" TargetMode="External"/><Relationship Id="rId2638" Type="http://schemas.openxmlformats.org/officeDocument/2006/relationships/hyperlink" Target="https://www.amazon.in/STRIFF-Android-Portable-Foldable-Stand-Perfect/dp/B09VZBGL1N/ref=sr_1_257?qid=1672895821&amp;s=electronics&amp;sr=1-257" TargetMode="External"/><Relationship Id="rId86" Type="http://schemas.openxmlformats.org/officeDocument/2006/relationships/hyperlink" Target="https://www.amazon.in/Samsung-Storage-sAmoled-Purchased-Separately/dp/B09XJ5LD6L/ref=sr_1_333?qid=1672895842&amp;s=electronics&amp;sr=1-333" TargetMode="External"/><Relationship Id="rId817" Type="http://schemas.openxmlformats.org/officeDocument/2006/relationships/hyperlink" Target="https://m.media-amazon.com/images/W/WEBP_402378-T1/images/I/41XtCfScreS._SX300_SY300_QL70_FMwebp_.jpg" TargetMode="External"/><Relationship Id="rId1447" Type="http://schemas.openxmlformats.org/officeDocument/2006/relationships/hyperlink" Target="https://m.media-amazon.com/images/W/WEBP_402378-T1/images/I/41B-iX4Pf5L._SX300_SY300_QL70_FMwebp_.jpg" TargetMode="External"/><Relationship Id="rId1654" Type="http://schemas.openxmlformats.org/officeDocument/2006/relationships/hyperlink" Target="https://www.amazon.in/Classmate-Long-Notebook-Cover-Single/dp/B00J4YG0PC/ref=sr_1_225?qid=1672903006&amp;s=computers&amp;sr=1-225" TargetMode="External"/><Relationship Id="rId1861" Type="http://schemas.openxmlformats.org/officeDocument/2006/relationships/hyperlink" Target="https://m.media-amazon.com/images/I/418YrbHVLCL._SX300_SY300_QL70_FMwebp_.jpg" TargetMode="External"/><Relationship Id="rId1307" Type="http://schemas.openxmlformats.org/officeDocument/2006/relationships/hyperlink" Target="https://m.media-amazon.com/images/I/51GEjZAmNRL._SX300_SY300_QL70_FMwebp_.jpg" TargetMode="External"/><Relationship Id="rId1514" Type="http://schemas.openxmlformats.org/officeDocument/2006/relationships/hyperlink" Target="https://www.amazon.in/AGARO-Rechargeable-Sweaters-Blankets-Curtains/dp/B0BK1K598K/ref=sr_1_49_mod_primary_new?qid=1672923592&amp;s=kitchen&amp;sbo=RZvfv%2F%2FHxDF%2BO5021pAnSA%3D%3D&amp;sr=1-49" TargetMode="External"/><Relationship Id="rId1721" Type="http://schemas.openxmlformats.org/officeDocument/2006/relationships/hyperlink" Target="https://m.media-amazon.com/images/W/WEBP_402378-T1/images/I/41YEYCsXI8L._SX300_SY300_QL70_FMwebp_.jpg" TargetMode="External"/><Relationship Id="rId13" Type="http://schemas.openxmlformats.org/officeDocument/2006/relationships/hyperlink" Target="https://m.media-amazon.com/images/W/WEBP_402378-T1/images/I/41Y9XnzBHTL._SY300_SX300_QL70_FMwebp_.jpg" TargetMode="External"/><Relationship Id="rId2288" Type="http://schemas.openxmlformats.org/officeDocument/2006/relationships/hyperlink" Target="https://www.amazon.in/TVARA-Writing-Tablet-Inch-Note/dp/B08WD18LJZ/ref=sr_1_254?qid=1672903007&amp;s=computers&amp;sr=1-254" TargetMode="External"/><Relationship Id="rId2495" Type="http://schemas.openxmlformats.org/officeDocument/2006/relationships/hyperlink" Target="https://m.media-amazon.com/images/W/WEBP_402378-T2/images/I/51wxUA6-CBL._SX300_SY300_QL70_FMwebp_.jpg" TargetMode="External"/><Relationship Id="rId467" Type="http://schemas.openxmlformats.org/officeDocument/2006/relationships/hyperlink" Target="https://m.media-amazon.com/images/W/WEBP_402378-T1/images/I/31991seDfcL._SY300_SX300_QL70_FMwebp_.jpg" TargetMode="External"/><Relationship Id="rId1097" Type="http://schemas.openxmlformats.org/officeDocument/2006/relationships/hyperlink" Target="https://m.media-amazon.com/images/W/WEBP_402378-T2/images/I/315vj6oj-FL._SX300_SY300_QL70_FMwebp_.jpg" TargetMode="External"/><Relationship Id="rId2148" Type="http://schemas.openxmlformats.org/officeDocument/2006/relationships/hyperlink" Target="https://www.amazon.in/Portronics-Wireless-Optical-Orientation-Adjustable/dp/B0B296NTFV/ref=sr_1_23?qid=1672902995&amp;s=computers&amp;sr=1-23" TargetMode="External"/><Relationship Id="rId674" Type="http://schemas.openxmlformats.org/officeDocument/2006/relationships/hyperlink" Target="https://www.amazon.in/KHAITAN-AVAANTE-KA-2013-Halogen-Heater/dp/B09MB3DKG1/ref=sr_1_387?qid=1672923611&amp;s=kitchen&amp;sr=1-387" TargetMode="External"/><Relationship Id="rId881" Type="http://schemas.openxmlformats.org/officeDocument/2006/relationships/hyperlink" Target="https://m.media-amazon.com/images/W/WEBP_402378-T2/images/I/418ML1Yn1cL._SX300_SY300_QL70_FMwebp_.jpg" TargetMode="External"/><Relationship Id="rId2355" Type="http://schemas.openxmlformats.org/officeDocument/2006/relationships/hyperlink" Target="https://m.media-amazon.com/images/I/51YTmlApiXL._SX300_SY300_QL70_FMwebp_.jpg" TargetMode="External"/><Relationship Id="rId2562" Type="http://schemas.openxmlformats.org/officeDocument/2006/relationships/hyperlink" Target="https://www.amazon.in/Zebronics-Zeb-Bro-Wired-Earphone/dp/B07T5DKR5D/ref=sr_1_14?qid=1672902995&amp;s=computers&amp;sr=1-14" TargetMode="External"/><Relationship Id="rId327" Type="http://schemas.openxmlformats.org/officeDocument/2006/relationships/hyperlink" Target="https://m.media-amazon.com/images/I/31B24fjfiTL._SX300_SY300_QL70_FMwebp_.jpg" TargetMode="External"/><Relationship Id="rId534" Type="http://schemas.openxmlformats.org/officeDocument/2006/relationships/hyperlink" Target="https://www.amazon.in/Noise-Advanced-Bluetooth-Brightness-Smartwatch/dp/B0B6BLTGTT/ref=sr_1_202?qid=1672895806&amp;s=electronics&amp;sr=1-202" TargetMode="External"/><Relationship Id="rId741" Type="http://schemas.openxmlformats.org/officeDocument/2006/relationships/hyperlink" Target="https://m.media-amazon.com/images/I/41sHRWXCfvL._SX300_SY300_QL70_ML2_.jpg" TargetMode="External"/><Relationship Id="rId1164" Type="http://schemas.openxmlformats.org/officeDocument/2006/relationships/hyperlink" Target="https://www.amazon.in/TP-Link-TL-WR845N-300Mbps-Wireless-N-Router/dp/B01HGCLUH6/ref=sr_1_165?qid=1672903002&amp;s=computers&amp;sr=1-165" TargetMode="External"/><Relationship Id="rId1371" Type="http://schemas.openxmlformats.org/officeDocument/2006/relationships/hyperlink" Target="https://m.media-amazon.com/images/I/41vVXPCqnML._SX300_SY300_QL70_FMwebp_.jpg" TargetMode="External"/><Relationship Id="rId2008" Type="http://schemas.openxmlformats.org/officeDocument/2006/relationships/hyperlink" Target="https://www.amazon.in/Boat-BassHeads-100-Inspired-Earphones/dp/B07GPXXNNG/ref=sr_1_21?qid=1672895748&amp;s=electronics&amp;sr=1-21" TargetMode="External"/><Relationship Id="rId2215" Type="http://schemas.openxmlformats.org/officeDocument/2006/relationships/hyperlink" Target="https://m.media-amazon.com/images/I/41cYSMom9TL._SX300_SY300_QL70_ML2_.jpg" TargetMode="External"/><Relationship Id="rId2422" Type="http://schemas.openxmlformats.org/officeDocument/2006/relationships/hyperlink" Target="https://www.amazon.in/Ambrane-Unbreakable-Charging-RCT15-Supports/dp/B0BFWGBX61/ref=sr_1_59?qid=1672909126&amp;s=electronics&amp;sr=1-59" TargetMode="External"/><Relationship Id="rId601" Type="http://schemas.openxmlformats.org/officeDocument/2006/relationships/hyperlink" Target="https://m.media-amazon.com/images/W/WEBP_402378-T1/images/I/21df9THeM-L._SX300_SY300_QL70_FMwebp_.jpg" TargetMode="External"/><Relationship Id="rId1024" Type="http://schemas.openxmlformats.org/officeDocument/2006/relationships/hyperlink" Target="https://www.amazon.in/HP-Multimedia-Wireless-Keyboard-4SC12PA/dp/B07V82W5CN/ref=sr_1_203?qid=1672903005&amp;s=computers&amp;sr=1-203" TargetMode="External"/><Relationship Id="rId1231" Type="http://schemas.openxmlformats.org/officeDocument/2006/relationships/hyperlink" Target="https://m.media-amazon.com/images/I/51R2kfyMW5L._SX300_SY300_QL70_ML2_.jpg" TargetMode="External"/><Relationship Id="rId184" Type="http://schemas.openxmlformats.org/officeDocument/2006/relationships/hyperlink" Target="https://www.amazon.in/Redmi-Meadow-Design-Dimensity-5000mAh/dp/B0BBFJ9M3X/ref=sr_1_179?qid=1672895799&amp;s=electronics&amp;sr=1-179" TargetMode="External"/><Relationship Id="rId391" Type="http://schemas.openxmlformats.org/officeDocument/2006/relationships/hyperlink" Target="https://m.media-amazon.com/images/W/WEBP_402378-T1/images/I/31iDEczWTWL._SX300_SY300_QL70_FMwebp_.jpg" TargetMode="External"/><Relationship Id="rId1908" Type="http://schemas.openxmlformats.org/officeDocument/2006/relationships/hyperlink" Target="https://www.amazon.in/7SEVEN-Control-YouTube-Netflix-Compatible/dp/B08RWCZ6SY/ref=sr_1_178?qid=1672909133&amp;s=electronics&amp;sr=1-178" TargetMode="External"/><Relationship Id="rId2072" Type="http://schemas.openxmlformats.org/officeDocument/2006/relationships/hyperlink" Target="https://www.amazon.in/SLOVIC%C2%AE-Adapter-Smartphone-Clipper-Pictures/dp/B07RZZ1QSW/ref=sr_1_421?qid=1672903016&amp;s=computers&amp;sr=1-421" TargetMode="External"/><Relationship Id="rId251" Type="http://schemas.openxmlformats.org/officeDocument/2006/relationships/hyperlink" Target="https://m.media-amazon.com/images/I/41kg-+XWoxL._SY300_SX300_.jpg" TargetMode="External"/><Relationship Id="rId111" Type="http://schemas.openxmlformats.org/officeDocument/2006/relationships/hyperlink" Target="https://m.media-amazon.com/images/I/31grDt8hrBS._SX300_SY300_QL70_FMwebp_.jpg" TargetMode="External"/><Relationship Id="rId1698" Type="http://schemas.openxmlformats.org/officeDocument/2006/relationships/hyperlink" Target="https://www.amazon.in/D-Link-DWA-131-Wireless-Adapter-Black/dp/B002PD61Y4/ref=sr_1_50?qid=1672909126&amp;s=electronics&amp;sr=1-50" TargetMode="External"/><Relationship Id="rId928" Type="http://schemas.openxmlformats.org/officeDocument/2006/relationships/hyperlink" Target="https://www.amazon.in/Havells-Zella-Immersion-Watts-White/dp/B09J2QCKKM/ref=sr_1_299?qid=1672923607&amp;s=kitchen&amp;sr=1-299" TargetMode="External"/><Relationship Id="rId1558" Type="http://schemas.openxmlformats.org/officeDocument/2006/relationships/hyperlink" Target="https://www.amazon.in/Crompton-BRIO-1000-Years-Warranty/dp/B07YSJ7FF1/ref=sr_1_375?qid=1672923611&amp;s=kitchen&amp;sr=1-375" TargetMode="External"/><Relationship Id="rId1765" Type="http://schemas.openxmlformats.org/officeDocument/2006/relationships/hyperlink" Target="https://m.media-amazon.com/images/I/51pFS9lDzML._SY300_SX300_QL70_FMwebp_.jpg" TargetMode="External"/><Relationship Id="rId2609" Type="http://schemas.openxmlformats.org/officeDocument/2006/relationships/hyperlink" Target="https://m.media-amazon.com/images/I/21pqzUPpJNL._SY300_SX300_QL70_FMwebp_.jpg" TargetMode="External"/><Relationship Id="rId57" Type="http://schemas.openxmlformats.org/officeDocument/2006/relationships/hyperlink" Target="https://m.media-amazon.com/images/I/41HhmJpfjNL._SX300_SY300_QL70_FMwebp_.jpg" TargetMode="External"/><Relationship Id="rId1418" Type="http://schemas.openxmlformats.org/officeDocument/2006/relationships/hyperlink" Target="https://www.amazon.in/Compatible-I-Phone13-I-Phone11-Only-Adapter/dp/B0B54Y2SNX/ref=sr_1_315?qid=1672895842&amp;s=electronics&amp;sr=1-315" TargetMode="External"/><Relationship Id="rId1972" Type="http://schemas.openxmlformats.org/officeDocument/2006/relationships/hyperlink" Target="https://www.amazon.in/TVARA-Colorful-Erasable-Electronic-Educational/dp/B09939XJX8/ref=sr_1_388?qid=1672903014&amp;s=computers&amp;sr=1-388" TargetMode="External"/><Relationship Id="rId1625" Type="http://schemas.openxmlformats.org/officeDocument/2006/relationships/hyperlink" Target="https://m.media-amazon.com/images/I/315g5ipEPAL._SY300_SX300_QL70_FMwebp_.jpg" TargetMode="External"/><Relationship Id="rId1832" Type="http://schemas.openxmlformats.org/officeDocument/2006/relationships/hyperlink" Target="https://www.amazon.in/Casio-MJ-12D-Desktop-Calculator-Grey/dp/B0752LL57V/ref=sr_1_168?qid=1672903002&amp;s=computers&amp;sr=1-168" TargetMode="External"/><Relationship Id="rId2399" Type="http://schemas.openxmlformats.org/officeDocument/2006/relationships/hyperlink" Target="https://m.media-amazon.com/images/W/WEBP_402378-T2/images/I/31dENZ1gQVL._SX300_SY300_QL70_FMwebp_.jpg" TargetMode="External"/><Relationship Id="rId578" Type="http://schemas.openxmlformats.org/officeDocument/2006/relationships/hyperlink" Target="https://www.amazon.in/FYA-Handheld-Cordless-Wireless-Rechargeable/dp/B09XTQFFCG/ref=sr_1_421?qid=1672923613&amp;s=kitchen&amp;sr=1-421" TargetMode="External"/><Relationship Id="rId785" Type="http://schemas.openxmlformats.org/officeDocument/2006/relationships/hyperlink" Target="https://m.media-amazon.com/images/I/41rfSd9spqL._SX300_SY300_QL70_FMwebp_.jpg" TargetMode="External"/><Relationship Id="rId992" Type="http://schemas.openxmlformats.org/officeDocument/2006/relationships/hyperlink" Target="https://www.amazon.in/TP-Link-Archer-T3U-Wireless-MU-MIMO/dp/B07M69276N/ref=sr_1_190?qid=1672909133&amp;s=electronics&amp;sr=1-190" TargetMode="External"/><Relationship Id="rId2259" Type="http://schemas.openxmlformats.org/officeDocument/2006/relationships/hyperlink" Target="https://m.media-amazon.com/images/W/WEBP_402378-T1/images/I/51mCZQzY6SL._SX300_SY300_QL70_FMwebp_.jpg" TargetMode="External"/><Relationship Id="rId2466" Type="http://schemas.openxmlformats.org/officeDocument/2006/relationships/hyperlink" Target="https://www.amazon.in/AVNISH-Water-Filter-Layer-Filtration/dp/B0BHYLCL19/ref=sr_1_325?qid=1672923609&amp;s=kitchen&amp;sr=1-325" TargetMode="External"/><Relationship Id="rId2673" Type="http://schemas.openxmlformats.org/officeDocument/2006/relationships/hyperlink" Target="https://m.media-amazon.com/images/W/WEBP_402378-T1/images/I/31w-BP4ey1L._SY445_SX342_QL70_FMwebp_.jpg" TargetMode="External"/><Relationship Id="rId438" Type="http://schemas.openxmlformats.org/officeDocument/2006/relationships/hyperlink" Target="https://www.amazon.in/Seagate-Expansion-1TB-External-HDD/dp/B08ZJDWTJ1/ref=sr_1_44?qid=1672902996&amp;s=computers&amp;sr=1-44" TargetMode="External"/><Relationship Id="rId645" Type="http://schemas.openxmlformats.org/officeDocument/2006/relationships/hyperlink" Target="https://m.media-amazon.com/images/I/41lQan54SPL._SX300_SY300_QL70_ML2_.jpg" TargetMode="External"/><Relationship Id="rId852" Type="http://schemas.openxmlformats.org/officeDocument/2006/relationships/hyperlink" Target="https://www.amazon.in/Glen-Electric-Multi-Cooker-Boiler/dp/B09FPP3R1D/ref=sr_1_456?qid=1672923614&amp;s=kitchen&amp;sr=1-456" TargetMode="External"/><Relationship Id="rId1068" Type="http://schemas.openxmlformats.org/officeDocument/2006/relationships/hyperlink" Target="https://www.amazon.in/PTron-Force-Bluetooth-Smartwatch-Waterproof/dp/B0B53QFZPY/ref=sr_1_134?qid=1672895784&amp;s=electronics&amp;sr=1-134" TargetMode="External"/><Relationship Id="rId1275" Type="http://schemas.openxmlformats.org/officeDocument/2006/relationships/hyperlink" Target="https://m.media-amazon.com/images/I/41xLjSyJtYL._SX300_SY300_QL70_FMwebp_.jpg" TargetMode="External"/><Relationship Id="rId1482" Type="http://schemas.openxmlformats.org/officeDocument/2006/relationships/hyperlink" Target="https://www.amazon.in/BESTOR%C2%AE-48Gbps-9-80FT-Braided-Cord-4K/dp/B09HCH3JZG/ref=sr_1_478?qid=1672909147&amp;s=electronics&amp;sr=1-478" TargetMode="External"/><Relationship Id="rId2119" Type="http://schemas.openxmlformats.org/officeDocument/2006/relationships/hyperlink" Target="https://m.media-amazon.com/images/W/WEBP_402378-T2/images/I/51R1cOolXRL._SX300_SY300_QL70_FMwebp_.jpg" TargetMode="External"/><Relationship Id="rId2326" Type="http://schemas.openxmlformats.org/officeDocument/2006/relationships/hyperlink" Target="https://www.amazon.in/Lapster-Gaming-Nonslip-Laptop-Computer/dp/B0B2PQL5N3/ref=sr_1_221?qid=1672903006&amp;s=computers&amp;sr=1-221" TargetMode="External"/><Relationship Id="rId2533" Type="http://schemas.openxmlformats.org/officeDocument/2006/relationships/hyperlink" Target="https://m.media-amazon.com/images/W/WEBP_402378-T2/images/I/31VzNhhqifL._SX300_SY300_QL70_FMwebp_.jpg" TargetMode="External"/><Relationship Id="rId505" Type="http://schemas.openxmlformats.org/officeDocument/2006/relationships/hyperlink" Target="https://m.media-amazon.com/images/W/WEBP_402378-T1/images/I/41v0JSmcIuL._SY300_SX300_QL70_FMwebp_.jpg" TargetMode="External"/><Relationship Id="rId712" Type="http://schemas.openxmlformats.org/officeDocument/2006/relationships/hyperlink" Target="https://www.amazon.in/Bajaj-Rex-500-Watt-Mixer-Grinder/dp/B00HVXS7WC/ref=sr_1_34?qid=1672923592&amp;s=kitchen&amp;sr=1-34" TargetMode="External"/><Relationship Id="rId1135" Type="http://schemas.openxmlformats.org/officeDocument/2006/relationships/hyperlink" Target="https://m.media-amazon.com/images/I/41QsvdbthFL._SX300_SY300_QL70_FMwebp_.jpg" TargetMode="External"/><Relationship Id="rId1342" Type="http://schemas.openxmlformats.org/officeDocument/2006/relationships/hyperlink" Target="https://www.amazon.in/Boult-Audio-Curve-Sweatproof-Headphones/dp/B07LG59NPV/ref=sr_1_76?qid=1672902998&amp;s=computers&amp;sr=1-76" TargetMode="External"/><Relationship Id="rId1202" Type="http://schemas.openxmlformats.org/officeDocument/2006/relationships/hyperlink" Target="https://www.amazon.in/Candes-BlowHot-Silent-Blower-Heater/dp/B09R1YFL6S/ref=sr_1_388?qid=1672923612&amp;s=kitchen&amp;sr=1-388" TargetMode="External"/><Relationship Id="rId2600" Type="http://schemas.openxmlformats.org/officeDocument/2006/relationships/hyperlink" Target="https://www.amazon.in/Classmate-Drawing-Book-Unruled-Pages/dp/B086Q3QMFS/ref=sr_1_468?qid=1672903018&amp;s=computers&amp;sr=1-468" TargetMode="External"/><Relationship Id="rId295" Type="http://schemas.openxmlformats.org/officeDocument/2006/relationships/hyperlink" Target="https://m.media-amazon.com/images/W/WEBP_402378-T1/images/I/31AZelC8URL._SX300_SY300_QL70_FMwebp_.jpg" TargetMode="External"/><Relationship Id="rId2183" Type="http://schemas.openxmlformats.org/officeDocument/2006/relationships/hyperlink" Target="https://m.media-amazon.com/images/W/WEBP_402378-T2/images/I/31kDhgD+VYL._SX300_SY300_.jpg" TargetMode="External"/><Relationship Id="rId2390" Type="http://schemas.openxmlformats.org/officeDocument/2006/relationships/hyperlink" Target="https://www.amazon.in/IT2M-Designer-Laptop-Computer-12788/dp/B07S7DCJKS/ref=sr_1_303?qid=1672903010&amp;s=computers&amp;sr=1-303" TargetMode="External"/><Relationship Id="rId155" Type="http://schemas.openxmlformats.org/officeDocument/2006/relationships/hyperlink" Target="https://m.media-amazon.com/images/I/41BnHjRP0ZS._SX300_SY300_QL70_ML2_.jpg" TargetMode="External"/><Relationship Id="rId362" Type="http://schemas.openxmlformats.org/officeDocument/2006/relationships/hyperlink" Target="https://www.amazon.in/Bajaj-Shakti-Heater-Multiple-Safety/dp/B097R3XH9R/ref=sr_1_76?qid=1672923593&amp;s=kitchen&amp;sr=1-76" TargetMode="External"/><Relationship Id="rId2043" Type="http://schemas.openxmlformats.org/officeDocument/2006/relationships/hyperlink" Target="https://m.media-amazon.com/images/I/41-NYo+m0JL._SY300_SX300_.jpg" TargetMode="External"/><Relationship Id="rId2250" Type="http://schemas.openxmlformats.org/officeDocument/2006/relationships/hyperlink" Target="https://www.amazon.in/Tosaa-Nonstick-Sandwich-Toaster-Regular/dp/B07RX42D3D/ref=sr_1_200?qid=1672923601&amp;s=kitchen&amp;sr=1-200" TargetMode="External"/><Relationship Id="rId222" Type="http://schemas.openxmlformats.org/officeDocument/2006/relationships/hyperlink" Target="https://www.amazon.in/Acer-inches-Ready-Android-AR32AR2841HDFL/dp/B0B1YVCJ2Y/ref=sr_1_26?qid=1672909125&amp;s=electronics&amp;sr=1-26" TargetMode="External"/><Relationship Id="rId2110" Type="http://schemas.openxmlformats.org/officeDocument/2006/relationships/hyperlink" Target="https://www.amazon.in/Compatible-Pixel-6a-Military-Grade-Anti-Explosion/dp/B0B8CHJLWJ/ref=sr_1_247?qid=1672895821&amp;s=electronics&amp;sr=1-247" TargetMode="External"/><Relationship Id="rId1669" Type="http://schemas.openxmlformats.org/officeDocument/2006/relationships/hyperlink" Target="https://m.media-amazon.com/images/W/WEBP_402378-T1/images/I/41pOYlC-U8L._SX300_SY300_QL70_FMwebp_.jpg" TargetMode="External"/><Relationship Id="rId1876" Type="http://schemas.openxmlformats.org/officeDocument/2006/relationships/hyperlink" Target="https://www.amazon.in/Wayona-Braided-Syncing-Charging-iPhone/dp/B07LGT55SJ/ref=sr_1_89?qid=1672909128&amp;s=electronics&amp;sr=1-89" TargetMode="External"/><Relationship Id="rId1529" Type="http://schemas.openxmlformats.org/officeDocument/2006/relationships/hyperlink" Target="https://m.media-amazon.com/images/I/31XMh-zc1IL._SX300_SY300_QL70_FMwebp_.jpg" TargetMode="External"/><Relationship Id="rId1736" Type="http://schemas.openxmlformats.org/officeDocument/2006/relationships/hyperlink" Target="https://www.amazon.in/SHOP-Plastic-Sweaters-Blankets-Multicolour/dp/B01NCVJMKX/ref=sr_1_23?qid=1672923591&amp;s=kitchen&amp;sr=1-23" TargetMode="External"/><Relationship Id="rId1943" Type="http://schemas.openxmlformats.org/officeDocument/2006/relationships/hyperlink" Target="https://m.media-amazon.com/images/W/WEBP_402378-T1/images/I/41PJLOoFNWL._SX300_SY300_QL70_FMwebp_.jpg" TargetMode="External"/><Relationship Id="rId28" Type="http://schemas.openxmlformats.org/officeDocument/2006/relationships/hyperlink" Target="https://www.amazon.in/Acer-inches-Ultra-Android-AR55AR2851UDPRO/dp/B0B997FBZT/ref=sr_1_394?qid=1672909144&amp;s=electronics&amp;sr=1-394" TargetMode="External"/><Relationship Id="rId1803" Type="http://schemas.openxmlformats.org/officeDocument/2006/relationships/hyperlink" Target="https://m.media-amazon.com/images/W/WEBP_402378-T1/images/I/41nGG6kJr9L._SX300_SY300_QL70_FMwebp_.jpg" TargetMode="External"/><Relationship Id="rId689" Type="http://schemas.openxmlformats.org/officeDocument/2006/relationships/hyperlink" Target="https://m.media-amazon.com/images/W/WEBP_402378-T1/images/I/41-kc5sVOQL._SX300_SY300_QL70_FMwebp_.jpg" TargetMode="External"/><Relationship Id="rId896" Type="http://schemas.openxmlformats.org/officeDocument/2006/relationships/hyperlink" Target="https://www.amazon.in/ESR-Lightning-MFi-Certified-Delivery-Charging/dp/B086JTMRYL/ref=sr_1_498?qid=1672909149&amp;s=electronics&amp;sr=1-498" TargetMode="External"/><Relationship Id="rId2577" Type="http://schemas.openxmlformats.org/officeDocument/2006/relationships/hyperlink" Target="https://m.media-amazon.com/images/I/31vS-1ot-HL._SX300_SY300_QL70_FMwebp_.jpg" TargetMode="External"/><Relationship Id="rId549" Type="http://schemas.openxmlformats.org/officeDocument/2006/relationships/hyperlink" Target="https://m.media-amazon.com/images/I/51i84+E-LgL._SY300_SX300_.jpg" TargetMode="External"/><Relationship Id="rId756" Type="http://schemas.openxmlformats.org/officeDocument/2006/relationships/hyperlink" Target="https://www.amazon.in/NutriPro-Bullet-Juicer-Grinder-Blades/dp/B09J2SCVQT/ref=sr_1_52?qid=1672923592&amp;s=kitchen&amp;sr=1-52" TargetMode="External"/><Relationship Id="rId1179" Type="http://schemas.openxmlformats.org/officeDocument/2006/relationships/hyperlink" Target="https://m.media-amazon.com/images/W/WEBP_402378-T2/images/I/31YEW0-SNcL._SX300_SY300_QL70_FMwebp_.jpg" TargetMode="External"/><Relationship Id="rId1386" Type="http://schemas.openxmlformats.org/officeDocument/2006/relationships/hyperlink" Target="https://www.amazon.in/Pigeon-Stainless-boiling-Instant-Noodles/dp/B09Y5FZK9N/ref=sr_1_50?qid=1672923592&amp;s=kitchen&amp;sr=1-50" TargetMode="External"/><Relationship Id="rId1593" Type="http://schemas.openxmlformats.org/officeDocument/2006/relationships/hyperlink" Target="https://m.media-amazon.com/images/W/WEBP_402378-T1/images/I/31TZq2dY-hL._SX300_SY300_QL70_FMwebp_.jpg" TargetMode="External"/><Relationship Id="rId2437" Type="http://schemas.openxmlformats.org/officeDocument/2006/relationships/hyperlink" Target="https://m.media-amazon.com/images/I/41wN7jooz0L._SX300_SY300_QL70_FMwebp_.jpg" TargetMode="External"/><Relationship Id="rId409" Type="http://schemas.openxmlformats.org/officeDocument/2006/relationships/hyperlink" Target="https://m.media-amazon.com/images/W/WEBP_402378-T2/images/I/41NSz+RdSoL._SX342_SY445_.jpg" TargetMode="External"/><Relationship Id="rId963" Type="http://schemas.openxmlformats.org/officeDocument/2006/relationships/hyperlink" Target="https://m.media-amazon.com/images/I/51SvK5l5JRL._SX300_SY300_QL70_FMwebp_.jpg" TargetMode="External"/><Relationship Id="rId1039" Type="http://schemas.openxmlformats.org/officeDocument/2006/relationships/hyperlink" Target="https://m.media-amazon.com/images/I/41SkG6Puq5L._SX300_SY300_QL70_FMwebp_.jpg" TargetMode="External"/><Relationship Id="rId1246" Type="http://schemas.openxmlformats.org/officeDocument/2006/relationships/hyperlink" Target="https://www.amazon.in/Zinq-Technologies-Cool-Slate-Five/dp/B082FTPRSK/ref=sr_1_233?qid=1672903006&amp;s=computers&amp;sr=1-233" TargetMode="External"/><Relationship Id="rId2644" Type="http://schemas.openxmlformats.org/officeDocument/2006/relationships/hyperlink" Target="https://www.amazon.in/Solero-MB301-Charging-480Mbps-1-5-Meter/dp/B08Y1SJVV5/ref=sr_1_39?qid=1672909125&amp;s=electronics&amp;sr=1-39" TargetMode="External"/><Relationship Id="rId92" Type="http://schemas.openxmlformats.org/officeDocument/2006/relationships/hyperlink" Target="https://www.amazon.in/MI-inches-Smart-Android-Bezel-Less/dp/B0B6F98KJJ/ref=sr_1_115?qid=1672909129&amp;s=electronics&amp;sr=1-115" TargetMode="External"/><Relationship Id="rId616" Type="http://schemas.openxmlformats.org/officeDocument/2006/relationships/hyperlink" Target="https://www.amazon.in/Noise-ColorFit-Bluetooth-Resolution-Smartwatch/dp/B09NC2TY11/ref=sr_1_305?qid=1672903010&amp;s=computers&amp;sr=1-305" TargetMode="External"/><Relationship Id="rId823" Type="http://schemas.openxmlformats.org/officeDocument/2006/relationships/hyperlink" Target="https://m.media-amazon.com/images/W/WEBP_402378-T1/images/I/41n2MqMIH5L._SX300_SY300_QL70_FMwebp_.jpg" TargetMode="External"/><Relationship Id="rId1453" Type="http://schemas.openxmlformats.org/officeDocument/2006/relationships/hyperlink" Target="https://m.media-amazon.com/images/I/41XXjVSLyGL._SX300_SY300_QL70_FMwebp_.jpg" TargetMode="External"/><Relationship Id="rId1660" Type="http://schemas.openxmlformats.org/officeDocument/2006/relationships/hyperlink" Target="https://www.amazon.in/Dell-KB216-Wired-Multimedia-Keyboard/dp/B00ZYLMQH0/ref=sr_1_29?qid=1672902996&amp;s=computers&amp;sr=1-29" TargetMode="External"/><Relationship Id="rId2504" Type="http://schemas.openxmlformats.org/officeDocument/2006/relationships/hyperlink" Target="https://www.amazon.in/Kuber-Industries-Foldable-Laundry-KUBMART11450/dp/B08VGFX2B6/ref=sr_1_116?qid=1672923596&amp;s=kitchen&amp;sr=1-116" TargetMode="External"/><Relationship Id="rId1106" Type="http://schemas.openxmlformats.org/officeDocument/2006/relationships/hyperlink" Target="https://www.amazon.in/Lifelong-Boiler-Poacher-500-Watt-Transparent/dp/B08S7V8YTN/ref=sr_1_245?qid=1672923605&amp;s=kitchen&amp;sr=1-245" TargetMode="External"/><Relationship Id="rId1313" Type="http://schemas.openxmlformats.org/officeDocument/2006/relationships/hyperlink" Target="https://m.media-amazon.com/images/W/WEBP_402378-T2/images/I/41mcGL9ei0L._SX300_SY300_QL70_FMwebp_.jpg" TargetMode="External"/><Relationship Id="rId1520" Type="http://schemas.openxmlformats.org/officeDocument/2006/relationships/hyperlink" Target="https://www.amazon.in/Premium-Stainless-Electric-Cut-Off-Feature/dp/B07T4D9FNY/ref=sr_1_199?qid=1672923601&amp;s=kitchen&amp;sr=1-199" TargetMode="External"/><Relationship Id="rId199" Type="http://schemas.openxmlformats.org/officeDocument/2006/relationships/hyperlink" Target="https://m.media-amazon.com/images/I/411yU+n3UkL._SY300_SX300_.jpg" TargetMode="External"/><Relationship Id="rId2087" Type="http://schemas.openxmlformats.org/officeDocument/2006/relationships/hyperlink" Target="https://m.media-amazon.com/images/I/51UTH-oHa9L._SY300_SX300_QL70_FMwebp_.jpg" TargetMode="External"/><Relationship Id="rId2294" Type="http://schemas.openxmlformats.org/officeDocument/2006/relationships/hyperlink" Target="https://www.amazon.in/pTron-3-4Amps-Multifunction-Charging-Tangle-free/dp/B0B4HKH19N/ref=sr_1_155?qid=1672909131&amp;s=electronics&amp;sr=1-155" TargetMode="External"/><Relationship Id="rId266" Type="http://schemas.openxmlformats.org/officeDocument/2006/relationships/hyperlink" Target="https://www.amazon.in/Redmi-Storage-Battery-Finger-Booster/dp/B09XB7SRQ5/ref=sr_1_50?qid=1672895762&amp;s=electronics&amp;sr=1-50" TargetMode="External"/><Relationship Id="rId473" Type="http://schemas.openxmlformats.org/officeDocument/2006/relationships/hyperlink" Target="https://m.media-amazon.com/images/W/WEBP_402378-T1/images/I/31KGeL7u8hL._SX300_SY300_QL70_FMwebp_.jpg" TargetMode="External"/><Relationship Id="rId680" Type="http://schemas.openxmlformats.org/officeDocument/2006/relationships/hyperlink" Target="https://www.amazon.in/Prestige-PIC-20-Induction-Cooktop/dp/B00YMJ0OI8/ref=sr_1_43?qid=1672923592&amp;s=kitchen&amp;sr=1-43" TargetMode="External"/><Relationship Id="rId2154" Type="http://schemas.openxmlformats.org/officeDocument/2006/relationships/hyperlink" Target="https://www.amazon.in/Cello-Non-Stick-Aluminium-Sandwich-Toaster/dp/B07YQ5SN4H/ref=sr_1_339?qid=1672923609&amp;s=kitchen&amp;sr=1-339" TargetMode="External"/><Relationship Id="rId2361" Type="http://schemas.openxmlformats.org/officeDocument/2006/relationships/hyperlink" Target="https://m.media-amazon.com/images/W/WEBP_402378-T1/images/I/31KL5uYqVRL._SX300_SY300_QL70_FMwebp_.jpg" TargetMode="External"/><Relationship Id="rId126" Type="http://schemas.openxmlformats.org/officeDocument/2006/relationships/hyperlink" Target="https://www.amazon.in/Redmi-Note-11T-5G-Dimensity/dp/B09LHZSMRR/ref=sr_1_297?qid=1672895835&amp;s=electronics&amp;sr=1-297" TargetMode="External"/><Relationship Id="rId333" Type="http://schemas.openxmlformats.org/officeDocument/2006/relationships/hyperlink" Target="https://m.media-amazon.com/images/W/WEBP_402378-T2/images/I/41g0U0-t1RL._SX300_SY300_QL70_FMwebp_.jpg" TargetMode="External"/><Relationship Id="rId540" Type="http://schemas.openxmlformats.org/officeDocument/2006/relationships/hyperlink" Target="https://www.amazon.in/Noise-ColorFit-Bluetooth-Fully-Functional-Brightness/dp/B09ZQK9X8G/ref=sr_1_45?qid=1672895755&amp;s=electronics&amp;sr=1-45" TargetMode="External"/><Relationship Id="rId1170" Type="http://schemas.openxmlformats.org/officeDocument/2006/relationships/hyperlink" Target="https://www.amazon.in/Hilton-Quartz-Heater-Watt-Certified/dp/B09NFSHCWN/ref=sr_1_485?qid=1672923617&amp;s=kitchen&amp;sr=1-485" TargetMode="External"/><Relationship Id="rId2014" Type="http://schemas.openxmlformats.org/officeDocument/2006/relationships/hyperlink" Target="https://www.amazon.in/Simxen-Electric-Automatic-Steaming-Multicolour/dp/B07H3WDC4X/ref=sr_1_83?qid=1672923595&amp;s=kitchen&amp;sr=1-83" TargetMode="External"/><Relationship Id="rId2221" Type="http://schemas.openxmlformats.org/officeDocument/2006/relationships/hyperlink" Target="https://m.media-amazon.com/images/I/41Fo2P8-4ZL._SY300_SX300_QL70_FMwebp_.jpg" TargetMode="External"/><Relationship Id="rId1030" Type="http://schemas.openxmlformats.org/officeDocument/2006/relationships/hyperlink" Target="https://www.amazon.in/Logitech-Wireless-mk270r-Keyboard-Mouse/dp/B00CEQEGPI/ref=sr_1_268?qid=1672903008&amp;s=computers&amp;sr=1-268" TargetMode="External"/><Relationship Id="rId400" Type="http://schemas.openxmlformats.org/officeDocument/2006/relationships/hyperlink" Target="https://www.amazon.in/Sujata-Supermix-AM-007-Watt-Juicer-Grinder/dp/B075S9FVRY/ref=sr_1_444?qid=1672923614&amp;s=kitchen&amp;sr=1-444" TargetMode="External"/><Relationship Id="rId1987" Type="http://schemas.openxmlformats.org/officeDocument/2006/relationships/hyperlink" Target="https://m.media-amazon.com/images/W/WEBP_402378-T1/images/I/31gaP7qpBNL._SX300_SY300_QL70_FMwebp_.jpg" TargetMode="External"/><Relationship Id="rId1847" Type="http://schemas.openxmlformats.org/officeDocument/2006/relationships/hyperlink" Target="https://m.media-amazon.com/images/W/WEBP_402378-T1/images/I/31RZz5dsEVL._SX300_SY300_QL70_FMwebp_.jpg" TargetMode="External"/><Relationship Id="rId1707" Type="http://schemas.openxmlformats.org/officeDocument/2006/relationships/hyperlink" Target="https://m.media-amazon.com/images/W/WEBP_402378-T2/images/I/41AcG6PavXL._SX300_SY300_QL70_FMwebp_.jpg" TargetMode="External"/><Relationship Id="rId190" Type="http://schemas.openxmlformats.org/officeDocument/2006/relationships/hyperlink" Target="https://www.amazon.in/LG-inches-Ready-Smart-32LM563BPTC/dp/B08DPLCM6T/ref=sr_1_21?qid=1672909124&amp;s=electronics&amp;sr=1-21" TargetMode="External"/><Relationship Id="rId1914" Type="http://schemas.openxmlformats.org/officeDocument/2006/relationships/hyperlink" Target="https://www.amazon.in/RC802V-Compatible-43S6500FS-49S6800FS-Non-Bluetooth/dp/B097ZQTDVZ/ref=sr_1_258?qid=1672909136&amp;s=electronics&amp;sr=1-258" TargetMode="External"/><Relationship Id="rId2688" Type="http://schemas.openxmlformats.org/officeDocument/2006/relationships/hyperlink" Target="https://www.amazon.in/FLiX-Charging-480Mbps-Devices-XCD-M11/dp/B09NJN8L25/ref=sr_1_48?qid=1672909125&amp;s=electronics&amp;sr=1-48" TargetMode="External"/><Relationship Id="rId867" Type="http://schemas.openxmlformats.org/officeDocument/2006/relationships/hyperlink" Target="https://m.media-amazon.com/images/I/31S1zpNb8bL._SX300_SY300_QL70_ML2_.jpg" TargetMode="External"/><Relationship Id="rId1497" Type="http://schemas.openxmlformats.org/officeDocument/2006/relationships/hyperlink" Target="https://m.media-amazon.com/images/W/WEBP_402378-T2/images/I/31na34LxwmL._SX300_SY300_QL70_FMwebp_.jpg" TargetMode="External"/><Relationship Id="rId2548" Type="http://schemas.openxmlformats.org/officeDocument/2006/relationships/hyperlink" Target="https://www.amazon.in/Zebronics-Zeb-Power-Wired-Mouse-Black/dp/B07L9FW9GF/ref=sr_1_297?qid=1672903010&amp;s=computers&amp;sr=1-297" TargetMode="External"/><Relationship Id="rId727" Type="http://schemas.openxmlformats.org/officeDocument/2006/relationships/hyperlink" Target="https://m.media-amazon.com/images/I/41lf0N5STAL._SX300_SY300_QL70_ML2_.jpg" TargetMode="External"/><Relationship Id="rId934" Type="http://schemas.openxmlformats.org/officeDocument/2006/relationships/hyperlink" Target="https://www.amazon.in/Pigeon-Kessel-1-2-Litre-Multi-purpose-Kettle/dp/B01I1LDZGA/ref=sr_1_125_mod_primary_new?qid=1672923596&amp;s=kitchen&amp;sbo=RZvfv%2F%2FHxDF%2BO5021pAnSA%3D%3D&amp;sr=1-125" TargetMode="External"/><Relationship Id="rId1357" Type="http://schemas.openxmlformats.org/officeDocument/2006/relationships/hyperlink" Target="https://m.media-amazon.com/images/W/WEBP_402378-T1/images/I/41Wq-obB2VL._SX300_SY300_QL70_FMwebp_.jpg" TargetMode="External"/><Relationship Id="rId1564" Type="http://schemas.openxmlformats.org/officeDocument/2006/relationships/hyperlink" Target="https://www.amazon.in/Preethi-MGA-502-0-4-Litre-Grind-Store/dp/B012ELCYUG/ref=sr_1_321?qid=1672923609&amp;s=kitchen&amp;sr=1-321" TargetMode="External"/><Relationship Id="rId1771" Type="http://schemas.openxmlformats.org/officeDocument/2006/relationships/hyperlink" Target="https://m.media-amazon.com/images/I/41fkuZKjGCL._SX300_SY300_QL70_ML2_.jpg" TargetMode="External"/><Relationship Id="rId2408" Type="http://schemas.openxmlformats.org/officeDocument/2006/relationships/hyperlink" Target="https://www.amazon.in/Crystal-Cartridge-size-Fresh-Clean/dp/B01MRARGBW/ref=sr_1_478?qid=1672923615&amp;s=kitchen&amp;sr=1-478" TargetMode="External"/><Relationship Id="rId2615" Type="http://schemas.openxmlformats.org/officeDocument/2006/relationships/hyperlink" Target="https://m.media-amazon.com/images/I/41gFqSHngyL._SX300_SY300_QL70_FMwebp_.jpg" TargetMode="External"/><Relationship Id="rId63" Type="http://schemas.openxmlformats.org/officeDocument/2006/relationships/hyperlink" Target="https://m.media-amazon.com/images/I/41qLZhKF5ZL._SX300_SY300_QL70_ML2_.jpg" TargetMode="External"/><Relationship Id="rId1217" Type="http://schemas.openxmlformats.org/officeDocument/2006/relationships/hyperlink" Target="https://m.media-amazon.com/images/I/41NJizePolL._SX300_SY300_QL70_FMwebp_.jpg" TargetMode="External"/><Relationship Id="rId1424" Type="http://schemas.openxmlformats.org/officeDocument/2006/relationships/hyperlink" Target="https://www.amazon.in/Boya-Omnidirectional-Lavalier-Condenser-Microphone/dp/B076B8G5D8/ref=sr_1_32?qid=1672902996&amp;s=computers&amp;sr=1-32" TargetMode="External"/><Relationship Id="rId1631" Type="http://schemas.openxmlformats.org/officeDocument/2006/relationships/hyperlink" Target="https://m.media-amazon.com/images/I/41+H-BiHBlS._SX300_SY300_.jpg" TargetMode="External"/><Relationship Id="rId2198" Type="http://schemas.openxmlformats.org/officeDocument/2006/relationships/hyperlink" Target="https://www.amazon.in/ZEBRONICS-ZEB-USB150WF1-Supports-encryption-Standards/dp/B093QCY6YJ/ref=sr_1_104?qid=1672909129&amp;s=electronics&amp;sr=1-104" TargetMode="External"/><Relationship Id="rId377" Type="http://schemas.openxmlformats.org/officeDocument/2006/relationships/hyperlink" Target="https://m.media-amazon.com/images/I/51RQbF6ZuLL._SX300_SY300_QL70_FMwebp_.jpg" TargetMode="External"/><Relationship Id="rId584" Type="http://schemas.openxmlformats.org/officeDocument/2006/relationships/hyperlink" Target="https://www.amazon.in/Wireless-Generation-Sensitive-Rejection-Compatible/dp/B0B9BD2YL4/ref=sr_1_500?qid=1672895894&amp;s=electronics&amp;sr=1-500" TargetMode="External"/><Relationship Id="rId2058" Type="http://schemas.openxmlformats.org/officeDocument/2006/relationships/hyperlink" Target="https://www.amazon.in/Zebronics-100HB-High-Speed-Port/dp/B07GLNJC25/ref=sr_1_370?qid=1672903013&amp;s=computers&amp;sr=1-370" TargetMode="External"/><Relationship Id="rId2265" Type="http://schemas.openxmlformats.org/officeDocument/2006/relationships/hyperlink" Target="https://m.media-amazon.com/images/W/WEBP_402378-T2/images/I/41rm-mc937L._SX300_SY300_QL70_FMwebp_.jpg" TargetMode="External"/><Relationship Id="rId237" Type="http://schemas.openxmlformats.org/officeDocument/2006/relationships/hyperlink" Target="https://m.media-amazon.com/images/I/417vDmMtbpL._SY300_SX300_QL70_FMwebp_.jpg" TargetMode="External"/><Relationship Id="rId791" Type="http://schemas.openxmlformats.org/officeDocument/2006/relationships/hyperlink" Target="https://m.media-amazon.com/images/I/41Fq27ZjJfL._SX300_SY300_QL70_ML2_.jpg" TargetMode="External"/><Relationship Id="rId1074" Type="http://schemas.openxmlformats.org/officeDocument/2006/relationships/hyperlink" Target="https://www.amazon.in/Logitech-Silent-Wireless-Mouse-Black/dp/B01MQ2A86A/ref=sr_1_333?qid=1672903011&amp;s=computers&amp;sr=1-333" TargetMode="External"/><Relationship Id="rId2472" Type="http://schemas.openxmlformats.org/officeDocument/2006/relationships/hyperlink" Target="https://www.amazon.in/Vedini-Refillable-Spray-Bottle-Transparent/dp/B08243SKCK/ref=sr_1_212?qid=1672923601&amp;s=kitchen&amp;sr=1-212" TargetMode="External"/><Relationship Id="rId444" Type="http://schemas.openxmlformats.org/officeDocument/2006/relationships/hyperlink" Target="https://www.amazon.in/Fire-Boltt-Smartwatch-Resolution-Connection-Assistance/dp/B0B3NDPCS9/ref=sr_1_459?qid=1672895886&amp;s=electronics&amp;sr=1-459" TargetMode="External"/><Relationship Id="rId651" Type="http://schemas.openxmlformats.org/officeDocument/2006/relationships/hyperlink" Target="https://m.media-amazon.com/images/I/31RLcOp57gL._SX300_SY300_QL70_FMwebp_.jpg" TargetMode="External"/><Relationship Id="rId1281" Type="http://schemas.openxmlformats.org/officeDocument/2006/relationships/hyperlink" Target="https://m.media-amazon.com/images/I/41VYlxCZqLL._SX300_SY300_QL70_FMwebp_.jpg" TargetMode="External"/><Relationship Id="rId2125" Type="http://schemas.openxmlformats.org/officeDocument/2006/relationships/hyperlink" Target="https://m.media-amazon.com/images/I/411fc62wnpL._SX300_SY300_QL70_ML2_.jpg" TargetMode="External"/><Relationship Id="rId2332" Type="http://schemas.openxmlformats.org/officeDocument/2006/relationships/hyperlink" Target="https://www.amazon.in/MI-MTCY001IN-USB-Type-C-Cable/dp/B08DDRGWTJ/ref=sr_1_9?qid=1672909124&amp;s=electronics&amp;sr=1-9" TargetMode="External"/><Relationship Id="rId304" Type="http://schemas.openxmlformats.org/officeDocument/2006/relationships/hyperlink" Target="https://www.amazon.in/POCO-C31-Shadow-Gray-RAM/dp/B09NY7W8YD/ref=sr_1_353?qid=1672895850&amp;s=electronics&amp;sr=1-353" TargetMode="External"/><Relationship Id="rId511" Type="http://schemas.openxmlformats.org/officeDocument/2006/relationships/hyperlink" Target="https://m.media-amazon.com/images/I/41Bnylq337S._SX300_SY300_QL70_FMwebp_.jpg" TargetMode="External"/><Relationship Id="rId1141" Type="http://schemas.openxmlformats.org/officeDocument/2006/relationships/hyperlink" Target="https://m.media-amazon.com/images/I/514Zxz-eqKL._SX300_SY300_QL70_FMwebp_.jpg" TargetMode="External"/><Relationship Id="rId1001" Type="http://schemas.openxmlformats.org/officeDocument/2006/relationships/hyperlink" Target="https://m.media-amazon.com/images/I/41zejggGzLL._SX300_SY300_QL70_ML2_.jpg" TargetMode="External"/><Relationship Id="rId1958" Type="http://schemas.openxmlformats.org/officeDocument/2006/relationships/hyperlink" Target="https://www.amazon.in/SanDisk-Ultra-microSD-UHS-I-120MB/dp/B08L5HMJVW/ref=sr_1_31?qid=1672895755&amp;s=electronics&amp;sr=1-31" TargetMode="External"/><Relationship Id="rId1818" Type="http://schemas.openxmlformats.org/officeDocument/2006/relationships/hyperlink" Target="https://www.amazon.in/Wayona-Braided-WN6LG1-Syncing-Charging/dp/B07JGDB5M1/ref=sr_1_119?qid=1672909129&amp;s=electronics&amp;sr=1-119" TargetMode="External"/><Relationship Id="rId161" Type="http://schemas.openxmlformats.org/officeDocument/2006/relationships/hyperlink" Target="https://m.media-amazon.com/images/W/WEBP_402378-T2/images/I/317ja9m3iHL._SX300_SY300_QL70_FMwebp_.jpg" TargetMode="External"/><Relationship Id="rId978" Type="http://schemas.openxmlformats.org/officeDocument/2006/relationships/hyperlink" Target="https://www.amazon.in/Swiffer-Instant-Electric-Home-Kitchen-Instantaneous/dp/B0BR4F878Q/ref=sr_1_150?qid=1672923597&amp;s=kitchen&amp;sr=1-150" TargetMode="External"/><Relationship Id="rId2659" Type="http://schemas.openxmlformats.org/officeDocument/2006/relationships/hyperlink" Target="https://m.media-amazon.com/images/I/41ds2zVHE4L._SX300_SY300_QL70_FMwebp_.jpg" TargetMode="External"/><Relationship Id="rId838" Type="http://schemas.openxmlformats.org/officeDocument/2006/relationships/hyperlink" Target="https://www.amazon.in/Artis-AR-45WMG2-Compatible-Laptop-Adaptor/dp/B07L1N3TJX/ref=sr_1_432?qid=1672903016&amp;s=computers&amp;sr=1-432" TargetMode="External"/><Relationship Id="rId1468" Type="http://schemas.openxmlformats.org/officeDocument/2006/relationships/hyperlink" Target="https://www.amazon.in/Wayona-Lightning-Certified-charging-Braided/dp/B09HV71RL1/ref=sr_1_400?qid=1672909144&amp;s=electronics&amp;sr=1-400" TargetMode="External"/><Relationship Id="rId1675" Type="http://schemas.openxmlformats.org/officeDocument/2006/relationships/hyperlink" Target="https://m.media-amazon.com/images/I/41goRo3UXhL._SX300_SY300_QL70_FMwebp_.jpg" TargetMode="External"/><Relationship Id="rId1882" Type="http://schemas.openxmlformats.org/officeDocument/2006/relationships/hyperlink" Target="https://www.amazon.in/Robustrion-Anti-Scratch-iPad-10-2-inch/dp/B07Z3K96FR/ref=sr_1_160?qid=1672903002&amp;s=computers&amp;sr=1-160" TargetMode="External"/><Relationship Id="rId2519" Type="http://schemas.openxmlformats.org/officeDocument/2006/relationships/hyperlink" Target="https://m.media-amazon.com/images/W/WEBP_402378-T2/images/I/517nCRsjYeL._SX300_SY300_QL70_FMwebp_.jpg" TargetMode="External"/><Relationship Id="rId1328" Type="http://schemas.openxmlformats.org/officeDocument/2006/relationships/hyperlink" Target="https://www.amazon.in/Kitchengenixs-Waffle-Maker-Inch-Watts/dp/B0BJYSCWFQ/ref=sr_1_489?qid=1672923617&amp;s=kitchen&amp;sr=1-489" TargetMode="External"/><Relationship Id="rId1535" Type="http://schemas.openxmlformats.org/officeDocument/2006/relationships/hyperlink" Target="https://m.media-amazon.com/images/I/41jxZkzNcnL._SX300_SY300_QL70_FMwebp_.jpg" TargetMode="External"/><Relationship Id="rId905" Type="http://schemas.openxmlformats.org/officeDocument/2006/relationships/hyperlink" Target="https://m.media-amazon.com/images/W/WEBP_402378-T1/images/I/31gr8xzOhEL._SX300_SY300_QL70_FMwebp_.jpg" TargetMode="External"/><Relationship Id="rId1742" Type="http://schemas.openxmlformats.org/officeDocument/2006/relationships/hyperlink" Target="https://www.amazon.in/10WERUN-Bluetooth-Smartwatch-Wireless-Fitness/dp/B09RFB2SJQ/ref=sr_1_367?qid=1672895857&amp;s=electronics&amp;sr=1-367" TargetMode="External"/><Relationship Id="rId34" Type="http://schemas.openxmlformats.org/officeDocument/2006/relationships/hyperlink" Target="https://www.amazon.in/Acer-inches-Ultra-Android-AR55AR2851UDFL/dp/B0B1YZ9CB8/ref=sr_1_191?qid=1672909133&amp;s=electronics&amp;sr=1-191" TargetMode="External"/><Relationship Id="rId1602" Type="http://schemas.openxmlformats.org/officeDocument/2006/relationships/hyperlink" Target="https://www.amazon.in/Tuarso-High-Speed-Compatible-Television-Projectors/dp/B0BBMGLQDW/ref=sr_1_457?qid=1672909147&amp;s=electronics&amp;sr=1-457" TargetMode="External"/><Relationship Id="rId488" Type="http://schemas.openxmlformats.org/officeDocument/2006/relationships/hyperlink" Target="https://www.amazon.in/Maharaja-Whiteline-Odacio-550-Watt-Grinder/dp/B086199CWG/ref=sr_1_438?qid=1672923614&amp;s=kitchen&amp;sr=1-438" TargetMode="External"/><Relationship Id="rId695" Type="http://schemas.openxmlformats.org/officeDocument/2006/relationships/hyperlink" Target="https://m.media-amazon.com/images/I/31grUs8OpvL._SX300_SY300_QL70_ML2_.jpg" TargetMode="External"/><Relationship Id="rId2169" Type="http://schemas.openxmlformats.org/officeDocument/2006/relationships/hyperlink" Target="https://m.media-amazon.com/images/I/41y181oD7ZL._SX300_SY300_QL70_FMwebp_.jpg" TargetMode="External"/><Relationship Id="rId2376" Type="http://schemas.openxmlformats.org/officeDocument/2006/relationships/hyperlink" Target="https://www.amazon.in/EN-LIGNE-Adjustable-Tabletop-Compatible/dp/B0B3DV7S9B/ref=sr_1_293?qid=1672895835&amp;s=electronics&amp;sr=1-293" TargetMode="External"/><Relationship Id="rId2583" Type="http://schemas.openxmlformats.org/officeDocument/2006/relationships/hyperlink" Target="https://m.media-amazon.com/images/W/WEBP_402378-T2/images/I/41BeawIQB5L._SX300_SY300_QL70_FMwebp_.jpg" TargetMode="External"/><Relationship Id="rId348" Type="http://schemas.openxmlformats.org/officeDocument/2006/relationships/hyperlink" Target="https://www.amazon.in/Redmi-9A-Sport-Octa-core-Processor/dp/B09GFLXVH9/ref=sr_1_40?qid=1672895755&amp;s=electronics&amp;sr=1-40" TargetMode="External"/><Relationship Id="rId555" Type="http://schemas.openxmlformats.org/officeDocument/2006/relationships/hyperlink" Target="https://m.media-amazon.com/images/I/41AGCk95dpL._SX300_SY300_QL70_ML2_.jpg" TargetMode="External"/><Relationship Id="rId762" Type="http://schemas.openxmlformats.org/officeDocument/2006/relationships/hyperlink" Target="https://www.amazon.in/ACTIVA-Instant-SPCEIAL-Warranty-Premium/dp/B07W4HTS8Q/ref=sr_1_245?qid=1672923603&amp;s=kitchen&amp;sr=1-245" TargetMode="External"/><Relationship Id="rId1185" Type="http://schemas.openxmlformats.org/officeDocument/2006/relationships/hyperlink" Target="https://m.media-amazon.com/images/W/WEBP_402378-T2/images/I/411ZPXAMTlL._SY300_SX300_QL70_FMwebp_.jpg" TargetMode="External"/><Relationship Id="rId1392" Type="http://schemas.openxmlformats.org/officeDocument/2006/relationships/hyperlink" Target="https://www.amazon.in/Portable-Compact-Electric-Wall-Outlet-Adjustable/dp/B0BPBG712X/ref=sr_1_470?qid=1672923615&amp;s=kitchen&amp;sr=1-470" TargetMode="External"/><Relationship Id="rId2029" Type="http://schemas.openxmlformats.org/officeDocument/2006/relationships/hyperlink" Target="https://m.media-amazon.com/images/I/3187gPkT6GL._SX300_SY300_QL70_ML2_.jpg" TargetMode="External"/><Relationship Id="rId2236" Type="http://schemas.openxmlformats.org/officeDocument/2006/relationships/hyperlink" Target="https://www.amazon.in/Essentials-Sleeve-Microsoft-Surface-Go/dp/B07LFWP97N/ref=sr_1_413?qid=1672903016&amp;s=computers&amp;sr=1-413" TargetMode="External"/><Relationship Id="rId2443" Type="http://schemas.openxmlformats.org/officeDocument/2006/relationships/hyperlink" Target="https://m.media-amazon.com/images/W/WEBP_402378-T2/images/I/31HMoFzGZjL._SY300_SX300_QL70_FMwebp_.jpg" TargetMode="External"/><Relationship Id="rId2650" Type="http://schemas.openxmlformats.org/officeDocument/2006/relationships/hyperlink" Target="https://www.amazon.in/Silicone-Earplugs-Replacement-Earphones-Bluetooth/dp/B08X77LM8C/ref=sr_1_376?qid=1672903013&amp;s=computers&amp;sr=1-376" TargetMode="External"/><Relationship Id="rId208" Type="http://schemas.openxmlformats.org/officeDocument/2006/relationships/hyperlink" Target="https://www.amazon.in/Samsung-Galaxy-Prime-Light-Blue/dp/B0BD3T6Z1D/ref=sr_1_193?qid=1672895806&amp;s=electronics&amp;sr=1-193" TargetMode="External"/><Relationship Id="rId415" Type="http://schemas.openxmlformats.org/officeDocument/2006/relationships/hyperlink" Target="https://m.media-amazon.com/images/I/31OgHTags6L._SX300_SY300_QL70_ML2_.jpg" TargetMode="External"/><Relationship Id="rId622" Type="http://schemas.openxmlformats.org/officeDocument/2006/relationships/hyperlink" Target="https://www.amazon.in/Noise-ColorFit-Bluetooth-Monitoring-SmartWatch/dp/B09P18XVW6/ref=sr_1_152?qid=1672903002&amp;s=computers&amp;sr=1-152" TargetMode="External"/><Relationship Id="rId1045" Type="http://schemas.openxmlformats.org/officeDocument/2006/relationships/hyperlink" Target="https://m.media-amazon.com/images/W/WEBP_402378-T2/images/I/41IZ3JvOvwL._SX300_SY300_QL70_FMwebp_.jpg" TargetMode="External"/><Relationship Id="rId1252" Type="http://schemas.openxmlformats.org/officeDocument/2006/relationships/hyperlink" Target="https://www.amazon.in/Rico-1500-W-immersion-water-heater/dp/B0123P3PWE/ref=sr_1_272?qid=1672923606&amp;s=kitchen&amp;sr=1-272" TargetMode="External"/><Relationship Id="rId2303" Type="http://schemas.openxmlformats.org/officeDocument/2006/relationships/hyperlink" Target="https://m.media-amazon.com/images/W/WEBP_402378-T1/images/I/213GZPC7uwL._SX300_SY300_QL70_FMwebp_.jpg" TargetMode="External"/><Relationship Id="rId2510" Type="http://schemas.openxmlformats.org/officeDocument/2006/relationships/hyperlink" Target="https://www.amazon.in/Meter-Speed-Plated-Female-Extension/dp/B08PPHFXG3/ref=sr_1_238?qid=1672909135&amp;s=electronics&amp;sr=1-238" TargetMode="External"/><Relationship Id="rId1112" Type="http://schemas.openxmlformats.org/officeDocument/2006/relationships/hyperlink" Target="https://www.amazon.in/Goliath-GO1200WG-Weight-1200-Watt-Maroon/dp/B0883LQJ6B/ref=sr_1_236?qid=1672923603&amp;s=kitchen&amp;sr=1-236" TargetMode="External"/><Relationship Id="rId1929" Type="http://schemas.openxmlformats.org/officeDocument/2006/relationships/hyperlink" Target="https://m.media-amazon.com/images/I/419QKVTxaSL._SX300_SY300_QL70_FMwebp_.jpg" TargetMode="External"/><Relationship Id="rId2093" Type="http://schemas.openxmlformats.org/officeDocument/2006/relationships/hyperlink" Target="https://m.media-amazon.com/images/W/WEBP_402378-T1/images/I/41PcrlfQ2iL._SX300_SY300_QL70_FMwebp_.jpg" TargetMode="External"/><Relationship Id="rId272" Type="http://schemas.openxmlformats.org/officeDocument/2006/relationships/hyperlink" Target="https://www.amazon.in/Karbonn-Millennium-KJW32SKHD-Phantom-Bezel-Less/dp/B0B466C3G4/ref=sr_1_208?qid=1672909134&amp;s=electronics&amp;sr=1-208" TargetMode="External"/><Relationship Id="rId2160" Type="http://schemas.openxmlformats.org/officeDocument/2006/relationships/hyperlink" Target="https://www.amazon.in/Storite-USB-2-0-Mini-External/dp/B00GGGOYEU/ref=sr_1_489?qid=1672909149&amp;s=electronics&amp;sr=1-489" TargetMode="External"/><Relationship Id="rId132" Type="http://schemas.openxmlformats.org/officeDocument/2006/relationships/hyperlink" Target="https://www.amazon.in/Samsung-Emerald-Storage-Purchased-Separately/dp/B0B14MR9L1/ref=sr_1_80?qid=1672895770&amp;s=electronics&amp;sr=1-80" TargetMode="External"/><Relationship Id="rId2020" Type="http://schemas.openxmlformats.org/officeDocument/2006/relationships/hyperlink" Target="https://www.amazon.in/Cotbolt-Compatible-BN59-01312A-Shockproof-Protective/dp/B09C635BMM/ref=sr_1_224?qid=1672909135&amp;s=electronics&amp;sr=1-224" TargetMode="External"/><Relationship Id="rId1579" Type="http://schemas.openxmlformats.org/officeDocument/2006/relationships/hyperlink" Target="https://m.media-amazon.com/images/I/21DySoa1X+L._SY300_SX300_.jpg" TargetMode="External"/><Relationship Id="rId949" Type="http://schemas.openxmlformats.org/officeDocument/2006/relationships/hyperlink" Target="https://m.media-amazon.com/images/I/41v9yj848iL._SX300_SY300_QL70_FMwebp_.jpg" TargetMode="External"/><Relationship Id="rId1786" Type="http://schemas.openxmlformats.org/officeDocument/2006/relationships/hyperlink" Target="https://www.amazon.in/HP-v236w-64GB-USB-Drive/dp/B01L8ZNWN2/ref=sr_1_21?qid=1672902995&amp;s=computers&amp;sr=1-21" TargetMode="External"/><Relationship Id="rId1993" Type="http://schemas.openxmlformats.org/officeDocument/2006/relationships/hyperlink" Target="https://m.media-amazon.com/images/I/31FmMK7a9PL._SY445_SX342_QL70_FMwebp_.jpg" TargetMode="External"/><Relationship Id="rId78" Type="http://schemas.openxmlformats.org/officeDocument/2006/relationships/hyperlink" Target="https://www.amazon.in/MI-inches-Smart-Android-L43M7-EAIN/dp/B0B6F8HHR6/ref=sr_1_217?qid=1672909135&amp;s=electronics&amp;sr=1-217" TargetMode="External"/><Relationship Id="rId809" Type="http://schemas.openxmlformats.org/officeDocument/2006/relationships/hyperlink" Target="https://m.media-amazon.com/images/W/WEBP_402378-T2/images/I/41xXipZ7vjL._SX300_SY300_QL70_FMwebp_.jpg" TargetMode="External"/><Relationship Id="rId1439" Type="http://schemas.openxmlformats.org/officeDocument/2006/relationships/hyperlink" Target="https://m.media-amazon.com/images/W/WEBP_402378-T2/images/I/41HoeX-PcDL._SY445_SX342_QL70_FMwebp_.jpg" TargetMode="External"/><Relationship Id="rId1646" Type="http://schemas.openxmlformats.org/officeDocument/2006/relationships/hyperlink" Target="https://www.amazon.in/Dual-Charger-Qualcomm-Certified-Charge/dp/B06XSK3XL6/ref=sr_1_137?qid=1672903001&amp;s=computers&amp;sr=1-137" TargetMode="External"/><Relationship Id="rId1853" Type="http://schemas.openxmlformats.org/officeDocument/2006/relationships/hyperlink" Target="https://m.media-amazon.com/images/I/317OoQfs1gL._SX300_SY300_QL70_FMwebp_.jpg" TargetMode="External"/><Relationship Id="rId1506" Type="http://schemas.openxmlformats.org/officeDocument/2006/relationships/hyperlink" Target="https://www.amazon.in/WeCool-Navigation-Locking-Gripping-Rotation/dp/B0B2DJ5RVQ/ref=sr_1_260?qid=1672895821&amp;s=electronics&amp;sr=1-260" TargetMode="External"/><Relationship Id="rId1713" Type="http://schemas.openxmlformats.org/officeDocument/2006/relationships/hyperlink" Target="https://m.media-amazon.com/images/I/41sNnS4Rl7L._SX300_SY300_QL70_FMwebp_.jpg" TargetMode="External"/><Relationship Id="rId1920" Type="http://schemas.openxmlformats.org/officeDocument/2006/relationships/hyperlink" Target="https://www.amazon.in/HB-Adjustable-Aluminum-Foldable-Adjustment/dp/B0BHVPTM2C/ref=sr_1_439?qid=1672903017&amp;s=computers&amp;sr=1-439" TargetMode="External"/><Relationship Id="rId599" Type="http://schemas.openxmlformats.org/officeDocument/2006/relationships/hyperlink" Target="https://m.media-amazon.com/images/I/31vL9-jaaJL._SX300_SY300_QL70_FMwebp_.jpg" TargetMode="External"/><Relationship Id="rId2487" Type="http://schemas.openxmlformats.org/officeDocument/2006/relationships/hyperlink" Target="https://m.media-amazon.com/images/W/WEBP_402378-T2/images/I/31VemHkewfL._SX300_SY300_QL70_FMwebp_.jpg" TargetMode="External"/><Relationship Id="rId2694" Type="http://schemas.openxmlformats.org/officeDocument/2006/relationships/hyperlink" Target="https://www.amazon.in/Classmate-Octane-Neon-Pack-5/dp/B07KCMR8D6/ref=sr_1_35?qid=1672902996&amp;s=computers&amp;sr=1-35" TargetMode="External"/><Relationship Id="rId459" Type="http://schemas.openxmlformats.org/officeDocument/2006/relationships/hyperlink" Target="https://m.media-amazon.com/images/I/31eyLyEftOL._SX300_SY300_QL70_FMwebp_.jpg" TargetMode="External"/><Relationship Id="rId666" Type="http://schemas.openxmlformats.org/officeDocument/2006/relationships/hyperlink" Target="https://www.amazon.in/Fire-Boltt-Smartwatch-Bluetooth-Calling-Assistance/dp/B09YV3K34W/ref=sr_1_168?qid=1672895791&amp;s=electronics&amp;sr=1-168" TargetMode="External"/><Relationship Id="rId873" Type="http://schemas.openxmlformats.org/officeDocument/2006/relationships/hyperlink" Target="https://m.media-amazon.com/images/W/WEBP_402378-T1/images/I/41akwKtryWL._SX300_SY300_QL70_FMwebp_.jpg" TargetMode="External"/><Relationship Id="rId1089" Type="http://schemas.openxmlformats.org/officeDocument/2006/relationships/hyperlink" Target="https://m.media-amazon.com/images/W/WEBP_402378-T2/images/I/312ne4gFX+L._SY300_SX300_.jpg" TargetMode="External"/><Relationship Id="rId1296" Type="http://schemas.openxmlformats.org/officeDocument/2006/relationships/hyperlink" Target="https://www.amazon.in/AmazonBasics-Lightning-Aluminum-Certified-Charging/dp/B0B8SSC5D9/ref=sr_1_206?qid=1672909134&amp;s=electronics&amp;sr=1-206" TargetMode="External"/><Relationship Id="rId2347" Type="http://schemas.openxmlformats.org/officeDocument/2006/relationships/hyperlink" Target="https://m.media-amazon.com/images/I/31poWDDorOL._SY300_SX300_QL70_ML2_.jpg" TargetMode="External"/><Relationship Id="rId2554" Type="http://schemas.openxmlformats.org/officeDocument/2006/relationships/hyperlink" Target="https://www.amazon.in/Ambrane-Charging-Neckband-Wireless-ACM/dp/B09YLYB9PB/ref=sr_1_192?qid=1672909133&amp;s=electronics&amp;sr=1-192"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466"/>
  <sheetViews>
    <sheetView workbookViewId="0"/>
  </sheetViews>
  <sheetFormatPr baseColWidth="10" defaultColWidth="12.6640625" defaultRowHeight="15.75" customHeight="1" x14ac:dyDescent="0.15"/>
  <cols>
    <col min="1" max="1" width="13.33203125" customWidth="1"/>
    <col min="3" max="3" width="14.83203125" customWidth="1"/>
    <col min="4" max="4" width="14.1640625" customWidth="1"/>
    <col min="9" max="9" width="38.1640625" customWidth="1"/>
    <col min="10" max="10" width="15.1640625" customWidth="1"/>
    <col min="11" max="11" width="16.1640625" customWidth="1"/>
  </cols>
  <sheetData>
    <row r="1" spans="1:18"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row>
    <row r="2" spans="1:18" ht="15.75" customHeight="1" x14ac:dyDescent="0.15">
      <c r="A2" s="2" t="s">
        <v>16</v>
      </c>
      <c r="B2" s="2" t="s">
        <v>17</v>
      </c>
      <c r="C2" s="2" t="s">
        <v>18</v>
      </c>
      <c r="D2" s="2" t="s">
        <v>19</v>
      </c>
      <c r="E2" s="2" t="s">
        <v>20</v>
      </c>
      <c r="F2" s="3">
        <v>0.64</v>
      </c>
      <c r="G2" s="2">
        <v>4.2</v>
      </c>
      <c r="H2" s="4">
        <v>24269</v>
      </c>
      <c r="I2" s="2" t="s">
        <v>21</v>
      </c>
      <c r="J2" s="2" t="s">
        <v>22</v>
      </c>
      <c r="K2" s="2" t="s">
        <v>23</v>
      </c>
      <c r="L2" s="2" t="s">
        <v>24</v>
      </c>
      <c r="M2" s="2" t="s">
        <v>25</v>
      </c>
      <c r="N2" s="2" t="s">
        <v>26</v>
      </c>
      <c r="O2" s="5" t="s">
        <v>27</v>
      </c>
      <c r="P2" s="5" t="s">
        <v>28</v>
      </c>
    </row>
    <row r="3" spans="1:18" ht="15.75" customHeight="1" x14ac:dyDescent="0.15">
      <c r="A3" s="2" t="s">
        <v>29</v>
      </c>
      <c r="B3" s="2" t="s">
        <v>30</v>
      </c>
      <c r="C3" s="2" t="s">
        <v>18</v>
      </c>
      <c r="D3" s="2" t="s">
        <v>31</v>
      </c>
      <c r="E3" s="2" t="s">
        <v>32</v>
      </c>
      <c r="F3" s="3">
        <v>0.43</v>
      </c>
      <c r="G3" s="2">
        <v>4</v>
      </c>
      <c r="H3" s="4">
        <v>43994</v>
      </c>
      <c r="I3" s="2" t="s">
        <v>33</v>
      </c>
      <c r="J3" s="2" t="s">
        <v>34</v>
      </c>
      <c r="K3" s="2" t="s">
        <v>35</v>
      </c>
      <c r="L3" s="2" t="s">
        <v>36</v>
      </c>
      <c r="M3" s="2" t="s">
        <v>37</v>
      </c>
      <c r="N3" s="2" t="s">
        <v>38</v>
      </c>
      <c r="O3" s="5" t="s">
        <v>39</v>
      </c>
      <c r="P3" s="5" t="s">
        <v>40</v>
      </c>
    </row>
    <row r="4" spans="1:18" ht="15.75" customHeight="1" x14ac:dyDescent="0.15">
      <c r="A4" s="2" t="s">
        <v>41</v>
      </c>
      <c r="B4" s="2" t="s">
        <v>42</v>
      </c>
      <c r="C4" s="2" t="s">
        <v>18</v>
      </c>
      <c r="D4" s="2" t="s">
        <v>31</v>
      </c>
      <c r="E4" s="2" t="s">
        <v>43</v>
      </c>
      <c r="F4" s="3">
        <v>0.9</v>
      </c>
      <c r="G4" s="2">
        <v>3.9</v>
      </c>
      <c r="H4" s="4">
        <v>7928</v>
      </c>
      <c r="I4" s="2" t="s">
        <v>44</v>
      </c>
      <c r="J4" s="2" t="s">
        <v>45</v>
      </c>
      <c r="K4" s="2" t="s">
        <v>46</v>
      </c>
      <c r="L4" s="2" t="s">
        <v>47</v>
      </c>
      <c r="M4" s="2" t="s">
        <v>48</v>
      </c>
      <c r="N4" s="2" t="s">
        <v>49</v>
      </c>
      <c r="O4" s="5" t="s">
        <v>50</v>
      </c>
      <c r="P4" s="5" t="s">
        <v>51</v>
      </c>
    </row>
    <row r="5" spans="1:18" ht="15.75" customHeight="1" x14ac:dyDescent="0.15">
      <c r="A5" s="2" t="s">
        <v>52</v>
      </c>
      <c r="B5" s="2" t="s">
        <v>53</v>
      </c>
      <c r="C5" s="2" t="s">
        <v>18</v>
      </c>
      <c r="D5" s="2" t="s">
        <v>54</v>
      </c>
      <c r="E5" s="2" t="s">
        <v>55</v>
      </c>
      <c r="F5" s="3">
        <v>0.53</v>
      </c>
      <c r="G5" s="2">
        <v>4.2</v>
      </c>
      <c r="H5" s="4">
        <v>94363</v>
      </c>
      <c r="I5" s="2" t="s">
        <v>56</v>
      </c>
      <c r="J5" s="2" t="s">
        <v>57</v>
      </c>
      <c r="K5" s="2" t="s">
        <v>58</v>
      </c>
      <c r="L5" s="2" t="s">
        <v>59</v>
      </c>
      <c r="M5" s="2" t="s">
        <v>60</v>
      </c>
      <c r="N5" s="2" t="s">
        <v>61</v>
      </c>
      <c r="O5" s="5" t="s">
        <v>62</v>
      </c>
      <c r="P5" s="5" t="s">
        <v>63</v>
      </c>
    </row>
    <row r="6" spans="1:18" ht="15.75" customHeight="1" x14ac:dyDescent="0.15">
      <c r="A6" s="2" t="s">
        <v>64</v>
      </c>
      <c r="B6" s="2" t="s">
        <v>65</v>
      </c>
      <c r="C6" s="2" t="s">
        <v>18</v>
      </c>
      <c r="D6" s="2" t="s">
        <v>66</v>
      </c>
      <c r="E6" s="2" t="s">
        <v>19</v>
      </c>
      <c r="F6" s="3">
        <v>0.61</v>
      </c>
      <c r="G6" s="2">
        <v>4.2</v>
      </c>
      <c r="H6" s="4">
        <v>16905</v>
      </c>
      <c r="I6" s="2" t="s">
        <v>67</v>
      </c>
      <c r="J6" s="2" t="s">
        <v>68</v>
      </c>
      <c r="K6" s="2" t="s">
        <v>69</v>
      </c>
      <c r="L6" s="2" t="s">
        <v>70</v>
      </c>
      <c r="M6" s="2" t="s">
        <v>71</v>
      </c>
      <c r="N6" s="2" t="s">
        <v>72</v>
      </c>
      <c r="O6" s="5" t="s">
        <v>73</v>
      </c>
      <c r="P6" s="5" t="s">
        <v>74</v>
      </c>
    </row>
    <row r="7" spans="1:18" ht="15.75" customHeight="1" x14ac:dyDescent="0.15">
      <c r="A7" s="2" t="s">
        <v>75</v>
      </c>
      <c r="B7" s="2" t="s">
        <v>76</v>
      </c>
      <c r="C7" s="2" t="s">
        <v>18</v>
      </c>
      <c r="D7" s="2" t="s">
        <v>77</v>
      </c>
      <c r="E7" s="2" t="s">
        <v>78</v>
      </c>
      <c r="F7" s="3">
        <v>0.85</v>
      </c>
      <c r="G7" s="2">
        <v>3.9</v>
      </c>
      <c r="H7" s="4">
        <v>24871</v>
      </c>
      <c r="I7" s="2" t="s">
        <v>79</v>
      </c>
      <c r="J7" s="2" t="s">
        <v>80</v>
      </c>
      <c r="K7" s="2" t="s">
        <v>81</v>
      </c>
      <c r="L7" s="2" t="s">
        <v>82</v>
      </c>
      <c r="M7" s="2" t="s">
        <v>83</v>
      </c>
      <c r="N7" s="2" t="s">
        <v>84</v>
      </c>
      <c r="O7" s="5" t="s">
        <v>85</v>
      </c>
      <c r="P7" s="5" t="s">
        <v>86</v>
      </c>
    </row>
    <row r="8" spans="1:18" ht="15.75" customHeight="1" x14ac:dyDescent="0.15">
      <c r="A8" s="2" t="s">
        <v>87</v>
      </c>
      <c r="B8" s="2" t="s">
        <v>88</v>
      </c>
      <c r="C8" s="2" t="s">
        <v>18</v>
      </c>
      <c r="D8" s="2" t="s">
        <v>89</v>
      </c>
      <c r="E8" s="2" t="s">
        <v>90</v>
      </c>
      <c r="F8" s="3">
        <v>0.65</v>
      </c>
      <c r="G8" s="2">
        <v>4.0999999999999996</v>
      </c>
      <c r="H8" s="4">
        <v>15188</v>
      </c>
      <c r="I8" s="2" t="s">
        <v>91</v>
      </c>
      <c r="J8" s="2" t="s">
        <v>92</v>
      </c>
      <c r="K8" s="2" t="s">
        <v>93</v>
      </c>
      <c r="L8" s="2" t="s">
        <v>94</v>
      </c>
      <c r="M8" s="2" t="s">
        <v>95</v>
      </c>
      <c r="N8" s="2" t="s">
        <v>96</v>
      </c>
      <c r="O8" s="5" t="s">
        <v>97</v>
      </c>
      <c r="P8" s="5" t="s">
        <v>98</v>
      </c>
    </row>
    <row r="9" spans="1:18" ht="15.75" customHeight="1" x14ac:dyDescent="0.15">
      <c r="A9" s="2" t="s">
        <v>99</v>
      </c>
      <c r="B9" s="2" t="s">
        <v>100</v>
      </c>
      <c r="C9" s="2" t="s">
        <v>18</v>
      </c>
      <c r="D9" s="2" t="s">
        <v>101</v>
      </c>
      <c r="E9" s="2" t="s">
        <v>102</v>
      </c>
      <c r="F9" s="3">
        <v>0.23</v>
      </c>
      <c r="G9" s="2">
        <v>4.3</v>
      </c>
      <c r="H9" s="4">
        <v>30411</v>
      </c>
      <c r="I9" s="2" t="s">
        <v>103</v>
      </c>
      <c r="J9" s="2" t="s">
        <v>104</v>
      </c>
      <c r="K9" s="2" t="s">
        <v>105</v>
      </c>
      <c r="L9" s="2" t="s">
        <v>106</v>
      </c>
      <c r="M9" s="2" t="s">
        <v>107</v>
      </c>
      <c r="N9" s="2" t="s">
        <v>108</v>
      </c>
      <c r="O9" s="5" t="s">
        <v>109</v>
      </c>
      <c r="P9" s="5" t="s">
        <v>110</v>
      </c>
    </row>
    <row r="10" spans="1:18" ht="15.75" customHeight="1" x14ac:dyDescent="0.15">
      <c r="A10" s="2" t="s">
        <v>111</v>
      </c>
      <c r="B10" s="2" t="s">
        <v>112</v>
      </c>
      <c r="C10" s="2" t="s">
        <v>113</v>
      </c>
      <c r="D10" s="2" t="s">
        <v>90</v>
      </c>
      <c r="E10" s="2" t="s">
        <v>114</v>
      </c>
      <c r="F10" s="3">
        <v>0.5</v>
      </c>
      <c r="G10" s="2">
        <v>4.2</v>
      </c>
      <c r="H10" s="2" t="s">
        <v>115</v>
      </c>
      <c r="I10" s="2" t="s">
        <v>116</v>
      </c>
      <c r="J10" s="2" t="s">
        <v>117</v>
      </c>
      <c r="K10" s="2" t="s">
        <v>118</v>
      </c>
      <c r="L10" s="2" t="s">
        <v>119</v>
      </c>
      <c r="M10" s="2" t="s">
        <v>120</v>
      </c>
      <c r="N10" s="2" t="s">
        <v>121</v>
      </c>
      <c r="O10" s="5" t="s">
        <v>122</v>
      </c>
      <c r="P10" s="5" t="s">
        <v>123</v>
      </c>
    </row>
    <row r="11" spans="1:18" ht="15.75" customHeight="1" x14ac:dyDescent="0.15">
      <c r="A11" s="2" t="s">
        <v>124</v>
      </c>
      <c r="B11" s="2" t="s">
        <v>125</v>
      </c>
      <c r="C11" s="2" t="s">
        <v>18</v>
      </c>
      <c r="D11" s="2" t="s">
        <v>31</v>
      </c>
      <c r="E11" s="2" t="s">
        <v>102</v>
      </c>
      <c r="F11" s="3">
        <v>0.33</v>
      </c>
      <c r="G11" s="2">
        <v>4</v>
      </c>
      <c r="H11" s="4">
        <v>43994</v>
      </c>
      <c r="I11" s="2" t="s">
        <v>126</v>
      </c>
      <c r="J11" s="2" t="s">
        <v>34</v>
      </c>
      <c r="K11" s="2" t="s">
        <v>35</v>
      </c>
      <c r="L11" s="2" t="s">
        <v>36</v>
      </c>
      <c r="M11" s="2" t="s">
        <v>37</v>
      </c>
      <c r="N11" s="2" t="s">
        <v>38</v>
      </c>
      <c r="O11" s="5" t="s">
        <v>127</v>
      </c>
      <c r="P11" s="5" t="s">
        <v>128</v>
      </c>
    </row>
    <row r="12" spans="1:18" ht="15.75" customHeight="1" x14ac:dyDescent="0.15">
      <c r="A12" s="2" t="s">
        <v>129</v>
      </c>
      <c r="B12" s="2" t="s">
        <v>130</v>
      </c>
      <c r="C12" s="2" t="s">
        <v>18</v>
      </c>
      <c r="D12" s="2" t="s">
        <v>66</v>
      </c>
      <c r="E12" s="2" t="s">
        <v>131</v>
      </c>
      <c r="F12" s="3">
        <v>0.55000000000000004</v>
      </c>
      <c r="G12" s="2">
        <v>4.3</v>
      </c>
      <c r="H12" s="4">
        <v>13391</v>
      </c>
      <c r="I12" s="2" t="s">
        <v>132</v>
      </c>
      <c r="J12" s="2" t="s">
        <v>133</v>
      </c>
      <c r="K12" s="2" t="s">
        <v>134</v>
      </c>
      <c r="L12" s="2" t="s">
        <v>135</v>
      </c>
      <c r="M12" s="2" t="s">
        <v>136</v>
      </c>
      <c r="N12" s="2" t="s">
        <v>137</v>
      </c>
      <c r="O12" s="5" t="s">
        <v>138</v>
      </c>
      <c r="P12" s="5" t="s">
        <v>139</v>
      </c>
    </row>
    <row r="13" spans="1:18" ht="15.75" customHeight="1" x14ac:dyDescent="0.15">
      <c r="A13" s="2" t="s">
        <v>140</v>
      </c>
      <c r="B13" s="2" t="s">
        <v>141</v>
      </c>
      <c r="C13" s="2" t="s">
        <v>18</v>
      </c>
      <c r="D13" s="2" t="s">
        <v>102</v>
      </c>
      <c r="E13" s="2" t="s">
        <v>142</v>
      </c>
      <c r="F13" s="3">
        <v>0.63</v>
      </c>
      <c r="G13" s="2">
        <v>4.2</v>
      </c>
      <c r="H13" s="4">
        <v>94363</v>
      </c>
      <c r="I13" s="2" t="s">
        <v>143</v>
      </c>
      <c r="J13" s="2" t="s">
        <v>57</v>
      </c>
      <c r="K13" s="2" t="s">
        <v>58</v>
      </c>
      <c r="L13" s="2" t="s">
        <v>59</v>
      </c>
      <c r="M13" s="2" t="s">
        <v>60</v>
      </c>
      <c r="N13" s="2" t="s">
        <v>61</v>
      </c>
      <c r="O13" s="5" t="s">
        <v>144</v>
      </c>
      <c r="P13" s="5" t="s">
        <v>145</v>
      </c>
    </row>
    <row r="14" spans="1:18" ht="15.75" customHeight="1" x14ac:dyDescent="0.15">
      <c r="A14" s="2" t="s">
        <v>146</v>
      </c>
      <c r="B14" s="2" t="s">
        <v>147</v>
      </c>
      <c r="C14" s="2" t="s">
        <v>148</v>
      </c>
      <c r="D14" s="2" t="s">
        <v>149</v>
      </c>
      <c r="E14" s="2" t="s">
        <v>150</v>
      </c>
      <c r="F14" s="3">
        <v>0.69</v>
      </c>
      <c r="G14" s="2">
        <v>4.4000000000000004</v>
      </c>
      <c r="H14" s="2" t="s">
        <v>151</v>
      </c>
      <c r="I14" s="2" t="s">
        <v>152</v>
      </c>
      <c r="J14" s="2" t="s">
        <v>153</v>
      </c>
      <c r="K14" s="2" t="s">
        <v>154</v>
      </c>
      <c r="L14" s="2" t="s">
        <v>155</v>
      </c>
      <c r="M14" s="2" t="s">
        <v>156</v>
      </c>
      <c r="N14" s="2" t="s">
        <v>157</v>
      </c>
      <c r="O14" s="5" t="s">
        <v>158</v>
      </c>
      <c r="P14" s="5" t="s">
        <v>159</v>
      </c>
    </row>
    <row r="15" spans="1:18" ht="15.75" customHeight="1" x14ac:dyDescent="0.15">
      <c r="A15" s="2" t="s">
        <v>160</v>
      </c>
      <c r="B15" s="2" t="s">
        <v>161</v>
      </c>
      <c r="C15" s="2" t="s">
        <v>18</v>
      </c>
      <c r="D15" s="2" t="s">
        <v>162</v>
      </c>
      <c r="E15" s="2" t="s">
        <v>163</v>
      </c>
      <c r="F15" s="3">
        <v>0.61</v>
      </c>
      <c r="G15" s="2">
        <v>4.2</v>
      </c>
      <c r="H15" s="4">
        <v>2262</v>
      </c>
      <c r="I15" s="2" t="s">
        <v>164</v>
      </c>
      <c r="J15" s="2" t="s">
        <v>165</v>
      </c>
      <c r="K15" s="2" t="s">
        <v>166</v>
      </c>
      <c r="L15" s="2" t="s">
        <v>167</v>
      </c>
      <c r="M15" s="2" t="s">
        <v>168</v>
      </c>
      <c r="N15" s="2" t="s">
        <v>169</v>
      </c>
      <c r="O15" s="5" t="s">
        <v>170</v>
      </c>
      <c r="P15" s="5" t="s">
        <v>171</v>
      </c>
    </row>
    <row r="16" spans="1:18" ht="15.75" customHeight="1" x14ac:dyDescent="0.15">
      <c r="A16" s="2" t="s">
        <v>172</v>
      </c>
      <c r="B16" s="2" t="s">
        <v>173</v>
      </c>
      <c r="C16" s="2" t="s">
        <v>18</v>
      </c>
      <c r="D16" s="2" t="s">
        <v>174</v>
      </c>
      <c r="E16" s="2" t="s">
        <v>19</v>
      </c>
      <c r="F16" s="3">
        <v>0.6</v>
      </c>
      <c r="G16" s="2">
        <v>4.0999999999999996</v>
      </c>
      <c r="H16" s="4">
        <v>4768</v>
      </c>
      <c r="I16" s="2" t="s">
        <v>67</v>
      </c>
      <c r="J16" s="2" t="s">
        <v>175</v>
      </c>
      <c r="K16" s="2" t="s">
        <v>176</v>
      </c>
      <c r="L16" s="2" t="s">
        <v>177</v>
      </c>
      <c r="M16" s="2" t="s">
        <v>178</v>
      </c>
      <c r="N16" s="2" t="s">
        <v>179</v>
      </c>
      <c r="O16" s="5" t="s">
        <v>180</v>
      </c>
      <c r="P16" s="5" t="s">
        <v>181</v>
      </c>
    </row>
    <row r="17" spans="1:16" ht="15.75" customHeight="1" x14ac:dyDescent="0.15">
      <c r="A17" s="2" t="s">
        <v>182</v>
      </c>
      <c r="B17" s="2" t="s">
        <v>183</v>
      </c>
      <c r="C17" s="2" t="s">
        <v>18</v>
      </c>
      <c r="D17" s="2" t="s">
        <v>32</v>
      </c>
      <c r="E17" s="2" t="s">
        <v>19</v>
      </c>
      <c r="F17" s="3">
        <v>0.13</v>
      </c>
      <c r="G17" s="2">
        <v>4.4000000000000004</v>
      </c>
      <c r="H17" s="4">
        <v>18757</v>
      </c>
      <c r="I17" s="2" t="s">
        <v>184</v>
      </c>
      <c r="J17" s="2" t="s">
        <v>185</v>
      </c>
      <c r="K17" s="2" t="s">
        <v>186</v>
      </c>
      <c r="L17" s="2" t="s">
        <v>187</v>
      </c>
      <c r="M17" s="2" t="s">
        <v>188</v>
      </c>
      <c r="N17" s="2" t="s">
        <v>189</v>
      </c>
      <c r="O17" s="5" t="s">
        <v>190</v>
      </c>
      <c r="P17" s="5" t="s">
        <v>191</v>
      </c>
    </row>
    <row r="18" spans="1:16" ht="15.75" customHeight="1" x14ac:dyDescent="0.15">
      <c r="A18" s="2" t="s">
        <v>192</v>
      </c>
      <c r="B18" s="2" t="s">
        <v>193</v>
      </c>
      <c r="C18" s="2" t="s">
        <v>194</v>
      </c>
      <c r="D18" s="2" t="s">
        <v>195</v>
      </c>
      <c r="E18" s="2" t="s">
        <v>196</v>
      </c>
      <c r="F18" s="3">
        <v>0.44</v>
      </c>
      <c r="G18" s="2">
        <v>4.2</v>
      </c>
      <c r="H18" s="4">
        <v>32840</v>
      </c>
      <c r="I18" s="2" t="s">
        <v>197</v>
      </c>
      <c r="J18" s="2" t="s">
        <v>198</v>
      </c>
      <c r="K18" s="2" t="s">
        <v>199</v>
      </c>
      <c r="L18" s="2" t="s">
        <v>200</v>
      </c>
      <c r="M18" s="2" t="s">
        <v>201</v>
      </c>
      <c r="N18" s="2" t="s">
        <v>202</v>
      </c>
      <c r="O18" s="5" t="s">
        <v>203</v>
      </c>
      <c r="P18" s="5" t="s">
        <v>204</v>
      </c>
    </row>
    <row r="19" spans="1:16" ht="15.75" customHeight="1" x14ac:dyDescent="0.15">
      <c r="A19" s="2" t="s">
        <v>205</v>
      </c>
      <c r="B19" s="2" t="s">
        <v>206</v>
      </c>
      <c r="C19" s="2" t="s">
        <v>18</v>
      </c>
      <c r="D19" s="2" t="s">
        <v>207</v>
      </c>
      <c r="E19" s="2" t="s">
        <v>19</v>
      </c>
      <c r="F19" s="3">
        <v>0.38</v>
      </c>
      <c r="G19" s="2">
        <v>4</v>
      </c>
      <c r="H19" s="4">
        <v>43994</v>
      </c>
      <c r="I19" s="2" t="s">
        <v>208</v>
      </c>
      <c r="J19" s="2" t="s">
        <v>34</v>
      </c>
      <c r="K19" s="2" t="s">
        <v>35</v>
      </c>
      <c r="L19" s="2" t="s">
        <v>36</v>
      </c>
      <c r="M19" s="2" t="s">
        <v>37</v>
      </c>
      <c r="N19" s="2" t="s">
        <v>38</v>
      </c>
      <c r="O19" s="5" t="s">
        <v>209</v>
      </c>
      <c r="P19" s="5" t="s">
        <v>210</v>
      </c>
    </row>
    <row r="20" spans="1:16" ht="15.75" customHeight="1" x14ac:dyDescent="0.15">
      <c r="A20" s="2" t="s">
        <v>211</v>
      </c>
      <c r="B20" s="2" t="s">
        <v>212</v>
      </c>
      <c r="C20" s="2" t="s">
        <v>18</v>
      </c>
      <c r="D20" s="2" t="s">
        <v>31</v>
      </c>
      <c r="E20" s="2" t="s">
        <v>90</v>
      </c>
      <c r="F20" s="3">
        <v>0.6</v>
      </c>
      <c r="G20" s="2">
        <v>4.0999999999999996</v>
      </c>
      <c r="H20" s="4">
        <v>13045</v>
      </c>
      <c r="I20" s="2" t="s">
        <v>213</v>
      </c>
      <c r="J20" s="2" t="s">
        <v>214</v>
      </c>
      <c r="K20" s="2" t="s">
        <v>215</v>
      </c>
      <c r="L20" s="2" t="s">
        <v>216</v>
      </c>
      <c r="M20" s="2" t="s">
        <v>217</v>
      </c>
      <c r="N20" s="2" t="s">
        <v>218</v>
      </c>
      <c r="O20" s="5" t="s">
        <v>219</v>
      </c>
      <c r="P20" s="5" t="s">
        <v>220</v>
      </c>
    </row>
    <row r="21" spans="1:16" ht="15.75" customHeight="1" x14ac:dyDescent="0.15">
      <c r="A21" s="2" t="s">
        <v>221</v>
      </c>
      <c r="B21" s="2" t="s">
        <v>222</v>
      </c>
      <c r="C21" s="2" t="s">
        <v>194</v>
      </c>
      <c r="D21" s="2" t="s">
        <v>223</v>
      </c>
      <c r="E21" s="2" t="s">
        <v>224</v>
      </c>
      <c r="F21" s="3">
        <v>0.39</v>
      </c>
      <c r="G21" s="2">
        <v>4.3</v>
      </c>
      <c r="H21" s="4">
        <v>11976</v>
      </c>
      <c r="I21" s="2" t="s">
        <v>225</v>
      </c>
      <c r="J21" s="2" t="s">
        <v>226</v>
      </c>
      <c r="K21" s="2" t="s">
        <v>227</v>
      </c>
      <c r="L21" s="2" t="s">
        <v>228</v>
      </c>
      <c r="M21" s="2" t="s">
        <v>229</v>
      </c>
      <c r="N21" s="2" t="s">
        <v>230</v>
      </c>
      <c r="O21" s="5" t="s">
        <v>231</v>
      </c>
      <c r="P21" s="5" t="s">
        <v>232</v>
      </c>
    </row>
    <row r="22" spans="1:16" ht="15.75" customHeight="1" x14ac:dyDescent="0.15">
      <c r="A22" s="2" t="s">
        <v>233</v>
      </c>
      <c r="B22" s="2" t="s">
        <v>234</v>
      </c>
      <c r="C22" s="2" t="s">
        <v>18</v>
      </c>
      <c r="D22" s="2" t="s">
        <v>235</v>
      </c>
      <c r="E22" s="2" t="s">
        <v>236</v>
      </c>
      <c r="F22" s="3">
        <v>0.46</v>
      </c>
      <c r="G22" s="2">
        <v>4.5</v>
      </c>
      <c r="H22" s="2">
        <v>815</v>
      </c>
      <c r="I22" s="2" t="s">
        <v>237</v>
      </c>
      <c r="J22" s="2" t="s">
        <v>238</v>
      </c>
      <c r="K22" s="2" t="s">
        <v>239</v>
      </c>
      <c r="L22" s="2" t="s">
        <v>240</v>
      </c>
      <c r="M22" s="2" t="s">
        <v>241</v>
      </c>
      <c r="N22" s="2" t="s">
        <v>242</v>
      </c>
      <c r="O22" s="5" t="s">
        <v>243</v>
      </c>
      <c r="P22" s="5" t="s">
        <v>244</v>
      </c>
    </row>
    <row r="23" spans="1:16" ht="15.75" customHeight="1" x14ac:dyDescent="0.15">
      <c r="A23" s="2" t="s">
        <v>245</v>
      </c>
      <c r="B23" s="2" t="s">
        <v>246</v>
      </c>
      <c r="C23" s="2" t="s">
        <v>148</v>
      </c>
      <c r="D23" s="2" t="s">
        <v>247</v>
      </c>
      <c r="E23" s="2" t="s">
        <v>90</v>
      </c>
      <c r="F23" s="3">
        <v>0.44</v>
      </c>
      <c r="G23" s="2">
        <v>3.7</v>
      </c>
      <c r="H23" s="4">
        <v>10962</v>
      </c>
      <c r="I23" s="2" t="s">
        <v>248</v>
      </c>
      <c r="J23" s="2" t="s">
        <v>249</v>
      </c>
      <c r="K23" s="2" t="s">
        <v>250</v>
      </c>
      <c r="L23" s="2" t="s">
        <v>251</v>
      </c>
      <c r="M23" s="2" t="s">
        <v>252</v>
      </c>
      <c r="N23" s="2" t="s">
        <v>253</v>
      </c>
      <c r="O23" s="5" t="s">
        <v>254</v>
      </c>
      <c r="P23" s="5" t="s">
        <v>255</v>
      </c>
    </row>
    <row r="24" spans="1:16" ht="15.75" customHeight="1" x14ac:dyDescent="0.15">
      <c r="A24" s="2" t="s">
        <v>256</v>
      </c>
      <c r="B24" s="2" t="s">
        <v>257</v>
      </c>
      <c r="C24" s="2" t="s">
        <v>194</v>
      </c>
      <c r="D24" s="2" t="s">
        <v>223</v>
      </c>
      <c r="E24" s="2" t="s">
        <v>258</v>
      </c>
      <c r="F24" s="3">
        <v>0.41</v>
      </c>
      <c r="G24" s="2">
        <v>4.3</v>
      </c>
      <c r="H24" s="4">
        <v>16299</v>
      </c>
      <c r="I24" s="2" t="s">
        <v>259</v>
      </c>
      <c r="J24" s="2" t="s">
        <v>260</v>
      </c>
      <c r="K24" s="2" t="s">
        <v>261</v>
      </c>
      <c r="L24" s="2" t="s">
        <v>262</v>
      </c>
      <c r="M24" s="2" t="s">
        <v>263</v>
      </c>
      <c r="N24" s="2" t="s">
        <v>264</v>
      </c>
      <c r="O24" s="5" t="s">
        <v>265</v>
      </c>
      <c r="P24" s="5" t="s">
        <v>266</v>
      </c>
    </row>
    <row r="25" spans="1:16" ht="15.75" customHeight="1" x14ac:dyDescent="0.15">
      <c r="A25" s="2" t="s">
        <v>267</v>
      </c>
      <c r="B25" s="2" t="s">
        <v>268</v>
      </c>
      <c r="C25" s="2" t="s">
        <v>18</v>
      </c>
      <c r="D25" s="2" t="s">
        <v>269</v>
      </c>
      <c r="E25" s="2" t="s">
        <v>31</v>
      </c>
      <c r="F25" s="3">
        <v>0.7</v>
      </c>
      <c r="G25" s="2">
        <v>4</v>
      </c>
      <c r="H25" s="4">
        <v>9378</v>
      </c>
      <c r="I25" s="2" t="s">
        <v>270</v>
      </c>
      <c r="J25" s="2" t="s">
        <v>271</v>
      </c>
      <c r="K25" s="2" t="s">
        <v>272</v>
      </c>
      <c r="L25" s="2" t="s">
        <v>273</v>
      </c>
      <c r="M25" s="2" t="s">
        <v>274</v>
      </c>
      <c r="N25" s="2" t="s">
        <v>275</v>
      </c>
      <c r="O25" s="5" t="s">
        <v>276</v>
      </c>
      <c r="P25" s="5" t="s">
        <v>277</v>
      </c>
    </row>
    <row r="26" spans="1:16" ht="15.75" customHeight="1" x14ac:dyDescent="0.15">
      <c r="A26" s="2" t="s">
        <v>278</v>
      </c>
      <c r="B26" s="2" t="s">
        <v>279</v>
      </c>
      <c r="C26" s="2" t="s">
        <v>194</v>
      </c>
      <c r="D26" s="2" t="s">
        <v>280</v>
      </c>
      <c r="E26" s="2" t="s">
        <v>281</v>
      </c>
      <c r="F26" s="3">
        <v>0.42</v>
      </c>
      <c r="G26" s="2">
        <v>4.3</v>
      </c>
      <c r="H26" s="4">
        <v>4703</v>
      </c>
      <c r="I26" s="2" t="s">
        <v>282</v>
      </c>
      <c r="J26" s="2" t="s">
        <v>283</v>
      </c>
      <c r="K26" s="2" t="s">
        <v>284</v>
      </c>
      <c r="L26" s="2" t="s">
        <v>285</v>
      </c>
      <c r="M26" s="2" t="s">
        <v>286</v>
      </c>
      <c r="N26" s="2" t="s">
        <v>287</v>
      </c>
      <c r="O26" s="5" t="s">
        <v>288</v>
      </c>
      <c r="P26" s="5" t="s">
        <v>289</v>
      </c>
    </row>
    <row r="27" spans="1:16" ht="15.75" customHeight="1" x14ac:dyDescent="0.15">
      <c r="A27" s="2" t="s">
        <v>290</v>
      </c>
      <c r="B27" s="2" t="s">
        <v>291</v>
      </c>
      <c r="C27" s="2" t="s">
        <v>148</v>
      </c>
      <c r="D27" s="2" t="s">
        <v>31</v>
      </c>
      <c r="E27" s="2" t="s">
        <v>55</v>
      </c>
      <c r="F27" s="3">
        <v>0.72</v>
      </c>
      <c r="G27" s="2">
        <v>4.2</v>
      </c>
      <c r="H27" s="4">
        <v>12153</v>
      </c>
      <c r="I27" s="2" t="s">
        <v>292</v>
      </c>
      <c r="J27" s="2" t="s">
        <v>293</v>
      </c>
      <c r="K27" s="2" t="s">
        <v>294</v>
      </c>
      <c r="L27" s="2" t="s">
        <v>295</v>
      </c>
      <c r="M27" s="2" t="s">
        <v>296</v>
      </c>
      <c r="N27" s="2" t="s">
        <v>297</v>
      </c>
      <c r="O27" s="5" t="s">
        <v>298</v>
      </c>
      <c r="P27" s="5" t="s">
        <v>299</v>
      </c>
    </row>
    <row r="28" spans="1:16" ht="15.75" customHeight="1" x14ac:dyDescent="0.15">
      <c r="A28" s="2" t="s">
        <v>300</v>
      </c>
      <c r="B28" s="2" t="s">
        <v>301</v>
      </c>
      <c r="C28" s="2" t="s">
        <v>194</v>
      </c>
      <c r="D28" s="2" t="s">
        <v>302</v>
      </c>
      <c r="E28" s="2" t="s">
        <v>303</v>
      </c>
      <c r="F28" s="3">
        <v>0.25</v>
      </c>
      <c r="G28" s="2">
        <v>4.2</v>
      </c>
      <c r="H28" s="4">
        <v>34899</v>
      </c>
      <c r="I28" s="2" t="s">
        <v>304</v>
      </c>
      <c r="J28" s="2" t="s">
        <v>305</v>
      </c>
      <c r="K28" s="2" t="s">
        <v>306</v>
      </c>
      <c r="L28" s="2" t="s">
        <v>307</v>
      </c>
      <c r="M28" s="2" t="s">
        <v>308</v>
      </c>
      <c r="N28" s="2" t="s">
        <v>309</v>
      </c>
      <c r="O28" s="5" t="s">
        <v>310</v>
      </c>
      <c r="P28" s="5" t="s">
        <v>311</v>
      </c>
    </row>
    <row r="29" spans="1:16" ht="15.75" customHeight="1" x14ac:dyDescent="0.15">
      <c r="A29" s="2" t="s">
        <v>312</v>
      </c>
      <c r="B29" s="2" t="s">
        <v>313</v>
      </c>
      <c r="C29" s="2" t="s">
        <v>18</v>
      </c>
      <c r="D29" s="2" t="s">
        <v>102</v>
      </c>
      <c r="E29" s="2" t="s">
        <v>19</v>
      </c>
      <c r="F29" s="3">
        <v>0.25</v>
      </c>
      <c r="G29" s="2">
        <v>4</v>
      </c>
      <c r="H29" s="4">
        <v>2766</v>
      </c>
      <c r="I29" s="2" t="s">
        <v>314</v>
      </c>
      <c r="J29" s="2" t="s">
        <v>315</v>
      </c>
      <c r="K29" s="2" t="s">
        <v>316</v>
      </c>
      <c r="L29" s="2" t="s">
        <v>317</v>
      </c>
      <c r="M29" s="2" t="s">
        <v>318</v>
      </c>
      <c r="N29" s="2" t="s">
        <v>319</v>
      </c>
      <c r="O29" s="5" t="s">
        <v>320</v>
      </c>
      <c r="P29" s="5" t="s">
        <v>321</v>
      </c>
    </row>
    <row r="30" spans="1:16" ht="15.75" customHeight="1" x14ac:dyDescent="0.15">
      <c r="A30" s="2" t="s">
        <v>322</v>
      </c>
      <c r="B30" s="2" t="s">
        <v>323</v>
      </c>
      <c r="C30" s="2" t="s">
        <v>18</v>
      </c>
      <c r="D30" s="2" t="s">
        <v>235</v>
      </c>
      <c r="E30" s="2" t="s">
        <v>324</v>
      </c>
      <c r="F30" s="3">
        <v>0.51</v>
      </c>
      <c r="G30" s="2">
        <v>4.4000000000000004</v>
      </c>
      <c r="H30" s="2">
        <v>184</v>
      </c>
      <c r="I30" s="2" t="s">
        <v>325</v>
      </c>
      <c r="J30" s="2" t="s">
        <v>326</v>
      </c>
      <c r="K30" s="2" t="s">
        <v>327</v>
      </c>
      <c r="L30" s="2" t="s">
        <v>328</v>
      </c>
      <c r="M30" s="2" t="s">
        <v>329</v>
      </c>
      <c r="N30" s="2" t="s">
        <v>330</v>
      </c>
      <c r="O30" s="5" t="s">
        <v>331</v>
      </c>
      <c r="P30" s="5" t="s">
        <v>332</v>
      </c>
    </row>
    <row r="31" spans="1:16" ht="15.75" customHeight="1" x14ac:dyDescent="0.15">
      <c r="A31" s="2" t="s">
        <v>333</v>
      </c>
      <c r="B31" s="2" t="s">
        <v>334</v>
      </c>
      <c r="C31" s="2" t="s">
        <v>18</v>
      </c>
      <c r="D31" s="2" t="s">
        <v>102</v>
      </c>
      <c r="E31" s="2" t="s">
        <v>114</v>
      </c>
      <c r="F31" s="3">
        <v>0.7</v>
      </c>
      <c r="G31" s="2">
        <v>4.3</v>
      </c>
      <c r="H31" s="4">
        <v>20850</v>
      </c>
      <c r="I31" s="2" t="s">
        <v>335</v>
      </c>
      <c r="J31" s="2" t="s">
        <v>336</v>
      </c>
      <c r="K31" s="2" t="s">
        <v>337</v>
      </c>
      <c r="L31" s="2" t="s">
        <v>338</v>
      </c>
      <c r="M31" s="2" t="s">
        <v>339</v>
      </c>
      <c r="N31" s="2" t="s">
        <v>340</v>
      </c>
      <c r="O31" s="5" t="s">
        <v>341</v>
      </c>
      <c r="P31" s="5" t="s">
        <v>342</v>
      </c>
    </row>
    <row r="32" spans="1:16" ht="15.75" customHeight="1" x14ac:dyDescent="0.15">
      <c r="A32" s="2" t="s">
        <v>343</v>
      </c>
      <c r="B32" s="2" t="s">
        <v>344</v>
      </c>
      <c r="C32" s="2" t="s">
        <v>18</v>
      </c>
      <c r="D32" s="2" t="s">
        <v>31</v>
      </c>
      <c r="E32" s="2" t="s">
        <v>345</v>
      </c>
      <c r="F32" s="3">
        <v>0.73</v>
      </c>
      <c r="G32" s="2">
        <v>4.5</v>
      </c>
      <c r="H32" s="4">
        <v>74976</v>
      </c>
      <c r="I32" s="2" t="s">
        <v>346</v>
      </c>
      <c r="J32" s="2" t="s">
        <v>347</v>
      </c>
      <c r="K32" s="2" t="s">
        <v>348</v>
      </c>
      <c r="L32" s="2" t="s">
        <v>349</v>
      </c>
      <c r="M32" s="2" t="s">
        <v>350</v>
      </c>
      <c r="N32" s="2" t="s">
        <v>351</v>
      </c>
      <c r="O32" s="5" t="s">
        <v>352</v>
      </c>
      <c r="P32" s="5" t="s">
        <v>353</v>
      </c>
    </row>
    <row r="33" spans="1:16" ht="15.75" customHeight="1" x14ac:dyDescent="0.15">
      <c r="A33" s="2" t="s">
        <v>354</v>
      </c>
      <c r="B33" s="2" t="s">
        <v>355</v>
      </c>
      <c r="C33" s="2" t="s">
        <v>18</v>
      </c>
      <c r="D33" s="2" t="s">
        <v>356</v>
      </c>
      <c r="E33" s="2" t="s">
        <v>90</v>
      </c>
      <c r="F33" s="3">
        <v>0.64</v>
      </c>
      <c r="G33" s="2">
        <v>4</v>
      </c>
      <c r="H33" s="4">
        <v>1934</v>
      </c>
      <c r="I33" s="2" t="s">
        <v>357</v>
      </c>
      <c r="J33" s="2" t="s">
        <v>358</v>
      </c>
      <c r="K33" s="2" t="s">
        <v>359</v>
      </c>
      <c r="L33" s="2" t="s">
        <v>360</v>
      </c>
      <c r="M33" s="2" t="s">
        <v>361</v>
      </c>
      <c r="N33" s="2" t="s">
        <v>362</v>
      </c>
      <c r="O33" s="5" t="s">
        <v>363</v>
      </c>
      <c r="P33" s="5" t="s">
        <v>364</v>
      </c>
    </row>
    <row r="34" spans="1:16" ht="15.75" customHeight="1" x14ac:dyDescent="0.15">
      <c r="A34" s="2" t="s">
        <v>365</v>
      </c>
      <c r="B34" s="2" t="s">
        <v>366</v>
      </c>
      <c r="C34" s="2" t="s">
        <v>18</v>
      </c>
      <c r="D34" s="2" t="s">
        <v>367</v>
      </c>
      <c r="E34" s="2" t="s">
        <v>20</v>
      </c>
      <c r="F34" s="3">
        <v>0.65</v>
      </c>
      <c r="G34" s="2">
        <v>4.3</v>
      </c>
      <c r="H34" s="2">
        <v>974</v>
      </c>
      <c r="I34" s="2" t="s">
        <v>368</v>
      </c>
      <c r="J34" s="2" t="s">
        <v>369</v>
      </c>
      <c r="K34" s="2" t="s">
        <v>370</v>
      </c>
      <c r="L34" s="2" t="s">
        <v>371</v>
      </c>
      <c r="M34" s="2" t="s">
        <v>372</v>
      </c>
      <c r="N34" s="2" t="s">
        <v>373</v>
      </c>
      <c r="O34" s="5" t="s">
        <v>374</v>
      </c>
      <c r="P34" s="5" t="s">
        <v>375</v>
      </c>
    </row>
    <row r="35" spans="1:16" ht="15.75" customHeight="1" x14ac:dyDescent="0.15">
      <c r="A35" s="2" t="s">
        <v>376</v>
      </c>
      <c r="B35" s="2" t="s">
        <v>377</v>
      </c>
      <c r="C35" s="2" t="s">
        <v>18</v>
      </c>
      <c r="D35" s="2" t="s">
        <v>378</v>
      </c>
      <c r="E35" s="2" t="s">
        <v>378</v>
      </c>
      <c r="F35" s="3">
        <v>0</v>
      </c>
      <c r="G35" s="2">
        <v>4.3</v>
      </c>
      <c r="H35" s="2">
        <v>355</v>
      </c>
      <c r="I35" s="2" t="s">
        <v>379</v>
      </c>
      <c r="J35" s="2" t="s">
        <v>380</v>
      </c>
      <c r="K35" s="2" t="s">
        <v>381</v>
      </c>
      <c r="L35" s="2" t="s">
        <v>382</v>
      </c>
      <c r="M35" s="2" t="s">
        <v>383</v>
      </c>
      <c r="N35" s="2" t="s">
        <v>384</v>
      </c>
      <c r="O35" s="5" t="s">
        <v>385</v>
      </c>
      <c r="P35" s="5" t="s">
        <v>386</v>
      </c>
    </row>
    <row r="36" spans="1:16" ht="15.75" customHeight="1" x14ac:dyDescent="0.15">
      <c r="A36" s="2" t="s">
        <v>387</v>
      </c>
      <c r="B36" s="2" t="s">
        <v>388</v>
      </c>
      <c r="C36" s="2" t="s">
        <v>18</v>
      </c>
      <c r="D36" s="2" t="s">
        <v>31</v>
      </c>
      <c r="E36" s="2" t="s">
        <v>114</v>
      </c>
      <c r="F36" s="3">
        <v>0.8</v>
      </c>
      <c r="G36" s="2">
        <v>3.9</v>
      </c>
      <c r="H36" s="4">
        <v>1075</v>
      </c>
      <c r="I36" s="2" t="s">
        <v>389</v>
      </c>
      <c r="J36" s="2" t="s">
        <v>390</v>
      </c>
      <c r="K36" s="2" t="s">
        <v>391</v>
      </c>
      <c r="L36" s="2" t="s">
        <v>392</v>
      </c>
      <c r="M36" s="2" t="s">
        <v>393</v>
      </c>
      <c r="N36" s="2" t="s">
        <v>394</v>
      </c>
      <c r="O36" s="5" t="s">
        <v>395</v>
      </c>
      <c r="P36" s="5" t="s">
        <v>396</v>
      </c>
    </row>
    <row r="37" spans="1:16" ht="15.75" customHeight="1" x14ac:dyDescent="0.15">
      <c r="A37" s="2" t="s">
        <v>397</v>
      </c>
      <c r="B37" s="2" t="s">
        <v>398</v>
      </c>
      <c r="C37" s="2" t="s">
        <v>18</v>
      </c>
      <c r="D37" s="2" t="s">
        <v>399</v>
      </c>
      <c r="E37" s="2" t="s">
        <v>400</v>
      </c>
      <c r="F37" s="3">
        <v>0.85</v>
      </c>
      <c r="G37" s="2">
        <v>3.9</v>
      </c>
      <c r="H37" s="4">
        <v>24871</v>
      </c>
      <c r="I37" s="2" t="s">
        <v>401</v>
      </c>
      <c r="J37" s="2" t="s">
        <v>80</v>
      </c>
      <c r="K37" s="2" t="s">
        <v>81</v>
      </c>
      <c r="L37" s="2" t="s">
        <v>82</v>
      </c>
      <c r="M37" s="2" t="s">
        <v>83</v>
      </c>
      <c r="N37" s="2" t="s">
        <v>402</v>
      </c>
      <c r="O37" s="5" t="s">
        <v>403</v>
      </c>
      <c r="P37" s="5" t="s">
        <v>404</v>
      </c>
    </row>
    <row r="38" spans="1:16" ht="15.75" customHeight="1" x14ac:dyDescent="0.15">
      <c r="A38" s="2" t="s">
        <v>405</v>
      </c>
      <c r="B38" s="2" t="s">
        <v>406</v>
      </c>
      <c r="C38" s="2" t="s">
        <v>18</v>
      </c>
      <c r="D38" s="2" t="s">
        <v>163</v>
      </c>
      <c r="E38" s="2" t="s">
        <v>407</v>
      </c>
      <c r="F38" s="3">
        <v>0.53</v>
      </c>
      <c r="G38" s="2">
        <v>4.4000000000000004</v>
      </c>
      <c r="H38" s="4">
        <v>13552</v>
      </c>
      <c r="I38" s="2" t="s">
        <v>408</v>
      </c>
      <c r="J38" s="2" t="s">
        <v>409</v>
      </c>
      <c r="K38" s="2" t="s">
        <v>410</v>
      </c>
      <c r="L38" s="2" t="s">
        <v>411</v>
      </c>
      <c r="M38" s="2" t="s">
        <v>412</v>
      </c>
      <c r="N38" s="2" t="s">
        <v>413</v>
      </c>
      <c r="O38" s="5" t="s">
        <v>414</v>
      </c>
      <c r="P38" s="5" t="s">
        <v>415</v>
      </c>
    </row>
    <row r="39" spans="1:16" ht="15.75" customHeight="1" x14ac:dyDescent="0.15">
      <c r="A39" s="2" t="s">
        <v>416</v>
      </c>
      <c r="B39" s="2" t="s">
        <v>417</v>
      </c>
      <c r="C39" s="2" t="s">
        <v>18</v>
      </c>
      <c r="D39" s="2" t="s">
        <v>31</v>
      </c>
      <c r="E39" s="2" t="s">
        <v>114</v>
      </c>
      <c r="F39" s="3">
        <v>0.8</v>
      </c>
      <c r="G39" s="2">
        <v>4</v>
      </c>
      <c r="H39" s="2">
        <v>576</v>
      </c>
      <c r="I39" s="2" t="s">
        <v>418</v>
      </c>
      <c r="J39" s="2" t="s">
        <v>419</v>
      </c>
      <c r="K39" s="2" t="s">
        <v>420</v>
      </c>
      <c r="L39" s="2" t="s">
        <v>421</v>
      </c>
      <c r="M39" s="2" t="s">
        <v>422</v>
      </c>
      <c r="N39" s="2" t="s">
        <v>423</v>
      </c>
      <c r="O39" s="5" t="s">
        <v>424</v>
      </c>
      <c r="P39" s="5" t="s">
        <v>425</v>
      </c>
    </row>
    <row r="40" spans="1:16" ht="15.75" customHeight="1" x14ac:dyDescent="0.15">
      <c r="A40" s="2" t="s">
        <v>426</v>
      </c>
      <c r="B40" s="2" t="s">
        <v>427</v>
      </c>
      <c r="C40" s="2" t="s">
        <v>194</v>
      </c>
      <c r="D40" s="2" t="s">
        <v>428</v>
      </c>
      <c r="E40" s="2" t="s">
        <v>429</v>
      </c>
      <c r="F40" s="3">
        <v>0.28000000000000003</v>
      </c>
      <c r="G40" s="2">
        <v>4.2</v>
      </c>
      <c r="H40" s="4">
        <v>7298</v>
      </c>
      <c r="I40" s="2" t="s">
        <v>430</v>
      </c>
      <c r="J40" s="2" t="s">
        <v>431</v>
      </c>
      <c r="K40" s="2" t="s">
        <v>432</v>
      </c>
      <c r="L40" s="2" t="s">
        <v>433</v>
      </c>
      <c r="M40" s="2" t="s">
        <v>434</v>
      </c>
      <c r="N40" s="2" t="s">
        <v>435</v>
      </c>
      <c r="O40" s="5" t="s">
        <v>436</v>
      </c>
      <c r="P40" s="5" t="s">
        <v>437</v>
      </c>
    </row>
    <row r="41" spans="1:16" ht="15.75" customHeight="1" x14ac:dyDescent="0.15">
      <c r="A41" s="2" t="s">
        <v>438</v>
      </c>
      <c r="B41" s="2" t="s">
        <v>439</v>
      </c>
      <c r="C41" s="2" t="s">
        <v>18</v>
      </c>
      <c r="D41" s="2" t="s">
        <v>235</v>
      </c>
      <c r="E41" s="2" t="s">
        <v>324</v>
      </c>
      <c r="F41" s="3">
        <v>0.51</v>
      </c>
      <c r="G41" s="2">
        <v>4.2</v>
      </c>
      <c r="H41" s="2">
        <v>462</v>
      </c>
      <c r="I41" s="2" t="s">
        <v>440</v>
      </c>
      <c r="J41" s="2" t="s">
        <v>441</v>
      </c>
      <c r="K41" s="2" t="s">
        <v>442</v>
      </c>
      <c r="L41" s="2" t="s">
        <v>443</v>
      </c>
      <c r="M41" s="2" t="s">
        <v>444</v>
      </c>
      <c r="N41" s="2" t="s">
        <v>445</v>
      </c>
      <c r="O41" s="5" t="s">
        <v>446</v>
      </c>
      <c r="P41" s="5" t="s">
        <v>447</v>
      </c>
    </row>
    <row r="42" spans="1:16" ht="15.75" customHeight="1" x14ac:dyDescent="0.15">
      <c r="A42" s="2" t="s">
        <v>448</v>
      </c>
      <c r="B42" s="2" t="s">
        <v>449</v>
      </c>
      <c r="C42" s="2" t="s">
        <v>18</v>
      </c>
      <c r="D42" s="2" t="s">
        <v>450</v>
      </c>
      <c r="E42" s="2" t="s">
        <v>451</v>
      </c>
      <c r="F42" s="3">
        <v>0.7</v>
      </c>
      <c r="G42" s="2">
        <v>4.5</v>
      </c>
      <c r="H42" s="2" t="s">
        <v>452</v>
      </c>
      <c r="I42" s="2" t="s">
        <v>453</v>
      </c>
      <c r="J42" s="2" t="s">
        <v>454</v>
      </c>
      <c r="K42" s="2" t="s">
        <v>455</v>
      </c>
      <c r="L42" s="2" t="s">
        <v>456</v>
      </c>
      <c r="M42" s="2" t="s">
        <v>457</v>
      </c>
      <c r="N42" s="2" t="s">
        <v>458</v>
      </c>
      <c r="O42" s="5" t="s">
        <v>459</v>
      </c>
      <c r="P42" s="5" t="s">
        <v>460</v>
      </c>
    </row>
    <row r="43" spans="1:16" ht="15.75" customHeight="1" x14ac:dyDescent="0.15">
      <c r="A43" s="2" t="s">
        <v>461</v>
      </c>
      <c r="B43" s="2" t="s">
        <v>462</v>
      </c>
      <c r="C43" s="2" t="s">
        <v>194</v>
      </c>
      <c r="D43" s="2" t="s">
        <v>303</v>
      </c>
      <c r="E43" s="2" t="s">
        <v>463</v>
      </c>
      <c r="F43" s="3">
        <v>0.43</v>
      </c>
      <c r="G43" s="2">
        <v>4.3</v>
      </c>
      <c r="H43" s="4">
        <v>27151</v>
      </c>
      <c r="I43" s="2" t="s">
        <v>464</v>
      </c>
      <c r="J43" s="2" t="s">
        <v>465</v>
      </c>
      <c r="K43" s="2" t="s">
        <v>466</v>
      </c>
      <c r="L43" s="2" t="s">
        <v>467</v>
      </c>
      <c r="M43" s="2" t="s">
        <v>468</v>
      </c>
      <c r="N43" s="2" t="s">
        <v>469</v>
      </c>
      <c r="O43" s="5" t="s">
        <v>470</v>
      </c>
      <c r="P43" s="5" t="s">
        <v>471</v>
      </c>
    </row>
    <row r="44" spans="1:16" ht="15.75" customHeight="1" x14ac:dyDescent="0.15">
      <c r="A44" s="2" t="s">
        <v>472</v>
      </c>
      <c r="B44" s="2" t="s">
        <v>473</v>
      </c>
      <c r="C44" s="2" t="s">
        <v>18</v>
      </c>
      <c r="D44" s="2" t="s">
        <v>19</v>
      </c>
      <c r="E44" s="2" t="s">
        <v>20</v>
      </c>
      <c r="F44" s="3">
        <v>0.64</v>
      </c>
      <c r="G44" s="2">
        <v>4.2</v>
      </c>
      <c r="H44" s="4">
        <v>24269</v>
      </c>
      <c r="I44" s="2" t="s">
        <v>474</v>
      </c>
      <c r="J44" s="2" t="s">
        <v>22</v>
      </c>
      <c r="K44" s="2" t="s">
        <v>23</v>
      </c>
      <c r="L44" s="2" t="s">
        <v>24</v>
      </c>
      <c r="M44" s="2" t="s">
        <v>25</v>
      </c>
      <c r="N44" s="2" t="s">
        <v>26</v>
      </c>
      <c r="O44" s="5" t="s">
        <v>475</v>
      </c>
      <c r="P44" s="5" t="s">
        <v>476</v>
      </c>
    </row>
    <row r="45" spans="1:16" ht="15.75" customHeight="1" x14ac:dyDescent="0.15">
      <c r="A45" s="2" t="s">
        <v>477</v>
      </c>
      <c r="B45" s="2" t="s">
        <v>478</v>
      </c>
      <c r="C45" s="2" t="s">
        <v>113</v>
      </c>
      <c r="D45" s="2" t="s">
        <v>114</v>
      </c>
      <c r="E45" s="2" t="s">
        <v>479</v>
      </c>
      <c r="F45" s="3">
        <v>0.38</v>
      </c>
      <c r="G45" s="2">
        <v>4.3</v>
      </c>
      <c r="H45" s="4">
        <v>12093</v>
      </c>
      <c r="I45" s="2" t="s">
        <v>480</v>
      </c>
      <c r="J45" s="2" t="s">
        <v>481</v>
      </c>
      <c r="K45" s="2" t="s">
        <v>482</v>
      </c>
      <c r="L45" s="2" t="s">
        <v>483</v>
      </c>
      <c r="M45" s="2" t="s">
        <v>484</v>
      </c>
      <c r="N45" s="2" t="s">
        <v>485</v>
      </c>
      <c r="O45" s="5" t="s">
        <v>486</v>
      </c>
      <c r="P45" s="5" t="s">
        <v>487</v>
      </c>
    </row>
    <row r="46" spans="1:16" ht="15.75" customHeight="1" x14ac:dyDescent="0.15">
      <c r="A46" s="2" t="s">
        <v>488</v>
      </c>
      <c r="B46" s="2" t="s">
        <v>489</v>
      </c>
      <c r="C46" s="2" t="s">
        <v>18</v>
      </c>
      <c r="D46" s="2" t="s">
        <v>269</v>
      </c>
      <c r="E46" s="2" t="s">
        <v>31</v>
      </c>
      <c r="F46" s="3">
        <v>0.7</v>
      </c>
      <c r="G46" s="2">
        <v>4</v>
      </c>
      <c r="H46" s="4">
        <v>9378</v>
      </c>
      <c r="I46" s="2" t="s">
        <v>490</v>
      </c>
      <c r="J46" s="2" t="s">
        <v>271</v>
      </c>
      <c r="K46" s="2" t="s">
        <v>272</v>
      </c>
      <c r="L46" s="2" t="s">
        <v>273</v>
      </c>
      <c r="M46" s="2" t="s">
        <v>274</v>
      </c>
      <c r="N46" s="2" t="s">
        <v>275</v>
      </c>
      <c r="O46" s="5" t="s">
        <v>491</v>
      </c>
      <c r="P46" s="5" t="s">
        <v>492</v>
      </c>
    </row>
    <row r="47" spans="1:16" ht="15.75" customHeight="1" x14ac:dyDescent="0.15">
      <c r="A47" s="2" t="s">
        <v>493</v>
      </c>
      <c r="B47" s="2" t="s">
        <v>494</v>
      </c>
      <c r="C47" s="2" t="s">
        <v>18</v>
      </c>
      <c r="D47" s="2" t="s">
        <v>495</v>
      </c>
      <c r="E47" s="2" t="s">
        <v>114</v>
      </c>
      <c r="F47" s="3">
        <v>0.67</v>
      </c>
      <c r="G47" s="2">
        <v>3.3</v>
      </c>
      <c r="H47" s="4">
        <v>9792</v>
      </c>
      <c r="I47" s="2" t="s">
        <v>496</v>
      </c>
      <c r="J47" s="2" t="s">
        <v>497</v>
      </c>
      <c r="K47" s="2" t="s">
        <v>498</v>
      </c>
      <c r="L47" s="2" t="s">
        <v>499</v>
      </c>
      <c r="M47" s="2" t="s">
        <v>500</v>
      </c>
      <c r="N47" s="2" t="s">
        <v>501</v>
      </c>
      <c r="O47" s="5" t="s">
        <v>502</v>
      </c>
      <c r="P47" s="5" t="s">
        <v>503</v>
      </c>
    </row>
    <row r="48" spans="1:16" ht="15.75" customHeight="1" x14ac:dyDescent="0.15">
      <c r="A48" s="2" t="s">
        <v>504</v>
      </c>
      <c r="B48" s="2" t="s">
        <v>505</v>
      </c>
      <c r="C48" s="2" t="s">
        <v>113</v>
      </c>
      <c r="D48" s="2" t="s">
        <v>506</v>
      </c>
      <c r="E48" s="2" t="s">
        <v>507</v>
      </c>
      <c r="F48" s="3">
        <v>0.57999999999999996</v>
      </c>
      <c r="G48" s="2">
        <v>4.0999999999999996</v>
      </c>
      <c r="H48" s="4">
        <v>8131</v>
      </c>
      <c r="I48" s="2" t="s">
        <v>508</v>
      </c>
      <c r="J48" s="2" t="s">
        <v>509</v>
      </c>
      <c r="K48" s="2" t="s">
        <v>510</v>
      </c>
      <c r="L48" s="2" t="s">
        <v>511</v>
      </c>
      <c r="M48" s="2" t="s">
        <v>512</v>
      </c>
      <c r="N48" s="2" t="s">
        <v>513</v>
      </c>
      <c r="O48" s="5" t="s">
        <v>514</v>
      </c>
      <c r="P48" s="5" t="s">
        <v>515</v>
      </c>
    </row>
    <row r="49" spans="1:16" ht="15.75" customHeight="1" x14ac:dyDescent="0.15">
      <c r="A49" s="2" t="s">
        <v>516</v>
      </c>
      <c r="B49" s="2" t="s">
        <v>517</v>
      </c>
      <c r="C49" s="2" t="s">
        <v>148</v>
      </c>
      <c r="D49" s="2" t="s">
        <v>518</v>
      </c>
      <c r="E49" s="2" t="s">
        <v>519</v>
      </c>
      <c r="F49" s="3">
        <v>0.35</v>
      </c>
      <c r="G49" s="2">
        <v>4.4000000000000004</v>
      </c>
      <c r="H49" s="2" t="s">
        <v>151</v>
      </c>
      <c r="I49" s="2" t="s">
        <v>520</v>
      </c>
      <c r="J49" s="2" t="s">
        <v>153</v>
      </c>
      <c r="K49" s="2" t="s">
        <v>154</v>
      </c>
      <c r="L49" s="2" t="s">
        <v>155</v>
      </c>
      <c r="M49" s="2" t="s">
        <v>156</v>
      </c>
      <c r="N49" s="2" t="s">
        <v>157</v>
      </c>
      <c r="O49" s="5" t="s">
        <v>521</v>
      </c>
      <c r="P49" s="5" t="s">
        <v>522</v>
      </c>
    </row>
    <row r="50" spans="1:16" ht="13" x14ac:dyDescent="0.15">
      <c r="A50" s="2" t="s">
        <v>523</v>
      </c>
      <c r="B50" s="2" t="s">
        <v>524</v>
      </c>
      <c r="C50" s="2" t="s">
        <v>525</v>
      </c>
      <c r="D50" s="2" t="s">
        <v>19</v>
      </c>
      <c r="E50" s="2" t="s">
        <v>114</v>
      </c>
      <c r="F50" s="3">
        <v>0.6</v>
      </c>
      <c r="G50" s="2">
        <v>3.6</v>
      </c>
      <c r="H50" s="2">
        <v>493</v>
      </c>
      <c r="I50" s="2" t="s">
        <v>526</v>
      </c>
      <c r="J50" s="2" t="s">
        <v>527</v>
      </c>
      <c r="K50" s="2" t="s">
        <v>528</v>
      </c>
      <c r="L50" s="2" t="s">
        <v>529</v>
      </c>
      <c r="M50" s="2" t="s">
        <v>530</v>
      </c>
      <c r="N50" s="2" t="s">
        <v>531</v>
      </c>
      <c r="O50" s="5" t="s">
        <v>532</v>
      </c>
      <c r="P50" s="5" t="s">
        <v>533</v>
      </c>
    </row>
    <row r="51" spans="1:16" ht="13" x14ac:dyDescent="0.15">
      <c r="A51" s="2" t="s">
        <v>534</v>
      </c>
      <c r="B51" s="2" t="s">
        <v>535</v>
      </c>
      <c r="C51" s="2" t="s">
        <v>18</v>
      </c>
      <c r="D51" s="2" t="s">
        <v>31</v>
      </c>
      <c r="E51" s="2" t="s">
        <v>536</v>
      </c>
      <c r="F51" s="3">
        <v>0.5</v>
      </c>
      <c r="G51" s="2">
        <v>4.2</v>
      </c>
      <c r="H51" s="4">
        <v>92595</v>
      </c>
      <c r="I51" s="2" t="s">
        <v>537</v>
      </c>
      <c r="J51" s="2" t="s">
        <v>538</v>
      </c>
      <c r="K51" s="2" t="s">
        <v>539</v>
      </c>
      <c r="L51" s="2" t="s">
        <v>540</v>
      </c>
      <c r="M51" s="2" t="s">
        <v>541</v>
      </c>
      <c r="N51" s="2" t="s">
        <v>542</v>
      </c>
      <c r="O51" s="5" t="s">
        <v>543</v>
      </c>
      <c r="P51" s="5" t="s">
        <v>544</v>
      </c>
    </row>
    <row r="52" spans="1:16" ht="13" x14ac:dyDescent="0.15">
      <c r="A52" s="2" t="s">
        <v>545</v>
      </c>
      <c r="B52" s="2" t="s">
        <v>546</v>
      </c>
      <c r="C52" s="2" t="s">
        <v>113</v>
      </c>
      <c r="D52" s="2" t="s">
        <v>547</v>
      </c>
      <c r="E52" s="2" t="s">
        <v>548</v>
      </c>
      <c r="F52" s="3">
        <v>0.45</v>
      </c>
      <c r="G52" s="2">
        <v>4.4000000000000004</v>
      </c>
      <c r="H52" s="4">
        <v>24780</v>
      </c>
      <c r="I52" s="2" t="s">
        <v>549</v>
      </c>
      <c r="J52" s="2" t="s">
        <v>550</v>
      </c>
      <c r="K52" s="2" t="s">
        <v>551</v>
      </c>
      <c r="L52" s="2" t="s">
        <v>552</v>
      </c>
      <c r="M52" s="2" t="s">
        <v>553</v>
      </c>
      <c r="N52" s="2" t="s">
        <v>554</v>
      </c>
      <c r="O52" s="5" t="s">
        <v>555</v>
      </c>
      <c r="P52" s="5" t="s">
        <v>556</v>
      </c>
    </row>
    <row r="53" spans="1:16" ht="13" x14ac:dyDescent="0.15">
      <c r="A53" s="2" t="s">
        <v>557</v>
      </c>
      <c r="B53" s="2" t="s">
        <v>558</v>
      </c>
      <c r="C53" s="2" t="s">
        <v>18</v>
      </c>
      <c r="D53" s="2" t="s">
        <v>356</v>
      </c>
      <c r="E53" s="2" t="s">
        <v>559</v>
      </c>
      <c r="F53" s="3">
        <v>0.64</v>
      </c>
      <c r="G53" s="2">
        <v>4.2</v>
      </c>
      <c r="H53" s="4">
        <v>92595</v>
      </c>
      <c r="I53" s="2" t="s">
        <v>560</v>
      </c>
      <c r="J53" s="2" t="s">
        <v>538</v>
      </c>
      <c r="K53" s="2" t="s">
        <v>539</v>
      </c>
      <c r="L53" s="2" t="s">
        <v>540</v>
      </c>
      <c r="M53" s="2" t="s">
        <v>541</v>
      </c>
      <c r="N53" s="2" t="s">
        <v>542</v>
      </c>
      <c r="O53" s="5" t="s">
        <v>561</v>
      </c>
      <c r="P53" s="5" t="s">
        <v>562</v>
      </c>
    </row>
    <row r="54" spans="1:16" ht="13" x14ac:dyDescent="0.15">
      <c r="A54" s="2" t="s">
        <v>563</v>
      </c>
      <c r="B54" s="2" t="s">
        <v>564</v>
      </c>
      <c r="C54" s="2" t="s">
        <v>18</v>
      </c>
      <c r="D54" s="2" t="s">
        <v>142</v>
      </c>
      <c r="E54" s="2" t="s">
        <v>565</v>
      </c>
      <c r="F54" s="3">
        <v>0.62</v>
      </c>
      <c r="G54" s="2">
        <v>4.3</v>
      </c>
      <c r="H54" s="4">
        <v>8188</v>
      </c>
      <c r="I54" s="2" t="s">
        <v>566</v>
      </c>
      <c r="J54" s="2" t="s">
        <v>567</v>
      </c>
      <c r="K54" s="2" t="s">
        <v>568</v>
      </c>
      <c r="L54" s="2" t="s">
        <v>569</v>
      </c>
      <c r="M54" s="2" t="s">
        <v>570</v>
      </c>
      <c r="N54" s="2" t="s">
        <v>571</v>
      </c>
      <c r="O54" s="5" t="s">
        <v>572</v>
      </c>
      <c r="P54" s="5" t="s">
        <v>573</v>
      </c>
    </row>
    <row r="55" spans="1:16" ht="13" x14ac:dyDescent="0.15">
      <c r="A55" s="2" t="s">
        <v>574</v>
      </c>
      <c r="B55" s="2" t="s">
        <v>575</v>
      </c>
      <c r="C55" s="2" t="s">
        <v>576</v>
      </c>
      <c r="D55" s="2" t="s">
        <v>577</v>
      </c>
      <c r="E55" s="2" t="s">
        <v>578</v>
      </c>
      <c r="F55" s="3">
        <v>0.46</v>
      </c>
      <c r="G55" s="2">
        <v>4.2</v>
      </c>
      <c r="H55" s="4">
        <v>4003</v>
      </c>
      <c r="I55" s="2" t="s">
        <v>579</v>
      </c>
      <c r="J55" s="2" t="s">
        <v>580</v>
      </c>
      <c r="K55" s="2" t="s">
        <v>581</v>
      </c>
      <c r="L55" s="2" t="s">
        <v>582</v>
      </c>
      <c r="M55" s="2" t="s">
        <v>583</v>
      </c>
      <c r="N55" s="2" t="s">
        <v>584</v>
      </c>
      <c r="O55" s="5" t="s">
        <v>585</v>
      </c>
      <c r="P55" s="5" t="s">
        <v>586</v>
      </c>
    </row>
    <row r="56" spans="1:16" ht="13" x14ac:dyDescent="0.15">
      <c r="A56" s="2" t="s">
        <v>587</v>
      </c>
      <c r="B56" s="2" t="s">
        <v>588</v>
      </c>
      <c r="C56" s="2" t="s">
        <v>18</v>
      </c>
      <c r="D56" s="2" t="s">
        <v>31</v>
      </c>
      <c r="E56" s="2" t="s">
        <v>32</v>
      </c>
      <c r="F56" s="3">
        <v>0.43</v>
      </c>
      <c r="G56" s="2">
        <v>4.0999999999999996</v>
      </c>
      <c r="H56" s="2">
        <v>314</v>
      </c>
      <c r="I56" s="2" t="s">
        <v>589</v>
      </c>
      <c r="J56" s="2" t="s">
        <v>590</v>
      </c>
      <c r="K56" s="2" t="s">
        <v>591</v>
      </c>
      <c r="L56" s="2" t="s">
        <v>592</v>
      </c>
      <c r="M56" s="2" t="s">
        <v>593</v>
      </c>
      <c r="N56" s="2" t="s">
        <v>594</v>
      </c>
      <c r="O56" s="5" t="s">
        <v>595</v>
      </c>
      <c r="P56" s="5" t="s">
        <v>596</v>
      </c>
    </row>
    <row r="57" spans="1:16" ht="13" x14ac:dyDescent="0.15">
      <c r="A57" s="2" t="s">
        <v>597</v>
      </c>
      <c r="B57" s="2" t="s">
        <v>598</v>
      </c>
      <c r="C57" s="2" t="s">
        <v>525</v>
      </c>
      <c r="D57" s="2" t="s">
        <v>599</v>
      </c>
      <c r="E57" s="2" t="s">
        <v>90</v>
      </c>
      <c r="F57" s="3">
        <v>0.54</v>
      </c>
      <c r="G57" s="2">
        <v>3.7</v>
      </c>
      <c r="H57" s="4">
        <v>2960</v>
      </c>
      <c r="I57" s="2" t="s">
        <v>600</v>
      </c>
      <c r="J57" s="2" t="s">
        <v>601</v>
      </c>
      <c r="K57" s="2" t="s">
        <v>602</v>
      </c>
      <c r="L57" s="2" t="s">
        <v>603</v>
      </c>
      <c r="M57" s="2" t="s">
        <v>604</v>
      </c>
      <c r="N57" s="2" t="s">
        <v>605</v>
      </c>
      <c r="O57" s="5" t="s">
        <v>606</v>
      </c>
      <c r="P57" s="5" t="s">
        <v>607</v>
      </c>
    </row>
    <row r="58" spans="1:16" ht="13" x14ac:dyDescent="0.15">
      <c r="A58" s="2" t="s">
        <v>608</v>
      </c>
      <c r="B58" s="2" t="s">
        <v>609</v>
      </c>
      <c r="C58" s="2" t="s">
        <v>113</v>
      </c>
      <c r="D58" s="2" t="s">
        <v>610</v>
      </c>
      <c r="E58" s="2" t="s">
        <v>611</v>
      </c>
      <c r="F58" s="3">
        <v>0.54</v>
      </c>
      <c r="G58" s="2">
        <v>4.2</v>
      </c>
      <c r="H58" s="2" t="s">
        <v>115</v>
      </c>
      <c r="I58" s="2" t="s">
        <v>612</v>
      </c>
      <c r="J58" s="2" t="s">
        <v>117</v>
      </c>
      <c r="K58" s="2" t="s">
        <v>118</v>
      </c>
      <c r="L58" s="2" t="s">
        <v>119</v>
      </c>
      <c r="M58" s="2" t="s">
        <v>120</v>
      </c>
      <c r="N58" s="2" t="s">
        <v>121</v>
      </c>
      <c r="O58" s="5" t="s">
        <v>613</v>
      </c>
      <c r="P58" s="5" t="s">
        <v>614</v>
      </c>
    </row>
    <row r="59" spans="1:16" ht="13" x14ac:dyDescent="0.15">
      <c r="A59" s="2" t="s">
        <v>615</v>
      </c>
      <c r="B59" s="2" t="s">
        <v>616</v>
      </c>
      <c r="C59" s="2" t="s">
        <v>194</v>
      </c>
      <c r="D59" s="2" t="s">
        <v>617</v>
      </c>
      <c r="E59" s="2" t="s">
        <v>618</v>
      </c>
      <c r="F59" s="3">
        <v>0.27</v>
      </c>
      <c r="G59" s="2">
        <v>4.2</v>
      </c>
      <c r="H59" s="4">
        <v>34899</v>
      </c>
      <c r="I59" s="2" t="s">
        <v>619</v>
      </c>
      <c r="J59" s="2" t="s">
        <v>305</v>
      </c>
      <c r="K59" s="2" t="s">
        <v>306</v>
      </c>
      <c r="L59" s="2" t="s">
        <v>307</v>
      </c>
      <c r="M59" s="2" t="s">
        <v>308</v>
      </c>
      <c r="N59" s="2" t="s">
        <v>309</v>
      </c>
      <c r="O59" s="5" t="s">
        <v>620</v>
      </c>
      <c r="P59" s="5" t="s">
        <v>621</v>
      </c>
    </row>
    <row r="60" spans="1:16" ht="13" x14ac:dyDescent="0.15">
      <c r="A60" s="2" t="s">
        <v>622</v>
      </c>
      <c r="B60" s="2" t="s">
        <v>623</v>
      </c>
      <c r="C60" s="2" t="s">
        <v>18</v>
      </c>
      <c r="D60" s="2" t="s">
        <v>624</v>
      </c>
      <c r="E60" s="2" t="s">
        <v>625</v>
      </c>
      <c r="F60" s="3">
        <v>0.77</v>
      </c>
      <c r="G60" s="2">
        <v>4.2</v>
      </c>
      <c r="H60" s="2">
        <v>656</v>
      </c>
      <c r="I60" s="2" t="s">
        <v>626</v>
      </c>
      <c r="J60" s="2" t="s">
        <v>627</v>
      </c>
      <c r="K60" s="2" t="s">
        <v>628</v>
      </c>
      <c r="L60" s="2" t="s">
        <v>629</v>
      </c>
      <c r="M60" s="2" t="s">
        <v>630</v>
      </c>
      <c r="N60" s="2" t="s">
        <v>631</v>
      </c>
      <c r="O60" s="5" t="s">
        <v>632</v>
      </c>
      <c r="P60" s="5" t="s">
        <v>633</v>
      </c>
    </row>
    <row r="61" spans="1:16" ht="13" x14ac:dyDescent="0.15">
      <c r="A61" s="2" t="s">
        <v>634</v>
      </c>
      <c r="B61" s="2" t="s">
        <v>635</v>
      </c>
      <c r="C61" s="2" t="s">
        <v>18</v>
      </c>
      <c r="D61" s="2" t="s">
        <v>66</v>
      </c>
      <c r="E61" s="2" t="s">
        <v>32</v>
      </c>
      <c r="F61" s="3">
        <v>0.56000000000000005</v>
      </c>
      <c r="G61" s="2">
        <v>4.3</v>
      </c>
      <c r="H61" s="4">
        <v>7064</v>
      </c>
      <c r="I61" s="2" t="s">
        <v>636</v>
      </c>
      <c r="J61" s="2" t="s">
        <v>637</v>
      </c>
      <c r="K61" s="2" t="s">
        <v>638</v>
      </c>
      <c r="L61" s="2" t="s">
        <v>639</v>
      </c>
      <c r="M61" s="2" t="s">
        <v>640</v>
      </c>
      <c r="N61" s="2" t="s">
        <v>641</v>
      </c>
      <c r="O61" s="5" t="s">
        <v>642</v>
      </c>
      <c r="P61" s="5" t="s">
        <v>643</v>
      </c>
    </row>
    <row r="62" spans="1:16" ht="13" x14ac:dyDescent="0.15">
      <c r="A62" s="2" t="s">
        <v>644</v>
      </c>
      <c r="B62" s="2" t="s">
        <v>645</v>
      </c>
      <c r="C62" s="2" t="s">
        <v>525</v>
      </c>
      <c r="D62" s="2" t="s">
        <v>356</v>
      </c>
      <c r="E62" s="2" t="s">
        <v>142</v>
      </c>
      <c r="F62" s="3">
        <v>0.78</v>
      </c>
      <c r="G62" s="2">
        <v>3.7</v>
      </c>
      <c r="H62" s="4">
        <v>2201</v>
      </c>
      <c r="I62" s="2" t="s">
        <v>646</v>
      </c>
      <c r="J62" s="2" t="s">
        <v>647</v>
      </c>
      <c r="K62" s="2" t="s">
        <v>648</v>
      </c>
      <c r="L62" s="2" t="s">
        <v>649</v>
      </c>
      <c r="M62" s="2" t="s">
        <v>650</v>
      </c>
      <c r="N62" s="2" t="s">
        <v>651</v>
      </c>
      <c r="O62" s="5" t="s">
        <v>652</v>
      </c>
      <c r="P62" s="5" t="s">
        <v>653</v>
      </c>
    </row>
    <row r="63" spans="1:16" ht="13" x14ac:dyDescent="0.15">
      <c r="A63" s="2" t="s">
        <v>654</v>
      </c>
      <c r="B63" s="2" t="s">
        <v>655</v>
      </c>
      <c r="C63" s="2" t="s">
        <v>194</v>
      </c>
      <c r="D63" s="2" t="s">
        <v>656</v>
      </c>
      <c r="E63" s="2" t="s">
        <v>657</v>
      </c>
      <c r="F63" s="3">
        <v>0.31</v>
      </c>
      <c r="G63" s="2">
        <v>4.3</v>
      </c>
      <c r="H63" s="4">
        <v>7109</v>
      </c>
      <c r="I63" s="2" t="s">
        <v>658</v>
      </c>
      <c r="J63" s="2" t="s">
        <v>659</v>
      </c>
      <c r="K63" s="2" t="s">
        <v>660</v>
      </c>
      <c r="L63" s="2" t="s">
        <v>661</v>
      </c>
      <c r="M63" s="2" t="s">
        <v>662</v>
      </c>
      <c r="N63" s="2" t="s">
        <v>663</v>
      </c>
      <c r="O63" s="5" t="s">
        <v>664</v>
      </c>
      <c r="P63" s="5" t="s">
        <v>665</v>
      </c>
    </row>
    <row r="64" spans="1:16" ht="13" x14ac:dyDescent="0.15">
      <c r="A64" s="2" t="s">
        <v>666</v>
      </c>
      <c r="B64" s="2" t="s">
        <v>667</v>
      </c>
      <c r="C64" s="2" t="s">
        <v>18</v>
      </c>
      <c r="D64" s="2" t="s">
        <v>668</v>
      </c>
      <c r="E64" s="2" t="s">
        <v>114</v>
      </c>
      <c r="F64" s="3">
        <v>0.86</v>
      </c>
      <c r="G64" s="2">
        <v>4</v>
      </c>
      <c r="H64" s="4">
        <v>1313</v>
      </c>
      <c r="I64" s="2" t="s">
        <v>669</v>
      </c>
      <c r="J64" s="2" t="s">
        <v>670</v>
      </c>
      <c r="K64" s="2" t="s">
        <v>671</v>
      </c>
      <c r="L64" s="2" t="s">
        <v>672</v>
      </c>
      <c r="M64" s="2" t="s">
        <v>673</v>
      </c>
      <c r="N64" s="2" t="s">
        <v>674</v>
      </c>
      <c r="O64" s="5" t="s">
        <v>675</v>
      </c>
      <c r="P64" s="5" t="s">
        <v>676</v>
      </c>
    </row>
    <row r="65" spans="1:16" ht="13" x14ac:dyDescent="0.15">
      <c r="A65" s="2" t="s">
        <v>677</v>
      </c>
      <c r="B65" s="2" t="s">
        <v>678</v>
      </c>
      <c r="C65" s="2" t="s">
        <v>18</v>
      </c>
      <c r="D65" s="2" t="s">
        <v>54</v>
      </c>
      <c r="E65" s="2" t="s">
        <v>679</v>
      </c>
      <c r="F65" s="3">
        <v>0.61</v>
      </c>
      <c r="G65" s="2">
        <v>4.2</v>
      </c>
      <c r="H65" s="4">
        <v>29746</v>
      </c>
      <c r="I65" s="2" t="s">
        <v>680</v>
      </c>
      <c r="J65" s="2" t="s">
        <v>681</v>
      </c>
      <c r="K65" s="2" t="s">
        <v>682</v>
      </c>
      <c r="L65" s="2" t="s">
        <v>683</v>
      </c>
      <c r="M65" s="2" t="s">
        <v>684</v>
      </c>
      <c r="N65" s="2" t="s">
        <v>685</v>
      </c>
      <c r="O65" s="5" t="s">
        <v>686</v>
      </c>
      <c r="P65" s="5" t="s">
        <v>687</v>
      </c>
    </row>
    <row r="66" spans="1:16" ht="13" x14ac:dyDescent="0.15">
      <c r="A66" s="2" t="s">
        <v>688</v>
      </c>
      <c r="B66" s="2" t="s">
        <v>689</v>
      </c>
      <c r="C66" s="2" t="s">
        <v>194</v>
      </c>
      <c r="D66" s="2" t="s">
        <v>195</v>
      </c>
      <c r="E66" s="2" t="s">
        <v>196</v>
      </c>
      <c r="F66" s="3">
        <v>0.44</v>
      </c>
      <c r="G66" s="2">
        <v>4.2</v>
      </c>
      <c r="H66" s="4">
        <v>45238</v>
      </c>
      <c r="I66" s="2" t="s">
        <v>690</v>
      </c>
      <c r="J66" s="2" t="s">
        <v>691</v>
      </c>
      <c r="K66" s="2" t="s">
        <v>692</v>
      </c>
      <c r="L66" s="2" t="s">
        <v>693</v>
      </c>
      <c r="M66" s="2" t="s">
        <v>694</v>
      </c>
      <c r="N66" s="2" t="s">
        <v>695</v>
      </c>
      <c r="O66" s="5" t="s">
        <v>696</v>
      </c>
      <c r="P66" s="5" t="s">
        <v>697</v>
      </c>
    </row>
    <row r="67" spans="1:16" ht="13" x14ac:dyDescent="0.15">
      <c r="A67" s="2" t="s">
        <v>698</v>
      </c>
      <c r="B67" s="2" t="s">
        <v>699</v>
      </c>
      <c r="C67" s="2" t="s">
        <v>148</v>
      </c>
      <c r="D67" s="2" t="s">
        <v>518</v>
      </c>
      <c r="E67" s="2" t="s">
        <v>700</v>
      </c>
      <c r="F67" s="3">
        <v>0.78</v>
      </c>
      <c r="G67" s="2">
        <v>4.4000000000000004</v>
      </c>
      <c r="H67" s="2" t="s">
        <v>151</v>
      </c>
      <c r="I67" s="2" t="s">
        <v>701</v>
      </c>
      <c r="J67" s="2" t="s">
        <v>153</v>
      </c>
      <c r="K67" s="2" t="s">
        <v>154</v>
      </c>
      <c r="L67" s="2" t="s">
        <v>155</v>
      </c>
      <c r="M67" s="2" t="s">
        <v>156</v>
      </c>
      <c r="N67" s="2" t="s">
        <v>157</v>
      </c>
      <c r="O67" s="5" t="s">
        <v>702</v>
      </c>
      <c r="P67" s="5" t="s">
        <v>703</v>
      </c>
    </row>
    <row r="68" spans="1:16" ht="13" x14ac:dyDescent="0.15">
      <c r="A68" s="2" t="s">
        <v>704</v>
      </c>
      <c r="B68" s="2" t="s">
        <v>705</v>
      </c>
      <c r="C68" s="2" t="s">
        <v>18</v>
      </c>
      <c r="D68" s="2" t="s">
        <v>706</v>
      </c>
      <c r="E68" s="2" t="s">
        <v>55</v>
      </c>
      <c r="F68" s="3">
        <v>0.62</v>
      </c>
      <c r="G68" s="2">
        <v>4.0999999999999996</v>
      </c>
      <c r="H68" s="2">
        <v>450</v>
      </c>
      <c r="I68" s="2" t="s">
        <v>707</v>
      </c>
      <c r="J68" s="2" t="s">
        <v>708</v>
      </c>
      <c r="K68" s="2" t="s">
        <v>709</v>
      </c>
      <c r="L68" s="2" t="s">
        <v>710</v>
      </c>
      <c r="M68" s="2" t="s">
        <v>711</v>
      </c>
      <c r="N68" s="2" t="s">
        <v>712</v>
      </c>
      <c r="O68" s="5" t="s">
        <v>713</v>
      </c>
      <c r="P68" s="5" t="s">
        <v>714</v>
      </c>
    </row>
    <row r="69" spans="1:16" ht="13" x14ac:dyDescent="0.15">
      <c r="A69" s="2" t="s">
        <v>715</v>
      </c>
      <c r="B69" s="2" t="s">
        <v>716</v>
      </c>
      <c r="C69" s="2" t="s">
        <v>576</v>
      </c>
      <c r="D69" s="2" t="s">
        <v>717</v>
      </c>
      <c r="E69" s="2" t="s">
        <v>718</v>
      </c>
      <c r="F69" s="3">
        <v>0.47</v>
      </c>
      <c r="G69" s="2">
        <v>4.3</v>
      </c>
      <c r="H69" s="2">
        <v>457</v>
      </c>
      <c r="I69" s="2" t="s">
        <v>719</v>
      </c>
      <c r="J69" s="2" t="s">
        <v>720</v>
      </c>
      <c r="K69" s="2" t="s">
        <v>721</v>
      </c>
      <c r="L69" s="2" t="s">
        <v>722</v>
      </c>
      <c r="M69" s="2" t="s">
        <v>723</v>
      </c>
      <c r="N69" s="2" t="s">
        <v>724</v>
      </c>
      <c r="O69" s="5" t="s">
        <v>725</v>
      </c>
      <c r="P69" s="5" t="s">
        <v>726</v>
      </c>
    </row>
    <row r="70" spans="1:16" ht="13" x14ac:dyDescent="0.15">
      <c r="A70" s="2" t="s">
        <v>727</v>
      </c>
      <c r="B70" s="2" t="s">
        <v>728</v>
      </c>
      <c r="C70" s="2" t="s">
        <v>729</v>
      </c>
      <c r="D70" s="2" t="s">
        <v>479</v>
      </c>
      <c r="E70" s="2" t="s">
        <v>730</v>
      </c>
      <c r="F70" s="3">
        <v>0.47</v>
      </c>
      <c r="G70" s="2">
        <v>4.2</v>
      </c>
      <c r="H70" s="4">
        <v>2727</v>
      </c>
      <c r="I70" s="2" t="s">
        <v>731</v>
      </c>
      <c r="J70" s="2" t="s">
        <v>732</v>
      </c>
      <c r="K70" s="2" t="s">
        <v>733</v>
      </c>
      <c r="L70" s="2" t="s">
        <v>734</v>
      </c>
      <c r="M70" s="2" t="s">
        <v>735</v>
      </c>
      <c r="N70" s="2" t="s">
        <v>736</v>
      </c>
      <c r="O70" s="5" t="s">
        <v>737</v>
      </c>
      <c r="P70" s="5" t="s">
        <v>738</v>
      </c>
    </row>
    <row r="71" spans="1:16" ht="13" x14ac:dyDescent="0.15">
      <c r="A71" s="2" t="s">
        <v>739</v>
      </c>
      <c r="B71" s="2" t="s">
        <v>740</v>
      </c>
      <c r="C71" s="2" t="s">
        <v>18</v>
      </c>
      <c r="D71" s="2" t="s">
        <v>149</v>
      </c>
      <c r="E71" s="2" t="s">
        <v>150</v>
      </c>
      <c r="F71" s="3">
        <v>0.69</v>
      </c>
      <c r="G71" s="2">
        <v>4.3</v>
      </c>
      <c r="H71" s="4">
        <v>20053</v>
      </c>
      <c r="I71" s="2" t="s">
        <v>741</v>
      </c>
      <c r="J71" s="2" t="s">
        <v>742</v>
      </c>
      <c r="K71" s="2" t="s">
        <v>743</v>
      </c>
      <c r="L71" s="2" t="s">
        <v>744</v>
      </c>
      <c r="M71" s="2" t="s">
        <v>745</v>
      </c>
      <c r="N71" s="2" t="s">
        <v>746</v>
      </c>
      <c r="O71" s="5" t="s">
        <v>747</v>
      </c>
      <c r="P71" s="5" t="s">
        <v>748</v>
      </c>
    </row>
    <row r="72" spans="1:16" ht="13" x14ac:dyDescent="0.15">
      <c r="A72" s="2" t="s">
        <v>749</v>
      </c>
      <c r="B72" s="2" t="s">
        <v>750</v>
      </c>
      <c r="C72" s="2" t="s">
        <v>18</v>
      </c>
      <c r="D72" s="2" t="s">
        <v>32</v>
      </c>
      <c r="E72" s="2" t="s">
        <v>163</v>
      </c>
      <c r="F72" s="3">
        <v>0.61</v>
      </c>
      <c r="G72" s="2">
        <v>4.5</v>
      </c>
      <c r="H72" s="2">
        <v>149</v>
      </c>
      <c r="I72" s="2" t="s">
        <v>751</v>
      </c>
      <c r="J72" s="2" t="s">
        <v>752</v>
      </c>
      <c r="K72" s="2" t="s">
        <v>753</v>
      </c>
      <c r="L72" s="2" t="s">
        <v>754</v>
      </c>
      <c r="M72" s="2" t="s">
        <v>755</v>
      </c>
      <c r="N72" s="2" t="s">
        <v>756</v>
      </c>
      <c r="O72" s="5" t="s">
        <v>757</v>
      </c>
      <c r="P72" s="5" t="s">
        <v>758</v>
      </c>
    </row>
    <row r="73" spans="1:16" ht="13" x14ac:dyDescent="0.15">
      <c r="A73" s="2" t="s">
        <v>759</v>
      </c>
      <c r="B73" s="2" t="s">
        <v>760</v>
      </c>
      <c r="C73" s="2" t="s">
        <v>18</v>
      </c>
      <c r="D73" s="2" t="s">
        <v>32</v>
      </c>
      <c r="E73" s="2" t="s">
        <v>378</v>
      </c>
      <c r="F73" s="3">
        <v>0.42</v>
      </c>
      <c r="G73" s="2">
        <v>4.0999999999999996</v>
      </c>
      <c r="H73" s="2">
        <v>210</v>
      </c>
      <c r="I73" s="2" t="s">
        <v>761</v>
      </c>
      <c r="J73" s="2" t="s">
        <v>762</v>
      </c>
      <c r="K73" s="2" t="s">
        <v>763</v>
      </c>
      <c r="L73" s="2" t="s">
        <v>764</v>
      </c>
      <c r="M73" s="2" t="s">
        <v>765</v>
      </c>
      <c r="N73" s="2" t="s">
        <v>766</v>
      </c>
      <c r="O73" s="5" t="s">
        <v>767</v>
      </c>
      <c r="P73" s="5" t="s">
        <v>768</v>
      </c>
    </row>
    <row r="74" spans="1:16" ht="13" x14ac:dyDescent="0.15">
      <c r="A74" s="2" t="s">
        <v>769</v>
      </c>
      <c r="B74" s="2" t="s">
        <v>770</v>
      </c>
      <c r="C74" s="2" t="s">
        <v>194</v>
      </c>
      <c r="D74" s="2" t="s">
        <v>771</v>
      </c>
      <c r="E74" s="2" t="s">
        <v>772</v>
      </c>
      <c r="F74" s="3">
        <v>0.37</v>
      </c>
      <c r="G74" s="2">
        <v>4.2</v>
      </c>
      <c r="H74" s="4">
        <v>45238</v>
      </c>
      <c r="I74" s="2" t="s">
        <v>773</v>
      </c>
      <c r="J74" s="2" t="s">
        <v>691</v>
      </c>
      <c r="K74" s="2" t="s">
        <v>692</v>
      </c>
      <c r="L74" s="2" t="s">
        <v>693</v>
      </c>
      <c r="M74" s="2" t="s">
        <v>694</v>
      </c>
      <c r="N74" s="2" t="s">
        <v>695</v>
      </c>
      <c r="O74" s="5" t="s">
        <v>774</v>
      </c>
      <c r="P74" s="5" t="s">
        <v>775</v>
      </c>
    </row>
    <row r="75" spans="1:16" ht="13" x14ac:dyDescent="0.15">
      <c r="A75" s="2" t="s">
        <v>776</v>
      </c>
      <c r="B75" s="2" t="s">
        <v>777</v>
      </c>
      <c r="C75" s="2" t="s">
        <v>18</v>
      </c>
      <c r="D75" s="2" t="s">
        <v>778</v>
      </c>
      <c r="E75" s="2" t="s">
        <v>90</v>
      </c>
      <c r="F75" s="3">
        <v>0.77</v>
      </c>
      <c r="G75" s="2">
        <v>4</v>
      </c>
      <c r="H75" s="4">
        <v>7732</v>
      </c>
      <c r="I75" s="2" t="s">
        <v>779</v>
      </c>
      <c r="J75" s="2" t="s">
        <v>780</v>
      </c>
      <c r="K75" s="2" t="s">
        <v>781</v>
      </c>
      <c r="L75" s="2" t="s">
        <v>782</v>
      </c>
      <c r="M75" s="2" t="s">
        <v>783</v>
      </c>
      <c r="N75" s="2" t="s">
        <v>784</v>
      </c>
      <c r="O75" s="5" t="s">
        <v>785</v>
      </c>
      <c r="P75" s="5" t="s">
        <v>786</v>
      </c>
    </row>
    <row r="76" spans="1:16" ht="13" x14ac:dyDescent="0.15">
      <c r="A76" s="2" t="s">
        <v>787</v>
      </c>
      <c r="B76" s="2" t="s">
        <v>788</v>
      </c>
      <c r="C76" s="2" t="s">
        <v>18</v>
      </c>
      <c r="D76" s="2" t="s">
        <v>19</v>
      </c>
      <c r="E76" s="2" t="s">
        <v>114</v>
      </c>
      <c r="F76" s="3">
        <v>0.6</v>
      </c>
      <c r="G76" s="2">
        <v>4.0999999999999996</v>
      </c>
      <c r="H76" s="4">
        <v>1780</v>
      </c>
      <c r="I76" s="2" t="s">
        <v>789</v>
      </c>
      <c r="J76" s="2" t="s">
        <v>790</v>
      </c>
      <c r="K76" s="2" t="s">
        <v>791</v>
      </c>
      <c r="L76" s="2" t="s">
        <v>792</v>
      </c>
      <c r="M76" s="2" t="s">
        <v>793</v>
      </c>
      <c r="N76" s="2" t="s">
        <v>794</v>
      </c>
      <c r="O76" s="5" t="s">
        <v>795</v>
      </c>
      <c r="P76" s="5" t="s">
        <v>796</v>
      </c>
    </row>
    <row r="77" spans="1:16" ht="13" x14ac:dyDescent="0.15">
      <c r="A77" s="2" t="s">
        <v>797</v>
      </c>
      <c r="B77" s="2" t="s">
        <v>798</v>
      </c>
      <c r="C77" s="2" t="s">
        <v>18</v>
      </c>
      <c r="D77" s="2" t="s">
        <v>31</v>
      </c>
      <c r="E77" s="2" t="s">
        <v>90</v>
      </c>
      <c r="F77" s="3">
        <v>0.6</v>
      </c>
      <c r="G77" s="2">
        <v>4.0999999999999996</v>
      </c>
      <c r="H77" s="2">
        <v>602</v>
      </c>
      <c r="I77" s="2" t="s">
        <v>799</v>
      </c>
      <c r="J77" s="2" t="s">
        <v>800</v>
      </c>
      <c r="K77" s="2" t="s">
        <v>801</v>
      </c>
      <c r="L77" s="2" t="s">
        <v>802</v>
      </c>
      <c r="M77" s="2" t="s">
        <v>803</v>
      </c>
      <c r="N77" s="2" t="s">
        <v>804</v>
      </c>
      <c r="O77" s="5" t="s">
        <v>805</v>
      </c>
      <c r="P77" s="5" t="s">
        <v>806</v>
      </c>
    </row>
    <row r="78" spans="1:16" ht="13" x14ac:dyDescent="0.15">
      <c r="A78" s="2" t="s">
        <v>807</v>
      </c>
      <c r="B78" s="2" t="s">
        <v>808</v>
      </c>
      <c r="C78" s="2" t="s">
        <v>18</v>
      </c>
      <c r="D78" s="2" t="s">
        <v>356</v>
      </c>
      <c r="E78" s="2" t="s">
        <v>19</v>
      </c>
      <c r="F78" s="3">
        <v>0.55000000000000004</v>
      </c>
      <c r="G78" s="2">
        <v>4</v>
      </c>
      <c r="H78" s="4">
        <v>1423</v>
      </c>
      <c r="I78" s="2" t="s">
        <v>809</v>
      </c>
      <c r="J78" s="2" t="s">
        <v>810</v>
      </c>
      <c r="K78" s="2" t="s">
        <v>811</v>
      </c>
      <c r="L78" s="2" t="s">
        <v>812</v>
      </c>
      <c r="M78" s="2" t="s">
        <v>813</v>
      </c>
      <c r="N78" s="2" t="s">
        <v>814</v>
      </c>
      <c r="O78" s="5" t="s">
        <v>815</v>
      </c>
      <c r="P78" s="5" t="s">
        <v>816</v>
      </c>
    </row>
    <row r="79" spans="1:16" ht="13" x14ac:dyDescent="0.15">
      <c r="A79" s="2" t="s">
        <v>817</v>
      </c>
      <c r="B79" s="2" t="s">
        <v>818</v>
      </c>
      <c r="C79" s="2" t="s">
        <v>194</v>
      </c>
      <c r="D79" s="2" t="s">
        <v>819</v>
      </c>
      <c r="E79" s="2" t="s">
        <v>820</v>
      </c>
      <c r="F79" s="3">
        <v>0.65</v>
      </c>
      <c r="G79" s="2">
        <v>4.0999999999999996</v>
      </c>
      <c r="H79" s="2">
        <v>398</v>
      </c>
      <c r="I79" s="2" t="s">
        <v>821</v>
      </c>
      <c r="J79" s="2" t="s">
        <v>822</v>
      </c>
      <c r="K79" s="2" t="s">
        <v>823</v>
      </c>
      <c r="L79" s="2" t="s">
        <v>824</v>
      </c>
      <c r="M79" s="2" t="s">
        <v>825</v>
      </c>
      <c r="N79" s="2" t="s">
        <v>826</v>
      </c>
      <c r="O79" s="5" t="s">
        <v>827</v>
      </c>
      <c r="P79" s="5" t="s">
        <v>828</v>
      </c>
    </row>
    <row r="80" spans="1:16" ht="13" x14ac:dyDescent="0.15">
      <c r="A80" s="2" t="s">
        <v>829</v>
      </c>
      <c r="B80" s="2" t="s">
        <v>830</v>
      </c>
      <c r="C80" s="2" t="s">
        <v>18</v>
      </c>
      <c r="D80" s="2" t="s">
        <v>450</v>
      </c>
      <c r="E80" s="2" t="s">
        <v>90</v>
      </c>
      <c r="F80" s="3">
        <v>0.57999999999999996</v>
      </c>
      <c r="G80" s="2">
        <v>3.9</v>
      </c>
      <c r="H80" s="2">
        <v>536</v>
      </c>
      <c r="I80" s="2" t="s">
        <v>831</v>
      </c>
      <c r="J80" s="2" t="s">
        <v>832</v>
      </c>
      <c r="K80" s="2" t="s">
        <v>833</v>
      </c>
      <c r="L80" s="2" t="s">
        <v>834</v>
      </c>
      <c r="M80" s="2" t="s">
        <v>835</v>
      </c>
      <c r="N80" s="2" t="s">
        <v>836</v>
      </c>
      <c r="O80" s="5" t="s">
        <v>837</v>
      </c>
      <c r="P80" s="5" t="s">
        <v>838</v>
      </c>
    </row>
    <row r="81" spans="1:16" ht="13" x14ac:dyDescent="0.15">
      <c r="A81" s="2" t="s">
        <v>839</v>
      </c>
      <c r="B81" s="2" t="s">
        <v>840</v>
      </c>
      <c r="C81" s="2" t="s">
        <v>525</v>
      </c>
      <c r="D81" s="2" t="s">
        <v>841</v>
      </c>
      <c r="E81" s="2" t="s">
        <v>842</v>
      </c>
      <c r="F81" s="3">
        <v>0.64</v>
      </c>
      <c r="G81" s="2">
        <v>4</v>
      </c>
      <c r="H81" s="2">
        <v>32</v>
      </c>
      <c r="I81" s="2" t="s">
        <v>843</v>
      </c>
      <c r="J81" s="2" t="s">
        <v>844</v>
      </c>
      <c r="K81" s="2" t="s">
        <v>845</v>
      </c>
      <c r="L81" s="2" t="s">
        <v>846</v>
      </c>
      <c r="M81" s="2" t="s">
        <v>847</v>
      </c>
      <c r="N81" s="2" t="s">
        <v>848</v>
      </c>
      <c r="O81" s="5" t="s">
        <v>849</v>
      </c>
      <c r="P81" s="5" t="s">
        <v>850</v>
      </c>
    </row>
    <row r="82" spans="1:16" ht="13" x14ac:dyDescent="0.15">
      <c r="A82" s="2" t="s">
        <v>851</v>
      </c>
      <c r="B82" s="2" t="s">
        <v>852</v>
      </c>
      <c r="C82" s="2" t="s">
        <v>18</v>
      </c>
      <c r="D82" s="2" t="s">
        <v>19</v>
      </c>
      <c r="E82" s="2" t="s">
        <v>20</v>
      </c>
      <c r="F82" s="3">
        <v>0.64</v>
      </c>
      <c r="G82" s="2">
        <v>4.2</v>
      </c>
      <c r="H82" s="4">
        <v>24269</v>
      </c>
      <c r="I82" s="2" t="s">
        <v>853</v>
      </c>
      <c r="J82" s="2" t="s">
        <v>22</v>
      </c>
      <c r="K82" s="2" t="s">
        <v>23</v>
      </c>
      <c r="L82" s="2" t="s">
        <v>24</v>
      </c>
      <c r="M82" s="2" t="s">
        <v>25</v>
      </c>
      <c r="N82" s="2" t="s">
        <v>854</v>
      </c>
      <c r="O82" s="5" t="s">
        <v>855</v>
      </c>
      <c r="P82" s="5" t="s">
        <v>856</v>
      </c>
    </row>
    <row r="83" spans="1:16" ht="13" x14ac:dyDescent="0.15">
      <c r="A83" s="2" t="s">
        <v>857</v>
      </c>
      <c r="B83" s="2" t="s">
        <v>858</v>
      </c>
      <c r="C83" s="2" t="s">
        <v>18</v>
      </c>
      <c r="D83" s="2" t="s">
        <v>668</v>
      </c>
      <c r="E83" s="2" t="s">
        <v>207</v>
      </c>
      <c r="F83" s="3">
        <v>0.44</v>
      </c>
      <c r="G83" s="2">
        <v>4</v>
      </c>
      <c r="H83" s="4">
        <v>9378</v>
      </c>
      <c r="I83" s="2" t="s">
        <v>859</v>
      </c>
      <c r="J83" s="2" t="s">
        <v>271</v>
      </c>
      <c r="K83" s="2" t="s">
        <v>272</v>
      </c>
      <c r="L83" s="2" t="s">
        <v>273</v>
      </c>
      <c r="M83" s="2" t="s">
        <v>274</v>
      </c>
      <c r="N83" s="2" t="s">
        <v>860</v>
      </c>
      <c r="O83" s="5" t="s">
        <v>861</v>
      </c>
      <c r="P83" s="5" t="s">
        <v>862</v>
      </c>
    </row>
    <row r="84" spans="1:16" ht="13" x14ac:dyDescent="0.15">
      <c r="A84" s="2" t="s">
        <v>863</v>
      </c>
      <c r="B84" s="2" t="s">
        <v>864</v>
      </c>
      <c r="C84" s="2" t="s">
        <v>194</v>
      </c>
      <c r="D84" s="2" t="s">
        <v>865</v>
      </c>
      <c r="E84" s="2" t="s">
        <v>866</v>
      </c>
      <c r="F84" s="3">
        <v>0.62</v>
      </c>
      <c r="G84" s="2">
        <v>3.4</v>
      </c>
      <c r="H84" s="2">
        <v>902</v>
      </c>
      <c r="I84" s="2" t="s">
        <v>867</v>
      </c>
      <c r="J84" s="2" t="s">
        <v>868</v>
      </c>
      <c r="K84" s="2" t="s">
        <v>869</v>
      </c>
      <c r="L84" s="2" t="s">
        <v>870</v>
      </c>
      <c r="M84" s="2" t="s">
        <v>871</v>
      </c>
      <c r="N84" s="2" t="s">
        <v>872</v>
      </c>
      <c r="O84" s="5" t="s">
        <v>873</v>
      </c>
      <c r="P84" s="5" t="s">
        <v>874</v>
      </c>
    </row>
    <row r="85" spans="1:16" ht="13" x14ac:dyDescent="0.15">
      <c r="A85" s="2" t="s">
        <v>875</v>
      </c>
      <c r="B85" s="2" t="s">
        <v>876</v>
      </c>
      <c r="C85" s="2" t="s">
        <v>18</v>
      </c>
      <c r="D85" s="2" t="s">
        <v>102</v>
      </c>
      <c r="E85" s="2" t="s">
        <v>142</v>
      </c>
      <c r="F85" s="3">
        <v>0.63</v>
      </c>
      <c r="G85" s="2">
        <v>4.4000000000000004</v>
      </c>
      <c r="H85" s="4">
        <v>28791</v>
      </c>
      <c r="I85" s="2" t="s">
        <v>877</v>
      </c>
      <c r="J85" s="2" t="s">
        <v>878</v>
      </c>
      <c r="K85" s="2" t="s">
        <v>879</v>
      </c>
      <c r="L85" s="2" t="s">
        <v>880</v>
      </c>
      <c r="M85" s="2" t="s">
        <v>881</v>
      </c>
      <c r="N85" s="2" t="s">
        <v>882</v>
      </c>
      <c r="O85" s="5" t="s">
        <v>883</v>
      </c>
      <c r="P85" s="5" t="s">
        <v>884</v>
      </c>
    </row>
    <row r="86" spans="1:16" ht="13" x14ac:dyDescent="0.15">
      <c r="A86" s="2" t="s">
        <v>885</v>
      </c>
      <c r="B86" s="2" t="s">
        <v>886</v>
      </c>
      <c r="C86" s="2" t="s">
        <v>18</v>
      </c>
      <c r="D86" s="2" t="s">
        <v>887</v>
      </c>
      <c r="E86" s="2" t="s">
        <v>888</v>
      </c>
      <c r="F86" s="3">
        <v>0.75</v>
      </c>
      <c r="G86" s="2">
        <v>4.2</v>
      </c>
      <c r="H86" s="4">
        <v>10576</v>
      </c>
      <c r="I86" s="2" t="s">
        <v>889</v>
      </c>
      <c r="J86" s="2" t="s">
        <v>890</v>
      </c>
      <c r="K86" s="2" t="s">
        <v>891</v>
      </c>
      <c r="L86" s="2" t="s">
        <v>892</v>
      </c>
      <c r="M86" s="2" t="s">
        <v>893</v>
      </c>
      <c r="N86" s="2" t="s">
        <v>894</v>
      </c>
      <c r="O86" s="5" t="s">
        <v>895</v>
      </c>
      <c r="P86" s="5" t="s">
        <v>896</v>
      </c>
    </row>
    <row r="87" spans="1:16" ht="13" x14ac:dyDescent="0.15">
      <c r="A87" s="2" t="s">
        <v>897</v>
      </c>
      <c r="B87" s="2" t="s">
        <v>898</v>
      </c>
      <c r="C87" s="2" t="s">
        <v>194</v>
      </c>
      <c r="D87" s="2" t="s">
        <v>899</v>
      </c>
      <c r="E87" s="2" t="s">
        <v>900</v>
      </c>
      <c r="F87" s="3">
        <v>0.25</v>
      </c>
      <c r="G87" s="2">
        <v>4.2</v>
      </c>
      <c r="H87" s="4">
        <v>7298</v>
      </c>
      <c r="I87" s="2" t="s">
        <v>901</v>
      </c>
      <c r="J87" s="2" t="s">
        <v>431</v>
      </c>
      <c r="K87" s="2" t="s">
        <v>432</v>
      </c>
      <c r="L87" s="2" t="s">
        <v>433</v>
      </c>
      <c r="M87" s="2" t="s">
        <v>434</v>
      </c>
      <c r="N87" s="2" t="s">
        <v>435</v>
      </c>
      <c r="O87" s="5" t="s">
        <v>902</v>
      </c>
      <c r="P87" s="5" t="s">
        <v>903</v>
      </c>
    </row>
    <row r="88" spans="1:16" ht="13" x14ac:dyDescent="0.15">
      <c r="A88" s="2" t="s">
        <v>904</v>
      </c>
      <c r="B88" s="2" t="s">
        <v>905</v>
      </c>
      <c r="C88" s="2" t="s">
        <v>194</v>
      </c>
      <c r="D88" s="2" t="s">
        <v>906</v>
      </c>
      <c r="E88" s="2" t="s">
        <v>907</v>
      </c>
      <c r="F88" s="3">
        <v>0.32</v>
      </c>
      <c r="G88" s="2">
        <v>4.3</v>
      </c>
      <c r="H88" s="4">
        <v>4703</v>
      </c>
      <c r="I88" s="2" t="s">
        <v>908</v>
      </c>
      <c r="J88" s="2" t="s">
        <v>283</v>
      </c>
      <c r="K88" s="2" t="s">
        <v>284</v>
      </c>
      <c r="L88" s="2" t="s">
        <v>285</v>
      </c>
      <c r="M88" s="2" t="s">
        <v>286</v>
      </c>
      <c r="N88" s="2" t="s">
        <v>287</v>
      </c>
      <c r="O88" s="5" t="s">
        <v>909</v>
      </c>
      <c r="P88" s="5" t="s">
        <v>910</v>
      </c>
    </row>
    <row r="89" spans="1:16" ht="13" x14ac:dyDescent="0.15">
      <c r="A89" s="2" t="s">
        <v>911</v>
      </c>
      <c r="B89" s="2" t="s">
        <v>912</v>
      </c>
      <c r="C89" s="2" t="s">
        <v>194</v>
      </c>
      <c r="D89" s="2" t="s">
        <v>820</v>
      </c>
      <c r="E89" s="2" t="s">
        <v>913</v>
      </c>
      <c r="F89" s="3">
        <v>0.41</v>
      </c>
      <c r="G89" s="2">
        <v>4.3</v>
      </c>
      <c r="H89" s="4">
        <v>7109</v>
      </c>
      <c r="I89" s="2" t="s">
        <v>914</v>
      </c>
      <c r="J89" s="2" t="s">
        <v>659</v>
      </c>
      <c r="K89" s="2" t="s">
        <v>660</v>
      </c>
      <c r="L89" s="2" t="s">
        <v>661</v>
      </c>
      <c r="M89" s="2" t="s">
        <v>662</v>
      </c>
      <c r="N89" s="2" t="s">
        <v>663</v>
      </c>
      <c r="O89" s="5" t="s">
        <v>915</v>
      </c>
      <c r="P89" s="5" t="s">
        <v>916</v>
      </c>
    </row>
    <row r="90" spans="1:16" ht="13" x14ac:dyDescent="0.15">
      <c r="A90" s="2" t="s">
        <v>917</v>
      </c>
      <c r="B90" s="2" t="s">
        <v>918</v>
      </c>
      <c r="C90" s="2" t="s">
        <v>18</v>
      </c>
      <c r="D90" s="2" t="s">
        <v>31</v>
      </c>
      <c r="E90" s="2" t="s">
        <v>114</v>
      </c>
      <c r="F90" s="3">
        <v>0.8</v>
      </c>
      <c r="G90" s="2">
        <v>4.5</v>
      </c>
      <c r="H90" s="2">
        <v>127</v>
      </c>
      <c r="I90" s="2" t="s">
        <v>919</v>
      </c>
      <c r="J90" s="2" t="s">
        <v>920</v>
      </c>
      <c r="K90" s="2" t="s">
        <v>921</v>
      </c>
      <c r="L90" s="2" t="s">
        <v>922</v>
      </c>
      <c r="M90" s="2" t="s">
        <v>923</v>
      </c>
      <c r="N90" s="2" t="s">
        <v>924</v>
      </c>
      <c r="O90" s="5" t="s">
        <v>925</v>
      </c>
      <c r="P90" s="5" t="s">
        <v>926</v>
      </c>
    </row>
    <row r="91" spans="1:16" ht="13" x14ac:dyDescent="0.15">
      <c r="A91" s="2" t="s">
        <v>927</v>
      </c>
      <c r="B91" s="2" t="s">
        <v>928</v>
      </c>
      <c r="C91" s="2" t="s">
        <v>18</v>
      </c>
      <c r="D91" s="2" t="s">
        <v>610</v>
      </c>
      <c r="E91" s="2" t="s">
        <v>324</v>
      </c>
      <c r="F91" s="3">
        <v>0.68</v>
      </c>
      <c r="G91" s="2">
        <v>4.2</v>
      </c>
      <c r="H91" s="4">
        <v>24269</v>
      </c>
      <c r="I91" s="2" t="s">
        <v>474</v>
      </c>
      <c r="J91" s="2" t="s">
        <v>22</v>
      </c>
      <c r="K91" s="2" t="s">
        <v>23</v>
      </c>
      <c r="L91" s="2" t="s">
        <v>24</v>
      </c>
      <c r="M91" s="2" t="s">
        <v>25</v>
      </c>
      <c r="N91" s="2" t="s">
        <v>929</v>
      </c>
      <c r="O91" s="5" t="s">
        <v>930</v>
      </c>
      <c r="P91" s="5" t="s">
        <v>931</v>
      </c>
    </row>
    <row r="92" spans="1:16" ht="13" x14ac:dyDescent="0.15">
      <c r="A92" s="2" t="s">
        <v>932</v>
      </c>
      <c r="B92" s="2" t="s">
        <v>933</v>
      </c>
      <c r="C92" s="2" t="s">
        <v>113</v>
      </c>
      <c r="D92" s="2" t="s">
        <v>934</v>
      </c>
      <c r="E92" s="2" t="s">
        <v>935</v>
      </c>
      <c r="F92" s="3">
        <v>0.66</v>
      </c>
      <c r="G92" s="2">
        <v>3.6</v>
      </c>
      <c r="H92" s="4">
        <v>10134</v>
      </c>
      <c r="I92" s="2" t="s">
        <v>936</v>
      </c>
      <c r="J92" s="2" t="s">
        <v>937</v>
      </c>
      <c r="K92" s="2" t="s">
        <v>938</v>
      </c>
      <c r="L92" s="2" t="s">
        <v>939</v>
      </c>
      <c r="M92" s="2" t="s">
        <v>940</v>
      </c>
      <c r="N92" s="2" t="s">
        <v>941</v>
      </c>
      <c r="O92" s="5" t="s">
        <v>942</v>
      </c>
      <c r="P92" s="5" t="s">
        <v>943</v>
      </c>
    </row>
    <row r="93" spans="1:16" ht="13" x14ac:dyDescent="0.15">
      <c r="A93" s="2" t="s">
        <v>944</v>
      </c>
      <c r="B93" s="2" t="s">
        <v>945</v>
      </c>
      <c r="C93" s="2" t="s">
        <v>194</v>
      </c>
      <c r="D93" s="2" t="s">
        <v>196</v>
      </c>
      <c r="E93" s="2" t="s">
        <v>946</v>
      </c>
      <c r="F93" s="3">
        <v>0.22</v>
      </c>
      <c r="G93" s="2">
        <v>4.2</v>
      </c>
      <c r="H93" s="4">
        <v>34899</v>
      </c>
      <c r="I93" s="2" t="s">
        <v>947</v>
      </c>
      <c r="J93" s="2" t="s">
        <v>305</v>
      </c>
      <c r="K93" s="2" t="s">
        <v>306</v>
      </c>
      <c r="L93" s="2" t="s">
        <v>307</v>
      </c>
      <c r="M93" s="2" t="s">
        <v>308</v>
      </c>
      <c r="N93" s="2" t="s">
        <v>309</v>
      </c>
      <c r="O93" s="5" t="s">
        <v>948</v>
      </c>
      <c r="P93" s="5" t="s">
        <v>949</v>
      </c>
    </row>
    <row r="94" spans="1:16" ht="13" x14ac:dyDescent="0.15">
      <c r="A94" s="2" t="s">
        <v>950</v>
      </c>
      <c r="B94" s="2" t="s">
        <v>951</v>
      </c>
      <c r="C94" s="2" t="s">
        <v>18</v>
      </c>
      <c r="D94" s="2" t="s">
        <v>102</v>
      </c>
      <c r="E94" s="2" t="s">
        <v>55</v>
      </c>
      <c r="F94" s="3">
        <v>0.56999999999999995</v>
      </c>
      <c r="G94" s="2">
        <v>4.2</v>
      </c>
      <c r="H94" s="4">
        <v>94363</v>
      </c>
      <c r="I94" s="2" t="s">
        <v>56</v>
      </c>
      <c r="J94" s="2" t="s">
        <v>57</v>
      </c>
      <c r="K94" s="2" t="s">
        <v>58</v>
      </c>
      <c r="L94" s="2" t="s">
        <v>59</v>
      </c>
      <c r="M94" s="2" t="s">
        <v>60</v>
      </c>
      <c r="N94" s="2" t="s">
        <v>61</v>
      </c>
      <c r="O94" s="5" t="s">
        <v>952</v>
      </c>
      <c r="P94" s="5" t="s">
        <v>953</v>
      </c>
    </row>
    <row r="95" spans="1:16" ht="13" x14ac:dyDescent="0.15">
      <c r="A95" s="2" t="s">
        <v>954</v>
      </c>
      <c r="B95" s="2" t="s">
        <v>955</v>
      </c>
      <c r="C95" s="2" t="s">
        <v>18</v>
      </c>
      <c r="D95" s="2" t="s">
        <v>31</v>
      </c>
      <c r="E95" s="2" t="s">
        <v>114</v>
      </c>
      <c r="F95" s="3">
        <v>0.8</v>
      </c>
      <c r="G95" s="2">
        <v>4.0999999999999996</v>
      </c>
      <c r="H95" s="2">
        <v>425</v>
      </c>
      <c r="I95" s="2" t="s">
        <v>956</v>
      </c>
      <c r="J95" s="2" t="s">
        <v>957</v>
      </c>
      <c r="K95" s="2" t="s">
        <v>958</v>
      </c>
      <c r="L95" s="2" t="s">
        <v>959</v>
      </c>
      <c r="M95" s="2" t="s">
        <v>960</v>
      </c>
      <c r="N95" s="2" t="s">
        <v>961</v>
      </c>
      <c r="O95" s="5" t="s">
        <v>962</v>
      </c>
      <c r="P95" s="5" t="s">
        <v>963</v>
      </c>
    </row>
    <row r="96" spans="1:16" ht="13" x14ac:dyDescent="0.15">
      <c r="A96" s="2" t="s">
        <v>964</v>
      </c>
      <c r="B96" s="2" t="s">
        <v>965</v>
      </c>
      <c r="C96" s="2" t="s">
        <v>194</v>
      </c>
      <c r="D96" s="2" t="s">
        <v>966</v>
      </c>
      <c r="E96" s="2" t="s">
        <v>907</v>
      </c>
      <c r="F96" s="3">
        <v>0.54</v>
      </c>
      <c r="G96" s="2">
        <v>4.2</v>
      </c>
      <c r="H96" s="4">
        <v>6659</v>
      </c>
      <c r="I96" s="2" t="s">
        <v>967</v>
      </c>
      <c r="J96" s="2" t="s">
        <v>968</v>
      </c>
      <c r="K96" s="2" t="s">
        <v>969</v>
      </c>
      <c r="L96" s="2" t="s">
        <v>970</v>
      </c>
      <c r="M96" s="2" t="s">
        <v>971</v>
      </c>
      <c r="N96" s="2" t="s">
        <v>972</v>
      </c>
      <c r="O96" s="5" t="s">
        <v>973</v>
      </c>
      <c r="P96" s="5" t="s">
        <v>974</v>
      </c>
    </row>
    <row r="97" spans="1:16" ht="13" x14ac:dyDescent="0.15">
      <c r="A97" s="2" t="s">
        <v>975</v>
      </c>
      <c r="B97" s="2" t="s">
        <v>976</v>
      </c>
      <c r="C97" s="2" t="s">
        <v>113</v>
      </c>
      <c r="D97" s="2" t="s">
        <v>977</v>
      </c>
      <c r="E97" s="2" t="s">
        <v>32</v>
      </c>
      <c r="F97" s="3">
        <v>0.17</v>
      </c>
      <c r="G97" s="2">
        <v>3.7</v>
      </c>
      <c r="H97" s="4">
        <v>1977</v>
      </c>
      <c r="I97" s="2" t="s">
        <v>978</v>
      </c>
      <c r="J97" s="2" t="s">
        <v>979</v>
      </c>
      <c r="K97" s="2" t="s">
        <v>980</v>
      </c>
      <c r="L97" s="2" t="s">
        <v>981</v>
      </c>
      <c r="M97" s="2" t="s">
        <v>982</v>
      </c>
      <c r="N97" s="2" t="s">
        <v>983</v>
      </c>
      <c r="O97" s="5" t="s">
        <v>984</v>
      </c>
      <c r="P97" s="5" t="s">
        <v>985</v>
      </c>
    </row>
    <row r="98" spans="1:16" ht="13" x14ac:dyDescent="0.15">
      <c r="A98" s="2" t="s">
        <v>986</v>
      </c>
      <c r="B98" s="2" t="s">
        <v>987</v>
      </c>
      <c r="C98" s="2" t="s">
        <v>525</v>
      </c>
      <c r="D98" s="2" t="s">
        <v>207</v>
      </c>
      <c r="E98" s="2" t="s">
        <v>142</v>
      </c>
      <c r="F98" s="3">
        <v>0.69</v>
      </c>
      <c r="G98" s="2">
        <v>3.8</v>
      </c>
      <c r="H98" s="4">
        <v>1079</v>
      </c>
      <c r="I98" s="2" t="s">
        <v>988</v>
      </c>
      <c r="J98" s="2" t="s">
        <v>989</v>
      </c>
      <c r="K98" s="2" t="s">
        <v>990</v>
      </c>
      <c r="L98" s="2" t="s">
        <v>991</v>
      </c>
      <c r="M98" s="2" t="s">
        <v>992</v>
      </c>
      <c r="N98" s="2" t="s">
        <v>993</v>
      </c>
      <c r="O98" s="5" t="s">
        <v>994</v>
      </c>
      <c r="P98" s="5" t="s">
        <v>995</v>
      </c>
    </row>
    <row r="99" spans="1:16" ht="13" x14ac:dyDescent="0.15">
      <c r="A99" s="2" t="s">
        <v>996</v>
      </c>
      <c r="B99" s="2" t="s">
        <v>997</v>
      </c>
      <c r="C99" s="2" t="s">
        <v>18</v>
      </c>
      <c r="D99" s="2" t="s">
        <v>998</v>
      </c>
      <c r="E99" s="2" t="s">
        <v>114</v>
      </c>
      <c r="F99" s="3">
        <v>0.65</v>
      </c>
      <c r="G99" s="2">
        <v>3.7</v>
      </c>
      <c r="H99" s="4">
        <v>1097</v>
      </c>
      <c r="I99" s="2" t="s">
        <v>999</v>
      </c>
      <c r="J99" s="2" t="s">
        <v>1000</v>
      </c>
      <c r="K99" s="2" t="s">
        <v>1001</v>
      </c>
      <c r="L99" s="2" t="s">
        <v>1002</v>
      </c>
      <c r="M99" s="2" t="s">
        <v>1003</v>
      </c>
      <c r="N99" s="2" t="s">
        <v>1004</v>
      </c>
      <c r="O99" s="5" t="s">
        <v>1005</v>
      </c>
      <c r="P99" s="5" t="s">
        <v>1006</v>
      </c>
    </row>
    <row r="100" spans="1:16" ht="13" x14ac:dyDescent="0.15">
      <c r="A100" s="2" t="s">
        <v>1007</v>
      </c>
      <c r="B100" s="2" t="s">
        <v>1008</v>
      </c>
      <c r="C100" s="2" t="s">
        <v>113</v>
      </c>
      <c r="D100" s="2" t="s">
        <v>20</v>
      </c>
      <c r="E100" s="2" t="s">
        <v>43</v>
      </c>
      <c r="F100" s="3">
        <v>0.42</v>
      </c>
      <c r="G100" s="2">
        <v>4.5</v>
      </c>
      <c r="H100" s="4">
        <v>22420</v>
      </c>
      <c r="I100" s="2" t="s">
        <v>1009</v>
      </c>
      <c r="J100" s="2" t="s">
        <v>1010</v>
      </c>
      <c r="K100" s="2" t="s">
        <v>1011</v>
      </c>
      <c r="L100" s="2" t="s">
        <v>1012</v>
      </c>
      <c r="M100" s="2" t="s">
        <v>1013</v>
      </c>
      <c r="N100" s="2" t="s">
        <v>1014</v>
      </c>
      <c r="O100" s="5" t="s">
        <v>1015</v>
      </c>
      <c r="P100" s="5" t="s">
        <v>1016</v>
      </c>
    </row>
    <row r="101" spans="1:16" ht="13" x14ac:dyDescent="0.15">
      <c r="A101" s="2" t="s">
        <v>1017</v>
      </c>
      <c r="B101" s="2" t="s">
        <v>1018</v>
      </c>
      <c r="C101" s="2" t="s">
        <v>18</v>
      </c>
      <c r="D101" s="2" t="s">
        <v>1019</v>
      </c>
      <c r="E101" s="2" t="s">
        <v>625</v>
      </c>
      <c r="F101" s="3">
        <v>0.52</v>
      </c>
      <c r="G101" s="2">
        <v>4.0999999999999996</v>
      </c>
      <c r="H101" s="4">
        <v>1045</v>
      </c>
      <c r="I101" s="2" t="s">
        <v>1020</v>
      </c>
      <c r="J101" s="2" t="s">
        <v>1021</v>
      </c>
      <c r="K101" s="2" t="s">
        <v>1022</v>
      </c>
      <c r="L101" s="2" t="s">
        <v>1023</v>
      </c>
      <c r="M101" s="2" t="s">
        <v>1024</v>
      </c>
      <c r="N101" s="2" t="s">
        <v>1025</v>
      </c>
      <c r="O101" s="5" t="s">
        <v>1026</v>
      </c>
      <c r="P101" s="5" t="s">
        <v>1027</v>
      </c>
    </row>
    <row r="102" spans="1:16" ht="13" x14ac:dyDescent="0.15">
      <c r="A102" s="2" t="s">
        <v>1028</v>
      </c>
      <c r="B102" s="2" t="s">
        <v>1029</v>
      </c>
      <c r="C102" s="2" t="s">
        <v>525</v>
      </c>
      <c r="D102" s="2" t="s">
        <v>32</v>
      </c>
      <c r="E102" s="2" t="s">
        <v>625</v>
      </c>
      <c r="F102" s="3">
        <v>0.77</v>
      </c>
      <c r="G102" s="2">
        <v>4.3</v>
      </c>
      <c r="H102" s="4">
        <v>4145</v>
      </c>
      <c r="I102" s="2" t="s">
        <v>1030</v>
      </c>
      <c r="J102" s="2" t="s">
        <v>1031</v>
      </c>
      <c r="K102" s="2" t="s">
        <v>1032</v>
      </c>
      <c r="L102" s="2" t="s">
        <v>1033</v>
      </c>
      <c r="M102" s="2" t="s">
        <v>1034</v>
      </c>
      <c r="N102" s="2" t="s">
        <v>1035</v>
      </c>
      <c r="O102" s="5" t="s">
        <v>1036</v>
      </c>
      <c r="P102" s="5" t="s">
        <v>1037</v>
      </c>
    </row>
    <row r="103" spans="1:16" ht="13" x14ac:dyDescent="0.15">
      <c r="A103" s="2" t="s">
        <v>1038</v>
      </c>
      <c r="B103" s="2" t="s">
        <v>1039</v>
      </c>
      <c r="C103" s="2" t="s">
        <v>18</v>
      </c>
      <c r="D103" s="2" t="s">
        <v>1040</v>
      </c>
      <c r="E103" s="2" t="s">
        <v>1041</v>
      </c>
      <c r="F103" s="3">
        <v>0.53</v>
      </c>
      <c r="G103" s="2">
        <v>4.3</v>
      </c>
      <c r="H103" s="4">
        <v>6547</v>
      </c>
      <c r="I103" s="2" t="s">
        <v>566</v>
      </c>
      <c r="J103" s="2" t="s">
        <v>1042</v>
      </c>
      <c r="K103" s="2" t="s">
        <v>1043</v>
      </c>
      <c r="L103" s="2" t="s">
        <v>1044</v>
      </c>
      <c r="M103" s="2" t="s">
        <v>1045</v>
      </c>
      <c r="N103" s="2" t="s">
        <v>1046</v>
      </c>
      <c r="O103" s="5" t="s">
        <v>572</v>
      </c>
      <c r="P103" s="5" t="s">
        <v>1047</v>
      </c>
    </row>
    <row r="104" spans="1:16" ht="13" x14ac:dyDescent="0.15">
      <c r="A104" s="2" t="s">
        <v>1048</v>
      </c>
      <c r="B104" s="2" t="s">
        <v>1049</v>
      </c>
      <c r="C104" s="2" t="s">
        <v>525</v>
      </c>
      <c r="D104" s="2" t="s">
        <v>102</v>
      </c>
      <c r="E104" s="2" t="s">
        <v>163</v>
      </c>
      <c r="F104" s="3">
        <v>0.67</v>
      </c>
      <c r="G104" s="2">
        <v>4</v>
      </c>
      <c r="H104" s="4">
        <v>1588</v>
      </c>
      <c r="I104" s="2" t="s">
        <v>1050</v>
      </c>
      <c r="J104" s="2" t="s">
        <v>1051</v>
      </c>
      <c r="K104" s="2" t="s">
        <v>1052</v>
      </c>
      <c r="L104" s="2" t="s">
        <v>1053</v>
      </c>
      <c r="M104" s="2" t="s">
        <v>1054</v>
      </c>
      <c r="N104" s="2" t="s">
        <v>1055</v>
      </c>
      <c r="O104" s="5" t="s">
        <v>1056</v>
      </c>
      <c r="P104" s="5" t="s">
        <v>1057</v>
      </c>
    </row>
    <row r="105" spans="1:16" ht="13" x14ac:dyDescent="0.15">
      <c r="A105" s="2" t="s">
        <v>1058</v>
      </c>
      <c r="B105" s="2" t="s">
        <v>1059</v>
      </c>
      <c r="C105" s="2" t="s">
        <v>194</v>
      </c>
      <c r="D105" s="2" t="s">
        <v>618</v>
      </c>
      <c r="E105" s="2" t="s">
        <v>899</v>
      </c>
      <c r="F105" s="3">
        <v>0.27</v>
      </c>
      <c r="G105" s="2">
        <v>4.2</v>
      </c>
      <c r="H105" s="4">
        <v>32840</v>
      </c>
      <c r="I105" s="2" t="s">
        <v>1060</v>
      </c>
      <c r="J105" s="2" t="s">
        <v>198</v>
      </c>
      <c r="K105" s="2" t="s">
        <v>199</v>
      </c>
      <c r="L105" s="2" t="s">
        <v>200</v>
      </c>
      <c r="M105" s="2" t="s">
        <v>201</v>
      </c>
      <c r="N105" s="2" t="s">
        <v>1061</v>
      </c>
      <c r="O105" s="5" t="s">
        <v>1062</v>
      </c>
      <c r="P105" s="5" t="s">
        <v>1063</v>
      </c>
    </row>
    <row r="106" spans="1:16" ht="13" x14ac:dyDescent="0.15">
      <c r="A106" s="2" t="s">
        <v>1064</v>
      </c>
      <c r="B106" s="2" t="s">
        <v>1065</v>
      </c>
      <c r="C106" s="2" t="s">
        <v>18</v>
      </c>
      <c r="D106" s="2" t="s">
        <v>32</v>
      </c>
      <c r="E106" s="2" t="s">
        <v>114</v>
      </c>
      <c r="F106" s="3">
        <v>0.65</v>
      </c>
      <c r="G106" s="2">
        <v>4.2</v>
      </c>
      <c r="H106" s="4">
        <v>13120</v>
      </c>
      <c r="I106" s="2" t="s">
        <v>1066</v>
      </c>
      <c r="J106" s="2" t="s">
        <v>1067</v>
      </c>
      <c r="K106" s="2" t="s">
        <v>1068</v>
      </c>
      <c r="L106" s="2" t="s">
        <v>1069</v>
      </c>
      <c r="M106" s="2" t="s">
        <v>1070</v>
      </c>
      <c r="N106" s="2" t="s">
        <v>1071</v>
      </c>
      <c r="O106" s="5" t="s">
        <v>1072</v>
      </c>
      <c r="P106" s="5" t="s">
        <v>1073</v>
      </c>
    </row>
    <row r="107" spans="1:16" ht="13" x14ac:dyDescent="0.15">
      <c r="A107" s="2" t="s">
        <v>1074</v>
      </c>
      <c r="B107" s="2" t="s">
        <v>1075</v>
      </c>
      <c r="C107" s="2" t="s">
        <v>18</v>
      </c>
      <c r="D107" s="2" t="s">
        <v>19</v>
      </c>
      <c r="E107" s="2" t="s">
        <v>114</v>
      </c>
      <c r="F107" s="3">
        <v>0.6</v>
      </c>
      <c r="G107" s="2">
        <v>4.3</v>
      </c>
      <c r="H107" s="4">
        <v>2806</v>
      </c>
      <c r="I107" s="2" t="s">
        <v>1076</v>
      </c>
      <c r="J107" s="2" t="s">
        <v>1077</v>
      </c>
      <c r="K107" s="2" t="s">
        <v>1078</v>
      </c>
      <c r="L107" s="2" t="s">
        <v>1079</v>
      </c>
      <c r="M107" s="2" t="s">
        <v>1080</v>
      </c>
      <c r="N107" s="2" t="s">
        <v>1081</v>
      </c>
      <c r="O107" s="5" t="s">
        <v>1082</v>
      </c>
      <c r="P107" s="5" t="s">
        <v>1083</v>
      </c>
    </row>
    <row r="108" spans="1:16" ht="13" x14ac:dyDescent="0.15">
      <c r="A108" s="2" t="s">
        <v>1084</v>
      </c>
      <c r="B108" s="2" t="s">
        <v>1085</v>
      </c>
      <c r="C108" s="2" t="s">
        <v>18</v>
      </c>
      <c r="D108" s="2" t="s">
        <v>1086</v>
      </c>
      <c r="E108" s="2" t="s">
        <v>888</v>
      </c>
      <c r="F108" s="3">
        <v>0.65</v>
      </c>
      <c r="G108" s="2">
        <v>4.2</v>
      </c>
      <c r="H108" s="4">
        <v>24269</v>
      </c>
      <c r="I108" s="2" t="s">
        <v>1087</v>
      </c>
      <c r="J108" s="2" t="s">
        <v>22</v>
      </c>
      <c r="K108" s="2" t="s">
        <v>23</v>
      </c>
      <c r="L108" s="2" t="s">
        <v>24</v>
      </c>
      <c r="M108" s="2" t="s">
        <v>25</v>
      </c>
      <c r="N108" s="2" t="s">
        <v>26</v>
      </c>
      <c r="O108" s="5" t="s">
        <v>27</v>
      </c>
      <c r="P108" s="5" t="s">
        <v>1088</v>
      </c>
    </row>
    <row r="109" spans="1:16" ht="13" x14ac:dyDescent="0.15">
      <c r="A109" s="2" t="s">
        <v>1089</v>
      </c>
      <c r="B109" s="2" t="s">
        <v>1090</v>
      </c>
      <c r="C109" s="2" t="s">
        <v>18</v>
      </c>
      <c r="D109" s="2" t="s">
        <v>102</v>
      </c>
      <c r="E109" s="2" t="s">
        <v>114</v>
      </c>
      <c r="F109" s="3">
        <v>0.7</v>
      </c>
      <c r="G109" s="2">
        <v>4.3</v>
      </c>
      <c r="H109" s="2">
        <v>766</v>
      </c>
      <c r="I109" s="2" t="s">
        <v>1091</v>
      </c>
      <c r="J109" s="2" t="s">
        <v>1092</v>
      </c>
      <c r="K109" s="2" t="s">
        <v>1093</v>
      </c>
      <c r="L109" s="2" t="s">
        <v>1094</v>
      </c>
      <c r="M109" s="2" t="s">
        <v>1095</v>
      </c>
      <c r="N109" s="2" t="s">
        <v>1096</v>
      </c>
      <c r="O109" s="5" t="s">
        <v>1097</v>
      </c>
      <c r="P109" s="5" t="s">
        <v>1098</v>
      </c>
    </row>
    <row r="110" spans="1:16" ht="13" x14ac:dyDescent="0.15">
      <c r="A110" s="2" t="s">
        <v>1099</v>
      </c>
      <c r="B110" s="2" t="s">
        <v>1100</v>
      </c>
      <c r="C110" s="2" t="s">
        <v>194</v>
      </c>
      <c r="D110" s="2" t="s">
        <v>1101</v>
      </c>
      <c r="E110" s="2" t="s">
        <v>1102</v>
      </c>
      <c r="F110" s="3">
        <v>0.42</v>
      </c>
      <c r="G110" s="2">
        <v>4.3</v>
      </c>
      <c r="H110" s="4">
        <v>3587</v>
      </c>
      <c r="I110" s="2" t="s">
        <v>1103</v>
      </c>
      <c r="J110" s="2" t="s">
        <v>1104</v>
      </c>
      <c r="K110" s="2" t="s">
        <v>1105</v>
      </c>
      <c r="L110" s="2" t="s">
        <v>1106</v>
      </c>
      <c r="M110" s="2" t="s">
        <v>1107</v>
      </c>
      <c r="N110" s="2" t="s">
        <v>1108</v>
      </c>
      <c r="O110" s="5" t="s">
        <v>1109</v>
      </c>
      <c r="P110" s="5" t="s">
        <v>1110</v>
      </c>
    </row>
    <row r="111" spans="1:16" ht="13" x14ac:dyDescent="0.15">
      <c r="A111" s="2" t="s">
        <v>1111</v>
      </c>
      <c r="B111" s="2" t="s">
        <v>1112</v>
      </c>
      <c r="C111" s="2" t="s">
        <v>18</v>
      </c>
      <c r="D111" s="2" t="s">
        <v>399</v>
      </c>
      <c r="E111" s="2" t="s">
        <v>935</v>
      </c>
      <c r="F111" s="3">
        <v>0.88</v>
      </c>
      <c r="G111" s="2">
        <v>3.9</v>
      </c>
      <c r="H111" s="4">
        <v>24871</v>
      </c>
      <c r="I111" s="2" t="s">
        <v>1113</v>
      </c>
      <c r="J111" s="2" t="s">
        <v>80</v>
      </c>
      <c r="K111" s="2" t="s">
        <v>81</v>
      </c>
      <c r="L111" s="2" t="s">
        <v>82</v>
      </c>
      <c r="M111" s="2" t="s">
        <v>83</v>
      </c>
      <c r="N111" s="2" t="s">
        <v>1114</v>
      </c>
      <c r="O111" s="5" t="s">
        <v>1115</v>
      </c>
      <c r="P111" s="5" t="s">
        <v>1116</v>
      </c>
    </row>
    <row r="112" spans="1:16" ht="13" x14ac:dyDescent="0.15">
      <c r="A112" s="2" t="s">
        <v>1117</v>
      </c>
      <c r="B112" s="2" t="s">
        <v>1118</v>
      </c>
      <c r="C112" s="2" t="s">
        <v>576</v>
      </c>
      <c r="D112" s="2" t="s">
        <v>1119</v>
      </c>
      <c r="E112" s="2" t="s">
        <v>1120</v>
      </c>
      <c r="F112" s="3">
        <v>0.63</v>
      </c>
      <c r="G112" s="2">
        <v>4.0999999999999996</v>
      </c>
      <c r="H112" s="4">
        <v>2581</v>
      </c>
      <c r="I112" s="2" t="s">
        <v>1121</v>
      </c>
      <c r="J112" s="2" t="s">
        <v>1122</v>
      </c>
      <c r="K112" s="2" t="s">
        <v>1123</v>
      </c>
      <c r="L112" s="2" t="s">
        <v>1124</v>
      </c>
      <c r="M112" s="2" t="s">
        <v>1125</v>
      </c>
      <c r="N112" s="2" t="s">
        <v>1126</v>
      </c>
      <c r="O112" s="5" t="s">
        <v>1127</v>
      </c>
      <c r="P112" s="5" t="s">
        <v>1128</v>
      </c>
    </row>
    <row r="113" spans="1:16" ht="13" x14ac:dyDescent="0.15">
      <c r="A113" s="2" t="s">
        <v>1129</v>
      </c>
      <c r="B113" s="2" t="s">
        <v>1130</v>
      </c>
      <c r="C113" s="2" t="s">
        <v>18</v>
      </c>
      <c r="D113" s="2" t="s">
        <v>1131</v>
      </c>
      <c r="E113" s="2" t="s">
        <v>114</v>
      </c>
      <c r="F113" s="3">
        <v>0.73</v>
      </c>
      <c r="G113" s="2">
        <v>4.3</v>
      </c>
      <c r="H113" s="4">
        <v>20850</v>
      </c>
      <c r="I113" s="2" t="s">
        <v>1132</v>
      </c>
      <c r="J113" s="2" t="s">
        <v>336</v>
      </c>
      <c r="K113" s="2" t="s">
        <v>337</v>
      </c>
      <c r="L113" s="2" t="s">
        <v>338</v>
      </c>
      <c r="M113" s="2" t="s">
        <v>339</v>
      </c>
      <c r="N113" s="2" t="s">
        <v>340</v>
      </c>
      <c r="O113" s="5" t="s">
        <v>1133</v>
      </c>
      <c r="P113" s="5" t="s">
        <v>1134</v>
      </c>
    </row>
    <row r="114" spans="1:16" ht="13" x14ac:dyDescent="0.15">
      <c r="A114" s="2" t="s">
        <v>1135</v>
      </c>
      <c r="B114" s="2" t="s">
        <v>1136</v>
      </c>
      <c r="C114" s="2" t="s">
        <v>194</v>
      </c>
      <c r="D114" s="2" t="s">
        <v>1137</v>
      </c>
      <c r="E114" s="2" t="s">
        <v>1138</v>
      </c>
      <c r="F114" s="3">
        <v>0.33</v>
      </c>
      <c r="G114" s="2">
        <v>4.3</v>
      </c>
      <c r="H114" s="4">
        <v>1035</v>
      </c>
      <c r="I114" s="2" t="s">
        <v>1139</v>
      </c>
      <c r="J114" s="2" t="s">
        <v>1140</v>
      </c>
      <c r="K114" s="2" t="s">
        <v>1141</v>
      </c>
      <c r="L114" s="2" t="s">
        <v>1142</v>
      </c>
      <c r="M114" s="2" t="s">
        <v>1143</v>
      </c>
      <c r="N114" s="2" t="s">
        <v>1144</v>
      </c>
      <c r="O114" s="5" t="s">
        <v>1145</v>
      </c>
      <c r="P114" s="5" t="s">
        <v>1146</v>
      </c>
    </row>
    <row r="115" spans="1:16" ht="13" x14ac:dyDescent="0.15">
      <c r="A115" s="2" t="s">
        <v>1147</v>
      </c>
      <c r="B115" s="2" t="s">
        <v>1148</v>
      </c>
      <c r="C115" s="2" t="s">
        <v>18</v>
      </c>
      <c r="D115" s="2" t="s">
        <v>19</v>
      </c>
      <c r="E115" s="2" t="s">
        <v>114</v>
      </c>
      <c r="F115" s="3">
        <v>0.6</v>
      </c>
      <c r="G115" s="2">
        <v>4.0999999999999996</v>
      </c>
      <c r="H115" s="4">
        <v>1780</v>
      </c>
      <c r="I115" s="2" t="s">
        <v>1149</v>
      </c>
      <c r="J115" s="2" t="s">
        <v>790</v>
      </c>
      <c r="K115" s="2" t="s">
        <v>791</v>
      </c>
      <c r="L115" s="2" t="s">
        <v>792</v>
      </c>
      <c r="M115" s="2" t="s">
        <v>793</v>
      </c>
      <c r="N115" s="2" t="s">
        <v>794</v>
      </c>
      <c r="O115" s="5" t="s">
        <v>1150</v>
      </c>
      <c r="P115" s="5" t="s">
        <v>1151</v>
      </c>
    </row>
    <row r="116" spans="1:16" ht="13" x14ac:dyDescent="0.15">
      <c r="A116" s="2" t="s">
        <v>1152</v>
      </c>
      <c r="B116" s="2" t="s">
        <v>1153</v>
      </c>
      <c r="C116" s="2" t="s">
        <v>525</v>
      </c>
      <c r="D116" s="2" t="s">
        <v>19</v>
      </c>
      <c r="E116" s="2" t="s">
        <v>324</v>
      </c>
      <c r="F116" s="3">
        <v>0.8</v>
      </c>
      <c r="G116" s="2">
        <v>4.5</v>
      </c>
      <c r="H116" s="2">
        <v>505</v>
      </c>
      <c r="I116" s="2" t="s">
        <v>1154</v>
      </c>
      <c r="J116" s="2" t="s">
        <v>1155</v>
      </c>
      <c r="K116" s="2" t="s">
        <v>1156</v>
      </c>
      <c r="L116" s="2" t="s">
        <v>1157</v>
      </c>
      <c r="M116" s="2" t="s">
        <v>1158</v>
      </c>
      <c r="N116" s="2" t="s">
        <v>1159</v>
      </c>
      <c r="O116" s="5" t="s">
        <v>1160</v>
      </c>
      <c r="P116" s="5" t="s">
        <v>1161</v>
      </c>
    </row>
    <row r="117" spans="1:16" ht="13" x14ac:dyDescent="0.15">
      <c r="A117" s="2" t="s">
        <v>1162</v>
      </c>
      <c r="B117" s="2" t="s">
        <v>1163</v>
      </c>
      <c r="C117" s="2" t="s">
        <v>18</v>
      </c>
      <c r="D117" s="2" t="s">
        <v>1164</v>
      </c>
      <c r="E117" s="2" t="s">
        <v>19</v>
      </c>
      <c r="F117" s="3">
        <v>0.47</v>
      </c>
      <c r="G117" s="2">
        <v>4.0999999999999996</v>
      </c>
      <c r="H117" s="4">
        <v>1717</v>
      </c>
      <c r="I117" s="2" t="s">
        <v>1165</v>
      </c>
      <c r="J117" s="2" t="s">
        <v>1166</v>
      </c>
      <c r="K117" s="2" t="s">
        <v>1167</v>
      </c>
      <c r="L117" s="2" t="s">
        <v>1168</v>
      </c>
      <c r="M117" s="2" t="s">
        <v>1169</v>
      </c>
      <c r="N117" s="2" t="s">
        <v>1170</v>
      </c>
      <c r="O117" s="5" t="s">
        <v>1171</v>
      </c>
      <c r="P117" s="5" t="s">
        <v>1172</v>
      </c>
    </row>
    <row r="118" spans="1:16" ht="13" x14ac:dyDescent="0.15">
      <c r="A118" s="2" t="s">
        <v>1173</v>
      </c>
      <c r="B118" s="2" t="s">
        <v>1174</v>
      </c>
      <c r="C118" s="2" t="s">
        <v>525</v>
      </c>
      <c r="D118" s="2" t="s">
        <v>888</v>
      </c>
      <c r="E118" s="2" t="s">
        <v>324</v>
      </c>
      <c r="F118" s="3">
        <v>0.35</v>
      </c>
      <c r="G118" s="2">
        <v>3.6</v>
      </c>
      <c r="H118" s="2">
        <v>590</v>
      </c>
      <c r="I118" s="2" t="s">
        <v>1175</v>
      </c>
      <c r="J118" s="2" t="s">
        <v>1176</v>
      </c>
      <c r="K118" s="2" t="s">
        <v>1177</v>
      </c>
      <c r="L118" s="2" t="s">
        <v>1178</v>
      </c>
      <c r="M118" s="2" t="s">
        <v>1179</v>
      </c>
      <c r="N118" s="2" t="s">
        <v>1180</v>
      </c>
      <c r="O118" s="5" t="s">
        <v>1181</v>
      </c>
      <c r="P118" s="5" t="s">
        <v>1182</v>
      </c>
    </row>
    <row r="119" spans="1:16" ht="13" x14ac:dyDescent="0.15">
      <c r="A119" s="2" t="s">
        <v>1183</v>
      </c>
      <c r="B119" s="2" t="s">
        <v>1184</v>
      </c>
      <c r="C119" s="2" t="s">
        <v>18</v>
      </c>
      <c r="D119" s="2" t="s">
        <v>1185</v>
      </c>
      <c r="E119" s="2" t="s">
        <v>114</v>
      </c>
      <c r="F119" s="3">
        <v>0.65</v>
      </c>
      <c r="G119" s="2">
        <v>3.5</v>
      </c>
      <c r="H119" s="4">
        <v>1121</v>
      </c>
      <c r="I119" s="2" t="s">
        <v>1186</v>
      </c>
      <c r="J119" s="2" t="s">
        <v>1187</v>
      </c>
      <c r="K119" s="2" t="s">
        <v>1188</v>
      </c>
      <c r="L119" s="2" t="s">
        <v>1189</v>
      </c>
      <c r="M119" s="2" t="s">
        <v>1190</v>
      </c>
      <c r="N119" s="2" t="s">
        <v>1191</v>
      </c>
      <c r="O119" s="5" t="s">
        <v>1192</v>
      </c>
      <c r="P119" s="5" t="s">
        <v>1193</v>
      </c>
    </row>
    <row r="120" spans="1:16" ht="13" x14ac:dyDescent="0.15">
      <c r="A120" s="2" t="s">
        <v>1194</v>
      </c>
      <c r="B120" s="2" t="s">
        <v>1195</v>
      </c>
      <c r="C120" s="2" t="s">
        <v>18</v>
      </c>
      <c r="D120" s="2" t="s">
        <v>77</v>
      </c>
      <c r="E120" s="2" t="s">
        <v>114</v>
      </c>
      <c r="F120" s="3">
        <v>0.85</v>
      </c>
      <c r="G120" s="2">
        <v>4</v>
      </c>
      <c r="H120" s="4">
        <v>1313</v>
      </c>
      <c r="I120" s="2" t="s">
        <v>1196</v>
      </c>
      <c r="J120" s="2" t="s">
        <v>670</v>
      </c>
      <c r="K120" s="2" t="s">
        <v>671</v>
      </c>
      <c r="L120" s="2" t="s">
        <v>672</v>
      </c>
      <c r="M120" s="2" t="s">
        <v>673</v>
      </c>
      <c r="N120" s="2" t="s">
        <v>674</v>
      </c>
      <c r="O120" s="5" t="s">
        <v>1197</v>
      </c>
      <c r="P120" s="5" t="s">
        <v>1198</v>
      </c>
    </row>
    <row r="121" spans="1:16" ht="13" x14ac:dyDescent="0.15">
      <c r="A121" s="2" t="s">
        <v>1199</v>
      </c>
      <c r="B121" s="2" t="s">
        <v>1200</v>
      </c>
      <c r="C121" s="2" t="s">
        <v>18</v>
      </c>
      <c r="D121" s="2" t="s">
        <v>1201</v>
      </c>
      <c r="E121" s="2" t="s">
        <v>163</v>
      </c>
      <c r="F121" s="3">
        <v>0.75</v>
      </c>
      <c r="G121" s="2">
        <v>3.8</v>
      </c>
      <c r="H121" s="2">
        <v>132</v>
      </c>
      <c r="I121" s="2" t="s">
        <v>1202</v>
      </c>
      <c r="J121" s="2" t="s">
        <v>1203</v>
      </c>
      <c r="K121" s="2" t="s">
        <v>1204</v>
      </c>
      <c r="L121" s="2" t="s">
        <v>1205</v>
      </c>
      <c r="M121" s="2" t="s">
        <v>1206</v>
      </c>
      <c r="N121" s="2" t="s">
        <v>1207</v>
      </c>
      <c r="O121" s="5" t="s">
        <v>1208</v>
      </c>
      <c r="P121" s="5" t="s">
        <v>1209</v>
      </c>
    </row>
    <row r="122" spans="1:16" ht="13" x14ac:dyDescent="0.15">
      <c r="A122" s="2" t="s">
        <v>1210</v>
      </c>
      <c r="B122" s="2" t="s">
        <v>1211</v>
      </c>
      <c r="C122" s="2" t="s">
        <v>18</v>
      </c>
      <c r="D122" s="2" t="s">
        <v>479</v>
      </c>
      <c r="E122" s="2" t="s">
        <v>324</v>
      </c>
      <c r="F122" s="3">
        <v>0.2</v>
      </c>
      <c r="G122" s="2">
        <v>4.4000000000000004</v>
      </c>
      <c r="H122" s="4">
        <v>1951</v>
      </c>
      <c r="I122" s="2" t="s">
        <v>1212</v>
      </c>
      <c r="J122" s="2" t="s">
        <v>1213</v>
      </c>
      <c r="K122" s="2" t="s">
        <v>1214</v>
      </c>
      <c r="L122" s="2" t="s">
        <v>1215</v>
      </c>
      <c r="M122" s="2" t="s">
        <v>1216</v>
      </c>
      <c r="N122" s="2" t="s">
        <v>1217</v>
      </c>
      <c r="O122" s="5" t="s">
        <v>1218</v>
      </c>
      <c r="P122" s="5" t="s">
        <v>1219</v>
      </c>
    </row>
    <row r="123" spans="1:16" ht="13" x14ac:dyDescent="0.15">
      <c r="A123" s="2" t="s">
        <v>1220</v>
      </c>
      <c r="B123" s="2" t="s">
        <v>1221</v>
      </c>
      <c r="C123" s="2" t="s">
        <v>525</v>
      </c>
      <c r="D123" s="2" t="s">
        <v>625</v>
      </c>
      <c r="E123" s="2" t="s">
        <v>842</v>
      </c>
      <c r="F123" s="3">
        <v>0.63</v>
      </c>
      <c r="G123" s="2">
        <v>3.7</v>
      </c>
      <c r="H123" s="2">
        <v>37</v>
      </c>
      <c r="I123" s="2" t="s">
        <v>1222</v>
      </c>
      <c r="J123" s="2" t="s">
        <v>1223</v>
      </c>
      <c r="K123" s="2" t="s">
        <v>1224</v>
      </c>
      <c r="L123" s="2" t="s">
        <v>1225</v>
      </c>
      <c r="M123" s="2" t="s">
        <v>1226</v>
      </c>
      <c r="N123" s="2" t="s">
        <v>1227</v>
      </c>
      <c r="O123" s="5" t="s">
        <v>1228</v>
      </c>
      <c r="P123" s="5" t="s">
        <v>1229</v>
      </c>
    </row>
    <row r="124" spans="1:16" ht="13" x14ac:dyDescent="0.15">
      <c r="A124" s="2" t="s">
        <v>1230</v>
      </c>
      <c r="B124" s="2" t="s">
        <v>1231</v>
      </c>
      <c r="C124" s="2" t="s">
        <v>194</v>
      </c>
      <c r="D124" s="2" t="s">
        <v>1232</v>
      </c>
      <c r="E124" s="2" t="s">
        <v>617</v>
      </c>
      <c r="F124" s="3">
        <v>0.47</v>
      </c>
      <c r="G124" s="2">
        <v>4.3</v>
      </c>
      <c r="H124" s="2">
        <v>592</v>
      </c>
      <c r="I124" s="2" t="s">
        <v>1233</v>
      </c>
      <c r="J124" s="2" t="s">
        <v>1234</v>
      </c>
      <c r="K124" s="2" t="s">
        <v>1235</v>
      </c>
      <c r="L124" s="2" t="s">
        <v>1236</v>
      </c>
      <c r="M124" s="2" t="s">
        <v>1237</v>
      </c>
      <c r="N124" s="2" t="s">
        <v>1238</v>
      </c>
      <c r="O124" s="5" t="s">
        <v>1239</v>
      </c>
      <c r="P124" s="5" t="s">
        <v>1240</v>
      </c>
    </row>
    <row r="125" spans="1:16" ht="13" x14ac:dyDescent="0.15">
      <c r="A125" s="2" t="s">
        <v>1241</v>
      </c>
      <c r="B125" s="2" t="s">
        <v>1242</v>
      </c>
      <c r="C125" s="2" t="s">
        <v>194</v>
      </c>
      <c r="D125" s="2" t="s">
        <v>1243</v>
      </c>
      <c r="E125" s="2" t="s">
        <v>1244</v>
      </c>
      <c r="F125" s="3">
        <v>0.53</v>
      </c>
      <c r="G125" s="2">
        <v>4.0999999999999996</v>
      </c>
      <c r="H125" s="4">
        <v>1259</v>
      </c>
      <c r="I125" s="2" t="s">
        <v>1245</v>
      </c>
      <c r="J125" s="2" t="s">
        <v>1246</v>
      </c>
      <c r="K125" s="2" t="s">
        <v>1247</v>
      </c>
      <c r="L125" s="2" t="s">
        <v>1248</v>
      </c>
      <c r="M125" s="2" t="s">
        <v>1249</v>
      </c>
      <c r="N125" s="2" t="s">
        <v>1250</v>
      </c>
      <c r="O125" s="5" t="s">
        <v>1251</v>
      </c>
      <c r="P125" s="5" t="s">
        <v>1252</v>
      </c>
    </row>
    <row r="126" spans="1:16" ht="13" x14ac:dyDescent="0.15">
      <c r="A126" s="2" t="s">
        <v>1253</v>
      </c>
      <c r="B126" s="2" t="s">
        <v>1254</v>
      </c>
      <c r="C126" s="2" t="s">
        <v>194</v>
      </c>
      <c r="D126" s="2" t="s">
        <v>428</v>
      </c>
      <c r="E126" s="2" t="s">
        <v>1255</v>
      </c>
      <c r="F126" s="3">
        <v>0.27</v>
      </c>
      <c r="G126" s="2">
        <v>4.2</v>
      </c>
      <c r="H126" s="4">
        <v>45238</v>
      </c>
      <c r="I126" s="2" t="s">
        <v>1256</v>
      </c>
      <c r="J126" s="2" t="s">
        <v>691</v>
      </c>
      <c r="K126" s="2" t="s">
        <v>692</v>
      </c>
      <c r="L126" s="2" t="s">
        <v>693</v>
      </c>
      <c r="M126" s="2" t="s">
        <v>694</v>
      </c>
      <c r="N126" s="2" t="s">
        <v>695</v>
      </c>
      <c r="O126" s="5" t="s">
        <v>1257</v>
      </c>
      <c r="P126" s="5" t="s">
        <v>1258</v>
      </c>
    </row>
    <row r="127" spans="1:16" ht="13" x14ac:dyDescent="0.15">
      <c r="A127" s="2" t="s">
        <v>1259</v>
      </c>
      <c r="B127" s="2" t="s">
        <v>1260</v>
      </c>
      <c r="C127" s="2" t="s">
        <v>148</v>
      </c>
      <c r="D127" s="2" t="s">
        <v>142</v>
      </c>
      <c r="E127" s="2" t="s">
        <v>1261</v>
      </c>
      <c r="F127" s="3">
        <v>0.53</v>
      </c>
      <c r="G127" s="2">
        <v>4.0999999999999996</v>
      </c>
      <c r="H127" s="4">
        <v>28638</v>
      </c>
      <c r="I127" s="2" t="s">
        <v>1262</v>
      </c>
      <c r="J127" s="2" t="s">
        <v>1263</v>
      </c>
      <c r="K127" s="2" t="s">
        <v>1264</v>
      </c>
      <c r="L127" s="2" t="s">
        <v>1265</v>
      </c>
      <c r="M127" s="2" t="s">
        <v>1266</v>
      </c>
      <c r="N127" s="2" t="s">
        <v>1267</v>
      </c>
      <c r="O127" s="5" t="s">
        <v>1268</v>
      </c>
      <c r="P127" s="5" t="s">
        <v>1269</v>
      </c>
    </row>
    <row r="128" spans="1:16" ht="13" x14ac:dyDescent="0.15">
      <c r="A128" s="2" t="s">
        <v>1270</v>
      </c>
      <c r="B128" s="2" t="s">
        <v>1271</v>
      </c>
      <c r="C128" s="2" t="s">
        <v>148</v>
      </c>
      <c r="D128" s="2" t="s">
        <v>101</v>
      </c>
      <c r="E128" s="2" t="s">
        <v>1272</v>
      </c>
      <c r="F128" s="3">
        <v>0.62</v>
      </c>
      <c r="G128" s="2">
        <v>4.3</v>
      </c>
      <c r="H128" s="4">
        <v>12835</v>
      </c>
      <c r="I128" s="2" t="s">
        <v>1273</v>
      </c>
      <c r="J128" s="2" t="s">
        <v>1274</v>
      </c>
      <c r="K128" s="2" t="s">
        <v>1275</v>
      </c>
      <c r="L128" s="2" t="s">
        <v>1276</v>
      </c>
      <c r="M128" s="2" t="s">
        <v>1277</v>
      </c>
      <c r="N128" s="2" t="s">
        <v>1278</v>
      </c>
      <c r="O128" s="5" t="s">
        <v>1279</v>
      </c>
      <c r="P128" s="5" t="s">
        <v>1280</v>
      </c>
    </row>
    <row r="129" spans="1:16" ht="13" x14ac:dyDescent="0.15">
      <c r="A129" s="2" t="s">
        <v>1281</v>
      </c>
      <c r="B129" s="2" t="s">
        <v>1282</v>
      </c>
      <c r="C129" s="2" t="s">
        <v>194</v>
      </c>
      <c r="D129" s="2" t="s">
        <v>1283</v>
      </c>
      <c r="E129" s="2" t="s">
        <v>1284</v>
      </c>
      <c r="F129" s="3">
        <v>0.64</v>
      </c>
      <c r="G129" s="2">
        <v>4.2</v>
      </c>
      <c r="H129" s="4">
        <v>1269</v>
      </c>
      <c r="I129" s="2" t="s">
        <v>1285</v>
      </c>
      <c r="J129" s="2" t="s">
        <v>1286</v>
      </c>
      <c r="K129" s="2" t="s">
        <v>1287</v>
      </c>
      <c r="L129" s="2" t="s">
        <v>1288</v>
      </c>
      <c r="M129" s="2" t="s">
        <v>1289</v>
      </c>
      <c r="N129" s="2" t="s">
        <v>1290</v>
      </c>
      <c r="O129" s="5" t="s">
        <v>1291</v>
      </c>
      <c r="P129" s="5" t="s">
        <v>1292</v>
      </c>
    </row>
    <row r="130" spans="1:16" ht="13" x14ac:dyDescent="0.15">
      <c r="A130" s="2" t="s">
        <v>1293</v>
      </c>
      <c r="B130" s="2" t="s">
        <v>1294</v>
      </c>
      <c r="C130" s="2" t="s">
        <v>525</v>
      </c>
      <c r="D130" s="2" t="s">
        <v>32</v>
      </c>
      <c r="E130" s="2" t="s">
        <v>378</v>
      </c>
      <c r="F130" s="3">
        <v>0.42</v>
      </c>
      <c r="G130" s="2">
        <v>4.2</v>
      </c>
      <c r="H130" s="2">
        <v>284</v>
      </c>
      <c r="I130" s="2" t="s">
        <v>1295</v>
      </c>
      <c r="J130" s="2" t="s">
        <v>1296</v>
      </c>
      <c r="K130" s="2" t="s">
        <v>1297</v>
      </c>
      <c r="L130" s="2" t="s">
        <v>1298</v>
      </c>
      <c r="M130" s="2" t="s">
        <v>1299</v>
      </c>
      <c r="N130" s="2" t="s">
        <v>1300</v>
      </c>
      <c r="O130" s="5" t="s">
        <v>1301</v>
      </c>
      <c r="P130" s="5" t="s">
        <v>1302</v>
      </c>
    </row>
    <row r="131" spans="1:16" ht="13" x14ac:dyDescent="0.15">
      <c r="A131" s="2" t="s">
        <v>1303</v>
      </c>
      <c r="B131" s="2" t="s">
        <v>1304</v>
      </c>
      <c r="C131" s="2" t="s">
        <v>1305</v>
      </c>
      <c r="D131" s="2" t="s">
        <v>1306</v>
      </c>
      <c r="E131" s="2" t="s">
        <v>1307</v>
      </c>
      <c r="F131" s="3">
        <v>0.59</v>
      </c>
      <c r="G131" s="2">
        <v>4.4000000000000004</v>
      </c>
      <c r="H131" s="4">
        <v>69538</v>
      </c>
      <c r="I131" s="2" t="s">
        <v>1308</v>
      </c>
      <c r="J131" s="2" t="s">
        <v>1309</v>
      </c>
      <c r="K131" s="2" t="s">
        <v>1310</v>
      </c>
      <c r="L131" s="2" t="s">
        <v>1311</v>
      </c>
      <c r="M131" s="2" t="s">
        <v>1312</v>
      </c>
      <c r="N131" s="2" t="s">
        <v>1313</v>
      </c>
      <c r="O131" s="5" t="s">
        <v>1314</v>
      </c>
      <c r="P131" s="5" t="s">
        <v>1315</v>
      </c>
    </row>
    <row r="132" spans="1:16" ht="13" x14ac:dyDescent="0.15">
      <c r="A132" s="2" t="s">
        <v>1316</v>
      </c>
      <c r="B132" s="2" t="s">
        <v>1317</v>
      </c>
      <c r="C132" s="2" t="s">
        <v>194</v>
      </c>
      <c r="D132" s="2" t="s">
        <v>1318</v>
      </c>
      <c r="E132" s="2" t="s">
        <v>1319</v>
      </c>
      <c r="F132" s="3">
        <v>0.31</v>
      </c>
      <c r="G132" s="2">
        <v>4.3</v>
      </c>
      <c r="H132" s="4">
        <v>4703</v>
      </c>
      <c r="I132" s="2" t="s">
        <v>908</v>
      </c>
      <c r="J132" s="2" t="s">
        <v>283</v>
      </c>
      <c r="K132" s="2" t="s">
        <v>284</v>
      </c>
      <c r="L132" s="2" t="s">
        <v>285</v>
      </c>
      <c r="M132" s="2" t="s">
        <v>286</v>
      </c>
      <c r="N132" s="2" t="s">
        <v>287</v>
      </c>
      <c r="O132" s="5" t="s">
        <v>1320</v>
      </c>
      <c r="P132" s="5" t="s">
        <v>1321</v>
      </c>
    </row>
    <row r="133" spans="1:16" ht="13" x14ac:dyDescent="0.15">
      <c r="A133" s="2" t="s">
        <v>1322</v>
      </c>
      <c r="B133" s="2" t="s">
        <v>1323</v>
      </c>
      <c r="C133" s="2" t="s">
        <v>18</v>
      </c>
      <c r="D133" s="2" t="s">
        <v>19</v>
      </c>
      <c r="E133" s="2" t="s">
        <v>114</v>
      </c>
      <c r="F133" s="3">
        <v>0.6</v>
      </c>
      <c r="G133" s="2">
        <v>4.3</v>
      </c>
      <c r="H133" s="4">
        <v>2806</v>
      </c>
      <c r="I133" s="2" t="s">
        <v>1324</v>
      </c>
      <c r="J133" s="2" t="s">
        <v>1077</v>
      </c>
      <c r="K133" s="2" t="s">
        <v>1078</v>
      </c>
      <c r="L133" s="2" t="s">
        <v>1079</v>
      </c>
      <c r="M133" s="2" t="s">
        <v>1080</v>
      </c>
      <c r="N133" s="2" t="s">
        <v>1081</v>
      </c>
      <c r="O133" s="5" t="s">
        <v>1325</v>
      </c>
      <c r="P133" s="5" t="s">
        <v>1326</v>
      </c>
    </row>
    <row r="134" spans="1:16" ht="13" x14ac:dyDescent="0.15">
      <c r="A134" s="2" t="s">
        <v>1327</v>
      </c>
      <c r="B134" s="2" t="s">
        <v>1328</v>
      </c>
      <c r="C134" s="2" t="s">
        <v>1329</v>
      </c>
      <c r="D134" s="2" t="s">
        <v>32</v>
      </c>
      <c r="E134" s="2" t="s">
        <v>888</v>
      </c>
      <c r="F134" s="3">
        <v>0.73</v>
      </c>
      <c r="G134" s="2">
        <v>4</v>
      </c>
      <c r="H134" s="4">
        <v>3295</v>
      </c>
      <c r="I134" s="2" t="s">
        <v>1330</v>
      </c>
      <c r="J134" s="2" t="s">
        <v>1331</v>
      </c>
      <c r="K134" s="2" t="s">
        <v>1332</v>
      </c>
      <c r="L134" s="2" t="s">
        <v>1333</v>
      </c>
      <c r="M134" s="2" t="s">
        <v>1334</v>
      </c>
      <c r="N134" s="2" t="s">
        <v>1335</v>
      </c>
      <c r="O134" s="5" t="s">
        <v>1336</v>
      </c>
      <c r="P134" s="5" t="s">
        <v>1337</v>
      </c>
    </row>
    <row r="135" spans="1:16" ht="13" x14ac:dyDescent="0.15">
      <c r="A135" s="2" t="s">
        <v>1338</v>
      </c>
      <c r="B135" s="2" t="s">
        <v>1339</v>
      </c>
      <c r="C135" s="2" t="s">
        <v>18</v>
      </c>
      <c r="D135" s="2" t="s">
        <v>356</v>
      </c>
      <c r="E135" s="2" t="s">
        <v>102</v>
      </c>
      <c r="F135" s="3">
        <v>0.4</v>
      </c>
      <c r="G135" s="2">
        <v>3.9</v>
      </c>
      <c r="H135" s="2">
        <v>81</v>
      </c>
      <c r="I135" s="2" t="s">
        <v>1340</v>
      </c>
      <c r="J135" s="2" t="s">
        <v>1341</v>
      </c>
      <c r="K135" s="2" t="s">
        <v>1342</v>
      </c>
      <c r="L135" s="2" t="s">
        <v>1343</v>
      </c>
      <c r="M135" s="2" t="s">
        <v>1344</v>
      </c>
      <c r="N135" s="2" t="s">
        <v>1345</v>
      </c>
      <c r="O135" s="5" t="s">
        <v>1346</v>
      </c>
      <c r="P135" s="5" t="s">
        <v>1347</v>
      </c>
    </row>
    <row r="136" spans="1:16" ht="13" x14ac:dyDescent="0.15">
      <c r="A136" s="2" t="s">
        <v>1348</v>
      </c>
      <c r="B136" s="2" t="s">
        <v>1349</v>
      </c>
      <c r="C136" s="2" t="s">
        <v>18</v>
      </c>
      <c r="D136" s="2" t="s">
        <v>1350</v>
      </c>
      <c r="E136" s="2" t="s">
        <v>1351</v>
      </c>
      <c r="F136" s="3">
        <v>0.54</v>
      </c>
      <c r="G136" s="2">
        <v>4.2</v>
      </c>
      <c r="H136" s="4">
        <v>42301</v>
      </c>
      <c r="I136" s="2" t="s">
        <v>1352</v>
      </c>
      <c r="J136" s="2" t="s">
        <v>1353</v>
      </c>
      <c r="K136" s="2" t="s">
        <v>1354</v>
      </c>
      <c r="L136" s="2" t="s">
        <v>1355</v>
      </c>
      <c r="M136" s="2" t="s">
        <v>1356</v>
      </c>
      <c r="N136" s="2" t="s">
        <v>1357</v>
      </c>
      <c r="O136" s="5" t="s">
        <v>1358</v>
      </c>
      <c r="P136" s="5" t="s">
        <v>1359</v>
      </c>
    </row>
    <row r="137" spans="1:16" ht="13" x14ac:dyDescent="0.15">
      <c r="A137" s="2" t="s">
        <v>1360</v>
      </c>
      <c r="B137" s="2" t="s">
        <v>1361</v>
      </c>
      <c r="C137" s="2" t="s">
        <v>194</v>
      </c>
      <c r="D137" s="2" t="s">
        <v>820</v>
      </c>
      <c r="E137" s="2" t="s">
        <v>1362</v>
      </c>
      <c r="F137" s="3">
        <v>0.38</v>
      </c>
      <c r="G137" s="2">
        <v>4.3</v>
      </c>
      <c r="H137" s="4">
        <v>1376</v>
      </c>
      <c r="I137" s="2" t="s">
        <v>1363</v>
      </c>
      <c r="J137" s="2" t="s">
        <v>1364</v>
      </c>
      <c r="K137" s="2" t="s">
        <v>1365</v>
      </c>
      <c r="L137" s="2" t="s">
        <v>1366</v>
      </c>
      <c r="M137" s="2" t="s">
        <v>1367</v>
      </c>
      <c r="N137" s="2" t="s">
        <v>1368</v>
      </c>
      <c r="O137" s="5" t="s">
        <v>1369</v>
      </c>
      <c r="P137" s="5" t="s">
        <v>1370</v>
      </c>
    </row>
    <row r="138" spans="1:16" ht="13" x14ac:dyDescent="0.15">
      <c r="A138" s="2" t="s">
        <v>1371</v>
      </c>
      <c r="B138" s="2" t="s">
        <v>1372</v>
      </c>
      <c r="C138" s="2" t="s">
        <v>18</v>
      </c>
      <c r="D138" s="2" t="s">
        <v>207</v>
      </c>
      <c r="E138" s="2" t="s">
        <v>1373</v>
      </c>
      <c r="F138" s="3">
        <v>0.73</v>
      </c>
      <c r="G138" s="2">
        <v>3.9</v>
      </c>
      <c r="H138" s="4">
        <v>1075</v>
      </c>
      <c r="I138" s="2" t="s">
        <v>1374</v>
      </c>
      <c r="J138" s="2" t="s">
        <v>390</v>
      </c>
      <c r="K138" s="2" t="s">
        <v>391</v>
      </c>
      <c r="L138" s="2" t="s">
        <v>392</v>
      </c>
      <c r="M138" s="2" t="s">
        <v>393</v>
      </c>
      <c r="N138" s="2" t="s">
        <v>394</v>
      </c>
      <c r="O138" s="5" t="s">
        <v>1375</v>
      </c>
      <c r="P138" s="5" t="s">
        <v>1376</v>
      </c>
    </row>
    <row r="139" spans="1:16" ht="13" x14ac:dyDescent="0.15">
      <c r="A139" s="2" t="s">
        <v>1377</v>
      </c>
      <c r="B139" s="2" t="s">
        <v>1378</v>
      </c>
      <c r="C139" s="2" t="s">
        <v>148</v>
      </c>
      <c r="D139" s="2" t="s">
        <v>114</v>
      </c>
      <c r="E139" s="2" t="s">
        <v>1379</v>
      </c>
      <c r="F139" s="3">
        <v>0.57999999999999996</v>
      </c>
      <c r="G139" s="2">
        <v>4.5999999999999996</v>
      </c>
      <c r="H139" s="4">
        <v>3664</v>
      </c>
      <c r="I139" s="2" t="s">
        <v>1380</v>
      </c>
      <c r="J139" s="2" t="s">
        <v>1381</v>
      </c>
      <c r="K139" s="2" t="s">
        <v>1382</v>
      </c>
      <c r="L139" s="2" t="s">
        <v>1383</v>
      </c>
      <c r="M139" s="2" t="s">
        <v>1384</v>
      </c>
      <c r="N139" s="2" t="s">
        <v>1385</v>
      </c>
      <c r="O139" s="5" t="s">
        <v>1386</v>
      </c>
      <c r="P139" s="5" t="s">
        <v>1387</v>
      </c>
    </row>
    <row r="140" spans="1:16" ht="13" x14ac:dyDescent="0.15">
      <c r="A140" s="2" t="s">
        <v>1388</v>
      </c>
      <c r="B140" s="2" t="s">
        <v>1389</v>
      </c>
      <c r="C140" s="2" t="s">
        <v>525</v>
      </c>
      <c r="D140" s="2" t="s">
        <v>19</v>
      </c>
      <c r="E140" s="2" t="s">
        <v>19</v>
      </c>
      <c r="F140" s="3">
        <v>0</v>
      </c>
      <c r="G140" s="2">
        <v>3.9</v>
      </c>
      <c r="H140" s="4">
        <v>1951</v>
      </c>
      <c r="I140" s="2" t="s">
        <v>1390</v>
      </c>
      <c r="J140" s="2" t="s">
        <v>1391</v>
      </c>
      <c r="K140" s="2" t="s">
        <v>1392</v>
      </c>
      <c r="L140" s="2" t="s">
        <v>1393</v>
      </c>
      <c r="M140" s="2" t="s">
        <v>1394</v>
      </c>
      <c r="N140" s="2" t="s">
        <v>1395</v>
      </c>
      <c r="O140" s="5" t="s">
        <v>1396</v>
      </c>
      <c r="P140" s="5" t="s">
        <v>1397</v>
      </c>
    </row>
    <row r="141" spans="1:16" ht="13" x14ac:dyDescent="0.15">
      <c r="A141" s="2" t="s">
        <v>1398</v>
      </c>
      <c r="B141" s="2" t="s">
        <v>1399</v>
      </c>
      <c r="C141" s="2" t="s">
        <v>18</v>
      </c>
      <c r="D141" s="2" t="s">
        <v>32</v>
      </c>
      <c r="E141" s="2" t="s">
        <v>55</v>
      </c>
      <c r="F141" s="3">
        <v>0.5</v>
      </c>
      <c r="G141" s="2">
        <v>4.3</v>
      </c>
      <c r="H141" s="4">
        <v>20850</v>
      </c>
      <c r="I141" s="2" t="s">
        <v>1400</v>
      </c>
      <c r="J141" s="2" t="s">
        <v>336</v>
      </c>
      <c r="K141" s="2" t="s">
        <v>337</v>
      </c>
      <c r="L141" s="2" t="s">
        <v>338</v>
      </c>
      <c r="M141" s="2" t="s">
        <v>339</v>
      </c>
      <c r="N141" s="2" t="s">
        <v>340</v>
      </c>
      <c r="O141" s="5" t="s">
        <v>1401</v>
      </c>
      <c r="P141" s="5" t="s">
        <v>1402</v>
      </c>
    </row>
    <row r="142" spans="1:16" ht="13" x14ac:dyDescent="0.15">
      <c r="A142" s="2" t="s">
        <v>1403</v>
      </c>
      <c r="B142" s="2" t="s">
        <v>1404</v>
      </c>
      <c r="C142" s="2" t="s">
        <v>18</v>
      </c>
      <c r="D142" s="2" t="s">
        <v>19</v>
      </c>
      <c r="E142" s="2" t="s">
        <v>20</v>
      </c>
      <c r="F142" s="3">
        <v>0.64</v>
      </c>
      <c r="G142" s="2">
        <v>4.0999999999999996</v>
      </c>
      <c r="H142" s="4">
        <v>2685</v>
      </c>
      <c r="I142" s="2" t="s">
        <v>1405</v>
      </c>
      <c r="J142" s="2" t="s">
        <v>1406</v>
      </c>
      <c r="K142" s="2" t="s">
        <v>1407</v>
      </c>
      <c r="L142" s="2" t="s">
        <v>1408</v>
      </c>
      <c r="M142" s="2" t="s">
        <v>1409</v>
      </c>
      <c r="N142" s="2" t="s">
        <v>1410</v>
      </c>
      <c r="O142" s="5" t="s">
        <v>1411</v>
      </c>
      <c r="P142" s="5" t="s">
        <v>1412</v>
      </c>
    </row>
    <row r="143" spans="1:16" ht="13" x14ac:dyDescent="0.15">
      <c r="A143" s="2" t="s">
        <v>1413</v>
      </c>
      <c r="B143" s="2" t="s">
        <v>1414</v>
      </c>
      <c r="C143" s="2" t="s">
        <v>113</v>
      </c>
      <c r="D143" s="2" t="s">
        <v>1415</v>
      </c>
      <c r="E143" s="2" t="s">
        <v>730</v>
      </c>
      <c r="F143" s="3">
        <v>0.43</v>
      </c>
      <c r="G143" s="2">
        <v>4.4000000000000004</v>
      </c>
      <c r="H143" s="4">
        <v>24780</v>
      </c>
      <c r="I143" s="2" t="s">
        <v>1416</v>
      </c>
      <c r="J143" s="2" t="s">
        <v>550</v>
      </c>
      <c r="K143" s="2" t="s">
        <v>551</v>
      </c>
      <c r="L143" s="2" t="s">
        <v>552</v>
      </c>
      <c r="M143" s="2" t="s">
        <v>553</v>
      </c>
      <c r="N143" s="2" t="s">
        <v>554</v>
      </c>
      <c r="O143" s="5" t="s">
        <v>1417</v>
      </c>
      <c r="P143" s="5" t="s">
        <v>1418</v>
      </c>
    </row>
    <row r="144" spans="1:16" ht="13" x14ac:dyDescent="0.15">
      <c r="A144" s="2" t="s">
        <v>1419</v>
      </c>
      <c r="B144" s="2" t="s">
        <v>1420</v>
      </c>
      <c r="C144" s="2" t="s">
        <v>525</v>
      </c>
      <c r="D144" s="2" t="s">
        <v>1421</v>
      </c>
      <c r="E144" s="2" t="s">
        <v>20</v>
      </c>
      <c r="F144" s="3">
        <v>0.4</v>
      </c>
      <c r="G144" s="2">
        <v>3.2</v>
      </c>
      <c r="H144" s="2">
        <v>285</v>
      </c>
      <c r="I144" s="2" t="s">
        <v>1422</v>
      </c>
      <c r="J144" s="2" t="s">
        <v>1423</v>
      </c>
      <c r="K144" s="2" t="s">
        <v>1424</v>
      </c>
      <c r="L144" s="2" t="s">
        <v>1425</v>
      </c>
      <c r="M144" s="2" t="s">
        <v>1426</v>
      </c>
      <c r="N144" s="2" t="s">
        <v>1427</v>
      </c>
      <c r="O144" s="5" t="s">
        <v>1428</v>
      </c>
      <c r="P144" s="5" t="s">
        <v>1429</v>
      </c>
    </row>
    <row r="145" spans="1:16" ht="13" x14ac:dyDescent="0.15">
      <c r="A145" s="2" t="s">
        <v>1430</v>
      </c>
      <c r="B145" s="2" t="s">
        <v>1431</v>
      </c>
      <c r="C145" s="2" t="s">
        <v>113</v>
      </c>
      <c r="D145" s="2" t="s">
        <v>1432</v>
      </c>
      <c r="E145" s="2" t="s">
        <v>1433</v>
      </c>
      <c r="F145" s="3">
        <v>0.44</v>
      </c>
      <c r="G145" s="2">
        <v>4.2</v>
      </c>
      <c r="H145" s="2" t="s">
        <v>1434</v>
      </c>
      <c r="I145" s="2" t="s">
        <v>1435</v>
      </c>
      <c r="J145" s="2" t="s">
        <v>117</v>
      </c>
      <c r="K145" s="2" t="s">
        <v>118</v>
      </c>
      <c r="L145" s="2" t="s">
        <v>119</v>
      </c>
      <c r="M145" s="2" t="s">
        <v>120</v>
      </c>
      <c r="N145" s="2" t="s">
        <v>121</v>
      </c>
      <c r="O145" s="5" t="s">
        <v>1436</v>
      </c>
      <c r="P145" s="5" t="s">
        <v>1437</v>
      </c>
    </row>
    <row r="146" spans="1:16" ht="13" x14ac:dyDescent="0.15">
      <c r="A146" s="2" t="s">
        <v>1438</v>
      </c>
      <c r="B146" s="2" t="s">
        <v>1439</v>
      </c>
      <c r="C146" s="2" t="s">
        <v>194</v>
      </c>
      <c r="D146" s="2" t="s">
        <v>1283</v>
      </c>
      <c r="E146" s="2" t="s">
        <v>578</v>
      </c>
      <c r="F146" s="3">
        <v>0.23</v>
      </c>
      <c r="G146" s="2">
        <v>4.2</v>
      </c>
      <c r="H146" s="4">
        <v>6088</v>
      </c>
      <c r="I146" s="2" t="s">
        <v>1440</v>
      </c>
      <c r="J146" s="2" t="s">
        <v>1441</v>
      </c>
      <c r="K146" s="2" t="s">
        <v>1442</v>
      </c>
      <c r="L146" s="2" t="s">
        <v>1443</v>
      </c>
      <c r="M146" s="2" t="s">
        <v>1444</v>
      </c>
      <c r="N146" s="2" t="s">
        <v>1445</v>
      </c>
      <c r="O146" s="5" t="s">
        <v>1446</v>
      </c>
      <c r="P146" s="5" t="s">
        <v>1447</v>
      </c>
    </row>
    <row r="147" spans="1:16" ht="13" x14ac:dyDescent="0.15">
      <c r="A147" s="2" t="s">
        <v>1448</v>
      </c>
      <c r="B147" s="2" t="s">
        <v>1449</v>
      </c>
      <c r="C147" s="2" t="s">
        <v>525</v>
      </c>
      <c r="D147" s="2" t="s">
        <v>1450</v>
      </c>
      <c r="E147" s="2" t="s">
        <v>90</v>
      </c>
      <c r="F147" s="3">
        <v>0.61</v>
      </c>
      <c r="G147" s="2">
        <v>3.7</v>
      </c>
      <c r="H147" s="4">
        <v>1383</v>
      </c>
      <c r="I147" s="2" t="s">
        <v>1451</v>
      </c>
      <c r="J147" s="2" t="s">
        <v>1452</v>
      </c>
      <c r="K147" s="2" t="s">
        <v>1453</v>
      </c>
      <c r="L147" s="2" t="s">
        <v>1454</v>
      </c>
      <c r="M147" s="2" t="s">
        <v>1455</v>
      </c>
      <c r="N147" s="2" t="s">
        <v>1456</v>
      </c>
      <c r="O147" s="5" t="s">
        <v>1457</v>
      </c>
      <c r="P147" s="5" t="s">
        <v>1458</v>
      </c>
    </row>
    <row r="148" spans="1:16" ht="13" x14ac:dyDescent="0.15">
      <c r="A148" s="2" t="s">
        <v>1459</v>
      </c>
      <c r="B148" s="2" t="s">
        <v>1460</v>
      </c>
      <c r="C148" s="2" t="s">
        <v>18</v>
      </c>
      <c r="D148" s="2" t="s">
        <v>114</v>
      </c>
      <c r="E148" s="2" t="s">
        <v>565</v>
      </c>
      <c r="F148" s="3">
        <v>0.52</v>
      </c>
      <c r="G148" s="2">
        <v>4.5</v>
      </c>
      <c r="H148" s="4">
        <v>5492</v>
      </c>
      <c r="I148" s="2" t="s">
        <v>566</v>
      </c>
      <c r="J148" s="2" t="s">
        <v>1461</v>
      </c>
      <c r="K148" s="2" t="s">
        <v>1462</v>
      </c>
      <c r="L148" s="2" t="s">
        <v>1463</v>
      </c>
      <c r="M148" s="2" t="s">
        <v>1464</v>
      </c>
      <c r="N148" s="2" t="s">
        <v>1465</v>
      </c>
      <c r="O148" s="5" t="s">
        <v>1466</v>
      </c>
      <c r="P148" s="5" t="s">
        <v>1467</v>
      </c>
    </row>
    <row r="149" spans="1:16" ht="13" x14ac:dyDescent="0.15">
      <c r="A149" s="2" t="s">
        <v>1468</v>
      </c>
      <c r="B149" s="2" t="s">
        <v>1469</v>
      </c>
      <c r="C149" s="2" t="s">
        <v>18</v>
      </c>
      <c r="D149" s="2" t="s">
        <v>90</v>
      </c>
      <c r="E149" s="2" t="s">
        <v>163</v>
      </c>
      <c r="F149" s="3">
        <v>0.44</v>
      </c>
      <c r="G149" s="2">
        <v>4.2</v>
      </c>
      <c r="H149" s="2">
        <v>919</v>
      </c>
      <c r="I149" s="2" t="s">
        <v>1470</v>
      </c>
      <c r="J149" s="2" t="s">
        <v>1471</v>
      </c>
      <c r="K149" s="2" t="s">
        <v>1472</v>
      </c>
      <c r="L149" s="2" t="s">
        <v>1473</v>
      </c>
      <c r="M149" s="2" t="s">
        <v>1474</v>
      </c>
      <c r="N149" s="2" t="s">
        <v>1475</v>
      </c>
      <c r="O149" s="5" t="s">
        <v>1476</v>
      </c>
      <c r="P149" s="5" t="s">
        <v>1477</v>
      </c>
    </row>
    <row r="150" spans="1:16" ht="13" x14ac:dyDescent="0.15">
      <c r="A150" s="2" t="s">
        <v>1478</v>
      </c>
      <c r="B150" s="2" t="s">
        <v>1479</v>
      </c>
      <c r="C150" s="2" t="s">
        <v>1480</v>
      </c>
      <c r="D150" s="2" t="s">
        <v>1481</v>
      </c>
      <c r="E150" s="2" t="s">
        <v>378</v>
      </c>
      <c r="F150" s="3">
        <v>0.31</v>
      </c>
      <c r="G150" s="2">
        <v>4.2</v>
      </c>
      <c r="H150" s="4">
        <v>30023</v>
      </c>
      <c r="I150" s="2" t="s">
        <v>1482</v>
      </c>
      <c r="J150" s="2" t="s">
        <v>1483</v>
      </c>
      <c r="K150" s="2" t="s">
        <v>1484</v>
      </c>
      <c r="L150" s="2" t="s">
        <v>1485</v>
      </c>
      <c r="M150" s="2" t="s">
        <v>1486</v>
      </c>
      <c r="N150" s="2" t="s">
        <v>1487</v>
      </c>
      <c r="O150" s="5" t="s">
        <v>1488</v>
      </c>
      <c r="P150" s="5" t="s">
        <v>1489</v>
      </c>
    </row>
    <row r="151" spans="1:16" ht="13" x14ac:dyDescent="0.15">
      <c r="A151" s="2" t="s">
        <v>1490</v>
      </c>
      <c r="B151" s="2" t="s">
        <v>1491</v>
      </c>
      <c r="C151" s="2" t="s">
        <v>18</v>
      </c>
      <c r="D151" s="2" t="s">
        <v>1492</v>
      </c>
      <c r="E151" s="2" t="s">
        <v>55</v>
      </c>
      <c r="F151" s="3">
        <v>0.47</v>
      </c>
      <c r="G151" s="2">
        <v>4.2</v>
      </c>
      <c r="H151" s="2">
        <v>387</v>
      </c>
      <c r="I151" s="2" t="s">
        <v>1493</v>
      </c>
      <c r="J151" s="2" t="s">
        <v>1494</v>
      </c>
      <c r="K151" s="2" t="s">
        <v>1495</v>
      </c>
      <c r="L151" s="2" t="s">
        <v>1496</v>
      </c>
      <c r="M151" s="2" t="s">
        <v>1497</v>
      </c>
      <c r="N151" s="2" t="s">
        <v>1498</v>
      </c>
      <c r="O151" s="5" t="s">
        <v>1499</v>
      </c>
      <c r="P151" s="5" t="s">
        <v>1500</v>
      </c>
    </row>
    <row r="152" spans="1:16" ht="13" x14ac:dyDescent="0.15">
      <c r="A152" s="2" t="s">
        <v>1501</v>
      </c>
      <c r="B152" s="2" t="s">
        <v>1502</v>
      </c>
      <c r="C152" s="2" t="s">
        <v>194</v>
      </c>
      <c r="D152" s="2" t="s">
        <v>1503</v>
      </c>
      <c r="E152" s="2" t="s">
        <v>1102</v>
      </c>
      <c r="F152" s="3">
        <v>0.54</v>
      </c>
      <c r="G152" s="2">
        <v>4.0999999999999996</v>
      </c>
      <c r="H152" s="2">
        <v>211</v>
      </c>
      <c r="I152" s="2" t="s">
        <v>1504</v>
      </c>
      <c r="J152" s="2" t="s">
        <v>1505</v>
      </c>
      <c r="K152" s="2" t="s">
        <v>1506</v>
      </c>
      <c r="L152" s="2" t="s">
        <v>1507</v>
      </c>
      <c r="M152" s="2" t="s">
        <v>1508</v>
      </c>
      <c r="N152" s="2" t="s">
        <v>1509</v>
      </c>
      <c r="O152" s="5" t="s">
        <v>1510</v>
      </c>
      <c r="P152" s="5" t="s">
        <v>1511</v>
      </c>
    </row>
    <row r="153" spans="1:16" ht="13" x14ac:dyDescent="0.15">
      <c r="A153" s="2" t="s">
        <v>1512</v>
      </c>
      <c r="B153" s="2" t="s">
        <v>1513</v>
      </c>
      <c r="C153" s="2" t="s">
        <v>18</v>
      </c>
      <c r="D153" s="2" t="s">
        <v>131</v>
      </c>
      <c r="E153" s="2" t="s">
        <v>20</v>
      </c>
      <c r="F153" s="3">
        <v>0.69</v>
      </c>
      <c r="G153" s="2">
        <v>4.3</v>
      </c>
      <c r="H153" s="2">
        <v>974</v>
      </c>
      <c r="I153" s="2" t="s">
        <v>1514</v>
      </c>
      <c r="J153" s="2" t="s">
        <v>369</v>
      </c>
      <c r="K153" s="2" t="s">
        <v>370</v>
      </c>
      <c r="L153" s="2" t="s">
        <v>371</v>
      </c>
      <c r="M153" s="2" t="s">
        <v>372</v>
      </c>
      <c r="N153" s="2" t="s">
        <v>373</v>
      </c>
      <c r="O153" s="5" t="s">
        <v>1515</v>
      </c>
      <c r="P153" s="5" t="s">
        <v>1516</v>
      </c>
    </row>
    <row r="154" spans="1:16" ht="13" x14ac:dyDescent="0.15">
      <c r="A154" s="2" t="s">
        <v>1517</v>
      </c>
      <c r="B154" s="2" t="s">
        <v>1518</v>
      </c>
      <c r="C154" s="2" t="s">
        <v>194</v>
      </c>
      <c r="D154" s="2" t="s">
        <v>1519</v>
      </c>
      <c r="E154" s="2" t="s">
        <v>1520</v>
      </c>
      <c r="F154" s="3">
        <v>0.26</v>
      </c>
      <c r="G154" s="2">
        <v>4.3</v>
      </c>
      <c r="H154" s="4">
        <v>16299</v>
      </c>
      <c r="I154" s="2" t="s">
        <v>1521</v>
      </c>
      <c r="J154" s="2" t="s">
        <v>260</v>
      </c>
      <c r="K154" s="2" t="s">
        <v>261</v>
      </c>
      <c r="L154" s="2" t="s">
        <v>262</v>
      </c>
      <c r="M154" s="2" t="s">
        <v>263</v>
      </c>
      <c r="N154" s="2" t="s">
        <v>264</v>
      </c>
      <c r="O154" s="5" t="s">
        <v>1522</v>
      </c>
      <c r="P154" s="5" t="s">
        <v>1523</v>
      </c>
    </row>
    <row r="155" spans="1:16" ht="13" x14ac:dyDescent="0.15">
      <c r="A155" s="2" t="s">
        <v>1524</v>
      </c>
      <c r="B155" s="2" t="s">
        <v>1525</v>
      </c>
      <c r="C155" s="2" t="s">
        <v>18</v>
      </c>
      <c r="D155" s="2" t="s">
        <v>90</v>
      </c>
      <c r="E155" s="2" t="s">
        <v>888</v>
      </c>
      <c r="F155" s="3">
        <v>0.62</v>
      </c>
      <c r="G155" s="2">
        <v>4.3</v>
      </c>
      <c r="H155" s="4">
        <v>30411</v>
      </c>
      <c r="I155" s="2" t="s">
        <v>1526</v>
      </c>
      <c r="J155" s="2" t="s">
        <v>104</v>
      </c>
      <c r="K155" s="2" t="s">
        <v>105</v>
      </c>
      <c r="L155" s="2" t="s">
        <v>106</v>
      </c>
      <c r="M155" s="2" t="s">
        <v>107</v>
      </c>
      <c r="N155" s="2" t="s">
        <v>108</v>
      </c>
      <c r="O155" s="5" t="s">
        <v>1527</v>
      </c>
      <c r="P155" s="5" t="s">
        <v>1528</v>
      </c>
    </row>
    <row r="156" spans="1:16" ht="13" x14ac:dyDescent="0.15">
      <c r="A156" s="2" t="s">
        <v>1529</v>
      </c>
      <c r="B156" s="2" t="s">
        <v>1530</v>
      </c>
      <c r="C156" s="2" t="s">
        <v>113</v>
      </c>
      <c r="D156" s="2" t="s">
        <v>207</v>
      </c>
      <c r="E156" s="2" t="s">
        <v>19</v>
      </c>
      <c r="F156" s="3">
        <v>0.38</v>
      </c>
      <c r="G156" s="2">
        <v>3.4</v>
      </c>
      <c r="H156" s="4">
        <v>4642</v>
      </c>
      <c r="I156" s="2" t="s">
        <v>1531</v>
      </c>
      <c r="J156" s="2" t="s">
        <v>1532</v>
      </c>
      <c r="K156" s="2" t="s">
        <v>1533</v>
      </c>
      <c r="L156" s="2" t="s">
        <v>1534</v>
      </c>
      <c r="M156" s="2" t="s">
        <v>1535</v>
      </c>
      <c r="N156" s="2" t="s">
        <v>1536</v>
      </c>
      <c r="O156" s="5" t="s">
        <v>1537</v>
      </c>
      <c r="P156" s="5" t="s">
        <v>1538</v>
      </c>
    </row>
    <row r="157" spans="1:16" ht="13" x14ac:dyDescent="0.15">
      <c r="A157" s="2" t="s">
        <v>1539</v>
      </c>
      <c r="B157" s="2" t="s">
        <v>1540</v>
      </c>
      <c r="C157" s="2" t="s">
        <v>525</v>
      </c>
      <c r="D157" s="2" t="s">
        <v>19</v>
      </c>
      <c r="E157" s="2" t="s">
        <v>142</v>
      </c>
      <c r="F157" s="3">
        <v>0.5</v>
      </c>
      <c r="G157" s="2">
        <v>4.3</v>
      </c>
      <c r="H157" s="2">
        <v>12</v>
      </c>
      <c r="I157" s="2" t="s">
        <v>1541</v>
      </c>
      <c r="J157" s="2" t="s">
        <v>1542</v>
      </c>
      <c r="K157" s="2" t="s">
        <v>1543</v>
      </c>
      <c r="L157" s="2" t="s">
        <v>1544</v>
      </c>
      <c r="M157" s="2" t="s">
        <v>1545</v>
      </c>
      <c r="N157" s="2" t="s">
        <v>1546</v>
      </c>
      <c r="O157" s="5" t="s">
        <v>1547</v>
      </c>
      <c r="P157" s="5" t="s">
        <v>1548</v>
      </c>
    </row>
    <row r="158" spans="1:16" ht="13" x14ac:dyDescent="0.15">
      <c r="A158" s="2" t="s">
        <v>1549</v>
      </c>
      <c r="B158" s="2" t="s">
        <v>1550</v>
      </c>
      <c r="C158" s="2" t="s">
        <v>18</v>
      </c>
      <c r="D158" s="2" t="s">
        <v>625</v>
      </c>
      <c r="E158" s="2" t="s">
        <v>324</v>
      </c>
      <c r="F158" s="3">
        <v>0.25</v>
      </c>
      <c r="G158" s="2">
        <v>4.4000000000000004</v>
      </c>
      <c r="H158" s="4">
        <v>1951</v>
      </c>
      <c r="I158" s="2" t="s">
        <v>1551</v>
      </c>
      <c r="J158" s="2" t="s">
        <v>1213</v>
      </c>
      <c r="K158" s="2" t="s">
        <v>1214</v>
      </c>
      <c r="L158" s="2" t="s">
        <v>1215</v>
      </c>
      <c r="M158" s="2" t="s">
        <v>1216</v>
      </c>
      <c r="N158" s="2" t="s">
        <v>1217</v>
      </c>
      <c r="O158" s="5" t="s">
        <v>1552</v>
      </c>
      <c r="P158" s="5" t="s">
        <v>1553</v>
      </c>
    </row>
    <row r="159" spans="1:16" ht="13" x14ac:dyDescent="0.15">
      <c r="A159" s="2" t="s">
        <v>1554</v>
      </c>
      <c r="B159" s="2" t="s">
        <v>1555</v>
      </c>
      <c r="C159" s="2" t="s">
        <v>1556</v>
      </c>
      <c r="D159" s="2" t="s">
        <v>1557</v>
      </c>
      <c r="E159" s="2" t="s">
        <v>1137</v>
      </c>
      <c r="F159" s="3">
        <v>0.41</v>
      </c>
      <c r="G159" s="2">
        <v>3.9</v>
      </c>
      <c r="H159" s="4">
        <v>10480</v>
      </c>
      <c r="I159" s="2" t="s">
        <v>1558</v>
      </c>
      <c r="J159" s="2" t="s">
        <v>1559</v>
      </c>
      <c r="K159" s="2" t="s">
        <v>1560</v>
      </c>
      <c r="L159" s="2" t="s">
        <v>1561</v>
      </c>
      <c r="M159" s="2" t="s">
        <v>1562</v>
      </c>
      <c r="N159" s="2" t="s">
        <v>1563</v>
      </c>
      <c r="O159" s="5" t="s">
        <v>1564</v>
      </c>
      <c r="P159" s="5" t="s">
        <v>1565</v>
      </c>
    </row>
    <row r="160" spans="1:16" ht="13" x14ac:dyDescent="0.15">
      <c r="A160" s="2" t="s">
        <v>1566</v>
      </c>
      <c r="B160" s="2" t="s">
        <v>1567</v>
      </c>
      <c r="C160" s="2" t="s">
        <v>148</v>
      </c>
      <c r="D160" s="2" t="s">
        <v>1568</v>
      </c>
      <c r="E160" s="2" t="s">
        <v>625</v>
      </c>
      <c r="F160" s="3">
        <v>0.57999999999999996</v>
      </c>
      <c r="G160" s="2">
        <v>4.0999999999999996</v>
      </c>
      <c r="H160" s="2">
        <v>24</v>
      </c>
      <c r="I160" s="2" t="s">
        <v>1569</v>
      </c>
      <c r="J160" s="2" t="s">
        <v>1570</v>
      </c>
      <c r="K160" s="2" t="s">
        <v>1571</v>
      </c>
      <c r="L160" s="2" t="s">
        <v>1572</v>
      </c>
      <c r="M160" s="2" t="s">
        <v>1573</v>
      </c>
      <c r="N160" s="2" t="s">
        <v>1574</v>
      </c>
      <c r="O160" s="5" t="s">
        <v>1575</v>
      </c>
      <c r="P160" s="5" t="s">
        <v>1576</v>
      </c>
    </row>
    <row r="161" spans="1:16" ht="13" x14ac:dyDescent="0.15">
      <c r="A161" s="2" t="s">
        <v>1577</v>
      </c>
      <c r="B161" s="2" t="s">
        <v>1578</v>
      </c>
      <c r="C161" s="2" t="s">
        <v>525</v>
      </c>
      <c r="D161" s="2" t="s">
        <v>19</v>
      </c>
      <c r="E161" s="2" t="s">
        <v>163</v>
      </c>
      <c r="F161" s="3">
        <v>0.56000000000000005</v>
      </c>
      <c r="G161" s="2">
        <v>3.9</v>
      </c>
      <c r="H161" s="2">
        <v>254</v>
      </c>
      <c r="I161" s="2" t="s">
        <v>1579</v>
      </c>
      <c r="J161" s="2" t="s">
        <v>1580</v>
      </c>
      <c r="K161" s="2" t="s">
        <v>1581</v>
      </c>
      <c r="L161" s="2" t="s">
        <v>1582</v>
      </c>
      <c r="M161" s="2" t="s">
        <v>1583</v>
      </c>
      <c r="N161" s="2" t="s">
        <v>1584</v>
      </c>
      <c r="O161" s="5" t="s">
        <v>1585</v>
      </c>
      <c r="P161" s="5" t="s">
        <v>1586</v>
      </c>
    </row>
    <row r="162" spans="1:16" ht="13" x14ac:dyDescent="0.15">
      <c r="A162" s="2" t="s">
        <v>1587</v>
      </c>
      <c r="B162" s="2" t="s">
        <v>1588</v>
      </c>
      <c r="C162" s="2" t="s">
        <v>1480</v>
      </c>
      <c r="D162" s="2" t="s">
        <v>1589</v>
      </c>
      <c r="E162" s="2" t="s">
        <v>1590</v>
      </c>
      <c r="F162" s="3">
        <v>0.32</v>
      </c>
      <c r="G162" s="2">
        <v>4</v>
      </c>
      <c r="H162" s="4">
        <v>3565</v>
      </c>
      <c r="I162" s="2" t="s">
        <v>1591</v>
      </c>
      <c r="J162" s="2" t="s">
        <v>1592</v>
      </c>
      <c r="K162" s="2" t="s">
        <v>1593</v>
      </c>
      <c r="L162" s="2" t="s">
        <v>1594</v>
      </c>
      <c r="M162" s="2" t="s">
        <v>1595</v>
      </c>
      <c r="N162" s="2" t="s">
        <v>1596</v>
      </c>
      <c r="O162" s="5" t="s">
        <v>1597</v>
      </c>
      <c r="P162" s="5" t="s">
        <v>1598</v>
      </c>
    </row>
    <row r="163" spans="1:16" ht="13" x14ac:dyDescent="0.15">
      <c r="A163" s="2" t="s">
        <v>1599</v>
      </c>
      <c r="B163" s="2" t="s">
        <v>1600</v>
      </c>
      <c r="C163" s="2" t="s">
        <v>18</v>
      </c>
      <c r="D163" s="2" t="s">
        <v>131</v>
      </c>
      <c r="E163" s="2" t="s">
        <v>114</v>
      </c>
      <c r="F163" s="3">
        <v>0.66</v>
      </c>
      <c r="G163" s="2">
        <v>4.3</v>
      </c>
      <c r="H163" s="4">
        <v>6255</v>
      </c>
      <c r="I163" s="2" t="s">
        <v>1601</v>
      </c>
      <c r="J163" s="2" t="s">
        <v>1602</v>
      </c>
      <c r="K163" s="2" t="s">
        <v>1603</v>
      </c>
      <c r="L163" s="2" t="s">
        <v>1604</v>
      </c>
      <c r="M163" s="2" t="s">
        <v>1605</v>
      </c>
      <c r="N163" s="2" t="s">
        <v>1606</v>
      </c>
      <c r="O163" s="5" t="s">
        <v>1607</v>
      </c>
      <c r="P163" s="5" t="s">
        <v>1608</v>
      </c>
    </row>
    <row r="164" spans="1:16" ht="13" x14ac:dyDescent="0.15">
      <c r="A164" s="2" t="s">
        <v>1609</v>
      </c>
      <c r="B164" s="2" t="s">
        <v>1610</v>
      </c>
      <c r="C164" s="2" t="s">
        <v>18</v>
      </c>
      <c r="D164" s="2" t="s">
        <v>77</v>
      </c>
      <c r="E164" s="2" t="s">
        <v>90</v>
      </c>
      <c r="F164" s="3">
        <v>0.7</v>
      </c>
      <c r="G164" s="2">
        <v>4</v>
      </c>
      <c r="H164" s="4">
        <v>7732</v>
      </c>
      <c r="I164" s="2" t="s">
        <v>1611</v>
      </c>
      <c r="J164" s="2" t="s">
        <v>780</v>
      </c>
      <c r="K164" s="2" t="s">
        <v>781</v>
      </c>
      <c r="L164" s="2" t="s">
        <v>782</v>
      </c>
      <c r="M164" s="2" t="s">
        <v>783</v>
      </c>
      <c r="N164" s="2" t="s">
        <v>784</v>
      </c>
      <c r="O164" s="5" t="s">
        <v>1612</v>
      </c>
      <c r="P164" s="5" t="s">
        <v>1613</v>
      </c>
    </row>
    <row r="165" spans="1:16" ht="13" x14ac:dyDescent="0.15">
      <c r="A165" s="2" t="s">
        <v>1614</v>
      </c>
      <c r="B165" s="2" t="s">
        <v>1615</v>
      </c>
      <c r="C165" s="2" t="s">
        <v>18</v>
      </c>
      <c r="D165" s="2" t="s">
        <v>77</v>
      </c>
      <c r="E165" s="2" t="s">
        <v>19</v>
      </c>
      <c r="F165" s="3">
        <v>0.63</v>
      </c>
      <c r="G165" s="2">
        <v>3.9</v>
      </c>
      <c r="H165" s="2">
        <v>57</v>
      </c>
      <c r="I165" s="2" t="s">
        <v>1616</v>
      </c>
      <c r="J165" s="2" t="s">
        <v>1617</v>
      </c>
      <c r="K165" s="2" t="s">
        <v>1618</v>
      </c>
      <c r="L165" s="2" t="s">
        <v>1619</v>
      </c>
      <c r="M165" s="2" t="s">
        <v>1620</v>
      </c>
      <c r="N165" s="2" t="s">
        <v>1621</v>
      </c>
      <c r="O165" s="5" t="s">
        <v>1622</v>
      </c>
      <c r="P165" s="5" t="s">
        <v>1623</v>
      </c>
    </row>
    <row r="166" spans="1:16" ht="13" x14ac:dyDescent="0.15">
      <c r="A166" s="2" t="s">
        <v>1624</v>
      </c>
      <c r="B166" s="2" t="s">
        <v>1625</v>
      </c>
      <c r="C166" s="2" t="s">
        <v>18</v>
      </c>
      <c r="D166" s="2" t="s">
        <v>378</v>
      </c>
      <c r="E166" s="2" t="s">
        <v>1040</v>
      </c>
      <c r="F166" s="3">
        <v>0.28999999999999998</v>
      </c>
      <c r="G166" s="2">
        <v>4.5</v>
      </c>
      <c r="H166" s="2">
        <v>577</v>
      </c>
      <c r="I166" s="2" t="s">
        <v>1626</v>
      </c>
      <c r="J166" s="2" t="s">
        <v>1627</v>
      </c>
      <c r="K166" s="2" t="s">
        <v>1628</v>
      </c>
      <c r="L166" s="2" t="s">
        <v>1629</v>
      </c>
      <c r="M166" s="2" t="s">
        <v>1630</v>
      </c>
      <c r="N166" s="2" t="s">
        <v>1631</v>
      </c>
      <c r="O166" s="5" t="s">
        <v>1632</v>
      </c>
      <c r="P166" s="5" t="s">
        <v>1633</v>
      </c>
    </row>
    <row r="167" spans="1:16" ht="13" x14ac:dyDescent="0.15">
      <c r="A167" s="2" t="s">
        <v>1634</v>
      </c>
      <c r="B167" s="2" t="s">
        <v>1635</v>
      </c>
      <c r="C167" s="2" t="s">
        <v>525</v>
      </c>
      <c r="D167" s="2" t="s">
        <v>102</v>
      </c>
      <c r="E167" s="2" t="s">
        <v>547</v>
      </c>
      <c r="F167" s="3">
        <v>0.75</v>
      </c>
      <c r="G167" s="2">
        <v>3.9</v>
      </c>
      <c r="H167" s="4">
        <v>1193</v>
      </c>
      <c r="I167" s="2" t="s">
        <v>1636</v>
      </c>
      <c r="J167" s="2" t="s">
        <v>1637</v>
      </c>
      <c r="K167" s="2" t="s">
        <v>1638</v>
      </c>
      <c r="L167" s="2" t="s">
        <v>1639</v>
      </c>
      <c r="M167" s="2" t="s">
        <v>1640</v>
      </c>
      <c r="N167" s="2" t="s">
        <v>1641</v>
      </c>
      <c r="O167" s="5" t="s">
        <v>1642</v>
      </c>
      <c r="P167" s="5" t="s">
        <v>1643</v>
      </c>
    </row>
    <row r="168" spans="1:16" ht="13" x14ac:dyDescent="0.15">
      <c r="A168" s="2" t="s">
        <v>1644</v>
      </c>
      <c r="B168" s="2" t="s">
        <v>1645</v>
      </c>
      <c r="C168" s="2" t="s">
        <v>18</v>
      </c>
      <c r="D168" s="2" t="s">
        <v>19</v>
      </c>
      <c r="E168" s="2" t="s">
        <v>888</v>
      </c>
      <c r="F168" s="3">
        <v>0.69</v>
      </c>
      <c r="G168" s="2">
        <v>4.2</v>
      </c>
      <c r="H168" s="4">
        <v>13120</v>
      </c>
      <c r="I168" s="2" t="s">
        <v>1646</v>
      </c>
      <c r="J168" s="2" t="s">
        <v>1067</v>
      </c>
      <c r="K168" s="2" t="s">
        <v>1068</v>
      </c>
      <c r="L168" s="2" t="s">
        <v>1069</v>
      </c>
      <c r="M168" s="2" t="s">
        <v>1070</v>
      </c>
      <c r="N168" s="2" t="s">
        <v>1071</v>
      </c>
      <c r="O168" s="5" t="s">
        <v>1647</v>
      </c>
      <c r="P168" s="5" t="s">
        <v>1648</v>
      </c>
    </row>
    <row r="169" spans="1:16" ht="13" x14ac:dyDescent="0.15">
      <c r="A169" s="2" t="s">
        <v>1649</v>
      </c>
      <c r="B169" s="2" t="s">
        <v>1650</v>
      </c>
      <c r="C169" s="2" t="s">
        <v>525</v>
      </c>
      <c r="D169" s="2" t="s">
        <v>131</v>
      </c>
      <c r="E169" s="2" t="s">
        <v>324</v>
      </c>
      <c r="F169" s="3">
        <v>0.83</v>
      </c>
      <c r="G169" s="2">
        <v>4</v>
      </c>
      <c r="H169" s="2">
        <v>343</v>
      </c>
      <c r="I169" s="2" t="s">
        <v>1651</v>
      </c>
      <c r="J169" s="2" t="s">
        <v>1652</v>
      </c>
      <c r="K169" s="2" t="s">
        <v>1653</v>
      </c>
      <c r="L169" s="2" t="s">
        <v>1654</v>
      </c>
      <c r="M169" s="2" t="s">
        <v>1655</v>
      </c>
      <c r="N169" s="2" t="s">
        <v>1656</v>
      </c>
      <c r="O169" s="5" t="s">
        <v>1657</v>
      </c>
      <c r="P169" s="5" t="s">
        <v>1658</v>
      </c>
    </row>
    <row r="170" spans="1:16" ht="13" x14ac:dyDescent="0.15">
      <c r="A170" s="2" t="s">
        <v>1659</v>
      </c>
      <c r="B170" s="2" t="s">
        <v>1660</v>
      </c>
      <c r="C170" s="2" t="s">
        <v>194</v>
      </c>
      <c r="D170" s="2" t="s">
        <v>1661</v>
      </c>
      <c r="E170" s="2" t="s">
        <v>1662</v>
      </c>
      <c r="F170" s="3">
        <v>0.46</v>
      </c>
      <c r="G170" s="2">
        <v>4.3</v>
      </c>
      <c r="H170" s="4">
        <v>1611</v>
      </c>
      <c r="I170" s="2" t="s">
        <v>1663</v>
      </c>
      <c r="J170" s="2" t="s">
        <v>1664</v>
      </c>
      <c r="K170" s="2" t="s">
        <v>1665</v>
      </c>
      <c r="L170" s="2" t="s">
        <v>1666</v>
      </c>
      <c r="M170" s="2" t="s">
        <v>1667</v>
      </c>
      <c r="N170" s="2" t="s">
        <v>1668</v>
      </c>
      <c r="O170" s="5" t="s">
        <v>1669</v>
      </c>
      <c r="P170" s="5" t="s">
        <v>1670</v>
      </c>
    </row>
    <row r="171" spans="1:16" ht="13" x14ac:dyDescent="0.15">
      <c r="A171" s="2" t="s">
        <v>1671</v>
      </c>
      <c r="B171" s="2" t="s">
        <v>1672</v>
      </c>
      <c r="C171" s="2" t="s">
        <v>18</v>
      </c>
      <c r="D171" s="2" t="s">
        <v>207</v>
      </c>
      <c r="E171" s="2" t="s">
        <v>19</v>
      </c>
      <c r="F171" s="3">
        <v>0.38</v>
      </c>
      <c r="G171" s="2">
        <v>4</v>
      </c>
      <c r="H171" s="4">
        <v>6558</v>
      </c>
      <c r="I171" s="2" t="s">
        <v>1673</v>
      </c>
      <c r="J171" s="2" t="s">
        <v>1674</v>
      </c>
      <c r="K171" s="2" t="s">
        <v>1675</v>
      </c>
      <c r="L171" s="2" t="s">
        <v>1676</v>
      </c>
      <c r="M171" s="2" t="s">
        <v>1677</v>
      </c>
      <c r="N171" s="2" t="s">
        <v>1678</v>
      </c>
      <c r="O171" s="5" t="s">
        <v>1679</v>
      </c>
      <c r="P171" s="5" t="s">
        <v>1680</v>
      </c>
    </row>
    <row r="172" spans="1:16" ht="13" x14ac:dyDescent="0.15">
      <c r="A172" s="2" t="s">
        <v>1681</v>
      </c>
      <c r="B172" s="2" t="s">
        <v>1682</v>
      </c>
      <c r="C172" s="2" t="s">
        <v>113</v>
      </c>
      <c r="D172" s="2" t="s">
        <v>611</v>
      </c>
      <c r="E172" s="2" t="s">
        <v>1683</v>
      </c>
      <c r="F172" s="3">
        <v>0.44</v>
      </c>
      <c r="G172" s="2">
        <v>4.4000000000000004</v>
      </c>
      <c r="H172" s="4">
        <v>23169</v>
      </c>
      <c r="I172" s="2" t="s">
        <v>1684</v>
      </c>
      <c r="J172" s="2" t="s">
        <v>1685</v>
      </c>
      <c r="K172" s="2" t="s">
        <v>1686</v>
      </c>
      <c r="L172" s="2" t="s">
        <v>1687</v>
      </c>
      <c r="M172" s="2" t="s">
        <v>1688</v>
      </c>
      <c r="N172" s="2" t="s">
        <v>1689</v>
      </c>
      <c r="O172" s="5" t="s">
        <v>1690</v>
      </c>
      <c r="P172" s="5" t="s">
        <v>1691</v>
      </c>
    </row>
    <row r="173" spans="1:16" ht="13" x14ac:dyDescent="0.15">
      <c r="A173" s="2" t="s">
        <v>1692</v>
      </c>
      <c r="B173" s="2" t="s">
        <v>1693</v>
      </c>
      <c r="C173" s="2" t="s">
        <v>194</v>
      </c>
      <c r="D173" s="2" t="s">
        <v>428</v>
      </c>
      <c r="E173" s="2" t="s">
        <v>1694</v>
      </c>
      <c r="F173" s="3">
        <v>0.31</v>
      </c>
      <c r="G173" s="2">
        <v>4.3</v>
      </c>
      <c r="H173" s="4">
        <v>4703</v>
      </c>
      <c r="I173" s="2" t="s">
        <v>908</v>
      </c>
      <c r="J173" s="2" t="s">
        <v>283</v>
      </c>
      <c r="K173" s="2" t="s">
        <v>284</v>
      </c>
      <c r="L173" s="2" t="s">
        <v>285</v>
      </c>
      <c r="M173" s="2" t="s">
        <v>286</v>
      </c>
      <c r="N173" s="2" t="s">
        <v>287</v>
      </c>
      <c r="O173" s="5" t="s">
        <v>1695</v>
      </c>
      <c r="P173" s="5" t="s">
        <v>1696</v>
      </c>
    </row>
    <row r="174" spans="1:16" ht="13" x14ac:dyDescent="0.15">
      <c r="A174" s="2" t="s">
        <v>1697</v>
      </c>
      <c r="B174" s="2" t="s">
        <v>1698</v>
      </c>
      <c r="C174" s="2" t="s">
        <v>18</v>
      </c>
      <c r="D174" s="2" t="s">
        <v>77</v>
      </c>
      <c r="E174" s="2" t="s">
        <v>19</v>
      </c>
      <c r="F174" s="3">
        <v>0.63</v>
      </c>
      <c r="G174" s="2">
        <v>4</v>
      </c>
      <c r="H174" s="4">
        <v>1423</v>
      </c>
      <c r="I174" s="2" t="s">
        <v>1699</v>
      </c>
      <c r="J174" s="2" t="s">
        <v>810</v>
      </c>
      <c r="K174" s="2" t="s">
        <v>811</v>
      </c>
      <c r="L174" s="2" t="s">
        <v>812</v>
      </c>
      <c r="M174" s="2" t="s">
        <v>813</v>
      </c>
      <c r="N174" s="2" t="s">
        <v>814</v>
      </c>
      <c r="O174" s="5" t="s">
        <v>1700</v>
      </c>
      <c r="P174" s="5" t="s">
        <v>1701</v>
      </c>
    </row>
    <row r="175" spans="1:16" ht="13" x14ac:dyDescent="0.15">
      <c r="A175" s="2" t="s">
        <v>1702</v>
      </c>
      <c r="B175" s="2" t="s">
        <v>1703</v>
      </c>
      <c r="C175" s="2" t="s">
        <v>18</v>
      </c>
      <c r="D175" s="2" t="s">
        <v>887</v>
      </c>
      <c r="E175" s="2" t="s">
        <v>114</v>
      </c>
      <c r="F175" s="3">
        <v>0.67</v>
      </c>
      <c r="G175" s="2">
        <v>4.3</v>
      </c>
      <c r="H175" s="4">
        <v>2651</v>
      </c>
      <c r="I175" s="2" t="s">
        <v>1704</v>
      </c>
      <c r="J175" s="2" t="s">
        <v>1705</v>
      </c>
      <c r="K175" s="2" t="s">
        <v>1706</v>
      </c>
      <c r="L175" s="2" t="s">
        <v>1707</v>
      </c>
      <c r="M175" s="2" t="s">
        <v>1708</v>
      </c>
      <c r="N175" s="2" t="s">
        <v>1709</v>
      </c>
      <c r="O175" s="5" t="s">
        <v>1710</v>
      </c>
      <c r="P175" s="5" t="s">
        <v>1711</v>
      </c>
    </row>
    <row r="176" spans="1:16" ht="13" x14ac:dyDescent="0.15">
      <c r="A176" s="2" t="s">
        <v>1712</v>
      </c>
      <c r="B176" s="2" t="s">
        <v>1713</v>
      </c>
      <c r="C176" s="2" t="s">
        <v>18</v>
      </c>
      <c r="D176" s="2" t="s">
        <v>19</v>
      </c>
      <c r="E176" s="2" t="s">
        <v>324</v>
      </c>
      <c r="F176" s="3">
        <v>0.8</v>
      </c>
      <c r="G176" s="2">
        <v>5</v>
      </c>
      <c r="H176" s="2">
        <v>5</v>
      </c>
      <c r="I176" s="2" t="s">
        <v>1714</v>
      </c>
      <c r="J176" s="2" t="s">
        <v>1715</v>
      </c>
      <c r="K176" s="2" t="s">
        <v>1716</v>
      </c>
      <c r="L176" s="2" t="s">
        <v>1717</v>
      </c>
      <c r="M176" s="2" t="s">
        <v>1718</v>
      </c>
      <c r="N176" s="2" t="s">
        <v>1719</v>
      </c>
      <c r="O176" s="5" t="s">
        <v>1720</v>
      </c>
      <c r="P176" s="5" t="s">
        <v>1721</v>
      </c>
    </row>
    <row r="177" spans="1:16" ht="13" x14ac:dyDescent="0.15">
      <c r="A177" s="2" t="s">
        <v>1722</v>
      </c>
      <c r="B177" s="2" t="s">
        <v>1723</v>
      </c>
      <c r="C177" s="2" t="s">
        <v>113</v>
      </c>
      <c r="D177" s="2" t="s">
        <v>31</v>
      </c>
      <c r="E177" s="2" t="s">
        <v>90</v>
      </c>
      <c r="F177" s="3">
        <v>0.6</v>
      </c>
      <c r="G177" s="2">
        <v>3.7</v>
      </c>
      <c r="H177" s="2">
        <v>612</v>
      </c>
      <c r="I177" s="2" t="s">
        <v>1724</v>
      </c>
      <c r="J177" s="2" t="s">
        <v>1725</v>
      </c>
      <c r="K177" s="2" t="s">
        <v>1726</v>
      </c>
      <c r="L177" s="2" t="s">
        <v>1727</v>
      </c>
      <c r="M177" s="2" t="s">
        <v>1728</v>
      </c>
      <c r="N177" s="2" t="s">
        <v>1729</v>
      </c>
      <c r="O177" s="5" t="s">
        <v>1730</v>
      </c>
      <c r="P177" s="5" t="s">
        <v>1731</v>
      </c>
    </row>
    <row r="178" spans="1:16" ht="13" x14ac:dyDescent="0.15">
      <c r="A178" s="2" t="s">
        <v>1732</v>
      </c>
      <c r="B178" s="2" t="s">
        <v>1733</v>
      </c>
      <c r="C178" s="2" t="s">
        <v>18</v>
      </c>
      <c r="D178" s="2" t="s">
        <v>1734</v>
      </c>
      <c r="E178" s="2" t="s">
        <v>102</v>
      </c>
      <c r="F178" s="3">
        <v>0.71</v>
      </c>
      <c r="G178" s="2">
        <v>4</v>
      </c>
      <c r="H178" s="4">
        <v>9378</v>
      </c>
      <c r="I178" s="2" t="s">
        <v>1735</v>
      </c>
      <c r="J178" s="2" t="s">
        <v>271</v>
      </c>
      <c r="K178" s="2" t="s">
        <v>272</v>
      </c>
      <c r="L178" s="2" t="s">
        <v>273</v>
      </c>
      <c r="M178" s="2" t="s">
        <v>274</v>
      </c>
      <c r="N178" s="2" t="s">
        <v>1736</v>
      </c>
      <c r="O178" s="5" t="s">
        <v>1737</v>
      </c>
      <c r="P178" s="5" t="s">
        <v>1738</v>
      </c>
    </row>
    <row r="179" spans="1:16" ht="13" x14ac:dyDescent="0.15">
      <c r="A179" s="2" t="s">
        <v>1739</v>
      </c>
      <c r="B179" s="2" t="s">
        <v>1740</v>
      </c>
      <c r="C179" s="2" t="s">
        <v>18</v>
      </c>
      <c r="D179" s="2" t="s">
        <v>19</v>
      </c>
      <c r="E179" s="2" t="s">
        <v>20</v>
      </c>
      <c r="F179" s="3">
        <v>0.64</v>
      </c>
      <c r="G179" s="2">
        <v>4.0999999999999996</v>
      </c>
      <c r="H179" s="4">
        <v>2685</v>
      </c>
      <c r="I179" s="2" t="s">
        <v>1741</v>
      </c>
      <c r="J179" s="2" t="s">
        <v>1406</v>
      </c>
      <c r="K179" s="2" t="s">
        <v>1407</v>
      </c>
      <c r="L179" s="2" t="s">
        <v>1408</v>
      </c>
      <c r="M179" s="2" t="s">
        <v>1409</v>
      </c>
      <c r="N179" s="2" t="s">
        <v>1410</v>
      </c>
      <c r="O179" s="5" t="s">
        <v>1742</v>
      </c>
      <c r="P179" s="5" t="s">
        <v>1743</v>
      </c>
    </row>
    <row r="180" spans="1:16" ht="13" x14ac:dyDescent="0.15">
      <c r="A180" s="2" t="s">
        <v>1744</v>
      </c>
      <c r="B180" s="2" t="s">
        <v>1745</v>
      </c>
      <c r="C180" s="2" t="s">
        <v>18</v>
      </c>
      <c r="D180" s="2" t="s">
        <v>1746</v>
      </c>
      <c r="E180" s="2" t="s">
        <v>31</v>
      </c>
      <c r="F180" s="3">
        <v>0.71</v>
      </c>
      <c r="G180" s="2">
        <v>4</v>
      </c>
      <c r="H180" s="4">
        <v>9378</v>
      </c>
      <c r="I180" s="2" t="s">
        <v>1747</v>
      </c>
      <c r="J180" s="2" t="s">
        <v>271</v>
      </c>
      <c r="K180" s="2" t="s">
        <v>272</v>
      </c>
      <c r="L180" s="2" t="s">
        <v>273</v>
      </c>
      <c r="M180" s="2" t="s">
        <v>274</v>
      </c>
      <c r="N180" s="2" t="s">
        <v>275</v>
      </c>
      <c r="O180" s="5" t="s">
        <v>1748</v>
      </c>
      <c r="P180" s="5" t="s">
        <v>1749</v>
      </c>
    </row>
    <row r="181" spans="1:16" ht="13" x14ac:dyDescent="0.15">
      <c r="A181" s="2" t="s">
        <v>1750</v>
      </c>
      <c r="B181" s="2" t="s">
        <v>1751</v>
      </c>
      <c r="C181" s="2" t="s">
        <v>525</v>
      </c>
      <c r="D181" s="2" t="s">
        <v>142</v>
      </c>
      <c r="E181" s="2" t="s">
        <v>324</v>
      </c>
      <c r="F181" s="3">
        <v>0.6</v>
      </c>
      <c r="G181" s="2">
        <v>3.3</v>
      </c>
      <c r="H181" s="2">
        <v>576</v>
      </c>
      <c r="I181" s="2" t="s">
        <v>1752</v>
      </c>
      <c r="J181" s="2" t="s">
        <v>1753</v>
      </c>
      <c r="K181" s="2" t="s">
        <v>1754</v>
      </c>
      <c r="L181" s="2" t="s">
        <v>1755</v>
      </c>
      <c r="M181" s="2" t="s">
        <v>1756</v>
      </c>
      <c r="N181" s="2" t="s">
        <v>1757</v>
      </c>
      <c r="O181" s="5" t="s">
        <v>1758</v>
      </c>
      <c r="P181" s="5" t="s">
        <v>1759</v>
      </c>
    </row>
    <row r="182" spans="1:16" ht="13" x14ac:dyDescent="0.15">
      <c r="A182" s="2" t="s">
        <v>1760</v>
      </c>
      <c r="B182" s="2" t="s">
        <v>1761</v>
      </c>
      <c r="C182" s="2" t="s">
        <v>525</v>
      </c>
      <c r="D182" s="2" t="s">
        <v>1762</v>
      </c>
      <c r="E182" s="2" t="s">
        <v>90</v>
      </c>
      <c r="F182" s="3">
        <v>0.59</v>
      </c>
      <c r="G182" s="2">
        <v>3.8</v>
      </c>
      <c r="H182" s="2">
        <v>313</v>
      </c>
      <c r="I182" s="2" t="s">
        <v>1763</v>
      </c>
      <c r="J182" s="2" t="s">
        <v>1764</v>
      </c>
      <c r="K182" s="2" t="s">
        <v>1765</v>
      </c>
      <c r="L182" s="2" t="s">
        <v>1766</v>
      </c>
      <c r="M182" s="2" t="s">
        <v>1767</v>
      </c>
      <c r="N182" s="2" t="s">
        <v>1768</v>
      </c>
      <c r="O182" s="5" t="s">
        <v>1769</v>
      </c>
      <c r="P182" s="5" t="s">
        <v>1770</v>
      </c>
    </row>
    <row r="183" spans="1:16" ht="13" x14ac:dyDescent="0.15">
      <c r="A183" s="2" t="s">
        <v>1771</v>
      </c>
      <c r="B183" s="2" t="s">
        <v>1772</v>
      </c>
      <c r="C183" s="2" t="s">
        <v>18</v>
      </c>
      <c r="D183" s="2" t="s">
        <v>102</v>
      </c>
      <c r="E183" s="2" t="s">
        <v>55</v>
      </c>
      <c r="F183" s="3">
        <v>0.56999999999999995</v>
      </c>
      <c r="G183" s="2">
        <v>4.0999999999999996</v>
      </c>
      <c r="H183" s="4">
        <v>2957</v>
      </c>
      <c r="I183" s="2" t="s">
        <v>1773</v>
      </c>
      <c r="J183" s="2" t="s">
        <v>1774</v>
      </c>
      <c r="K183" s="2" t="s">
        <v>1775</v>
      </c>
      <c r="L183" s="2" t="s">
        <v>1776</v>
      </c>
      <c r="M183" s="2" t="s">
        <v>1777</v>
      </c>
      <c r="N183" s="2" t="s">
        <v>1778</v>
      </c>
      <c r="O183" s="5" t="s">
        <v>1779</v>
      </c>
      <c r="P183" s="5" t="s">
        <v>1780</v>
      </c>
    </row>
    <row r="184" spans="1:16" ht="13" x14ac:dyDescent="0.15">
      <c r="A184" s="2" t="s">
        <v>1781</v>
      </c>
      <c r="B184" s="2" t="s">
        <v>1782</v>
      </c>
      <c r="C184" s="2" t="s">
        <v>18</v>
      </c>
      <c r="D184" s="2" t="s">
        <v>1040</v>
      </c>
      <c r="E184" s="2" t="s">
        <v>114</v>
      </c>
      <c r="F184" s="3">
        <v>0.15</v>
      </c>
      <c r="G184" s="2">
        <v>4.0999999999999996</v>
      </c>
      <c r="H184" s="4">
        <v>6736</v>
      </c>
      <c r="I184" s="2" t="s">
        <v>1783</v>
      </c>
      <c r="J184" s="2" t="s">
        <v>1784</v>
      </c>
      <c r="K184" s="2" t="s">
        <v>1785</v>
      </c>
      <c r="L184" s="2" t="s">
        <v>1786</v>
      </c>
      <c r="M184" s="2" t="s">
        <v>1787</v>
      </c>
      <c r="N184" s="2" t="s">
        <v>1788</v>
      </c>
      <c r="O184" s="5" t="s">
        <v>1789</v>
      </c>
      <c r="P184" s="5" t="s">
        <v>1790</v>
      </c>
    </row>
    <row r="185" spans="1:16" ht="13" x14ac:dyDescent="0.15">
      <c r="A185" s="2" t="s">
        <v>1791</v>
      </c>
      <c r="B185" s="2" t="s">
        <v>1792</v>
      </c>
      <c r="C185" s="2" t="s">
        <v>18</v>
      </c>
      <c r="D185" s="2" t="s">
        <v>1793</v>
      </c>
      <c r="E185" s="2" t="s">
        <v>324</v>
      </c>
      <c r="F185" s="3">
        <v>0.53</v>
      </c>
      <c r="G185" s="2">
        <v>4.4000000000000004</v>
      </c>
      <c r="H185" s="4">
        <v>13552</v>
      </c>
      <c r="I185" s="2" t="s">
        <v>1794</v>
      </c>
      <c r="J185" s="2" t="s">
        <v>409</v>
      </c>
      <c r="K185" s="2" t="s">
        <v>410</v>
      </c>
      <c r="L185" s="2" t="s">
        <v>411</v>
      </c>
      <c r="M185" s="2" t="s">
        <v>412</v>
      </c>
      <c r="N185" s="2" t="s">
        <v>413</v>
      </c>
      <c r="O185" s="5" t="s">
        <v>1795</v>
      </c>
      <c r="P185" s="5" t="s">
        <v>1796</v>
      </c>
    </row>
    <row r="186" spans="1:16" ht="13" x14ac:dyDescent="0.15">
      <c r="A186" s="2" t="s">
        <v>1797</v>
      </c>
      <c r="B186" s="2" t="s">
        <v>1798</v>
      </c>
      <c r="C186" s="2" t="s">
        <v>18</v>
      </c>
      <c r="D186" s="2" t="s">
        <v>90</v>
      </c>
      <c r="E186" s="2" t="s">
        <v>1307</v>
      </c>
      <c r="F186" s="3">
        <v>0.57999999999999996</v>
      </c>
      <c r="G186" s="2">
        <v>4.3</v>
      </c>
      <c r="H186" s="4">
        <v>5451</v>
      </c>
      <c r="I186" s="2" t="s">
        <v>1799</v>
      </c>
      <c r="J186" s="2" t="s">
        <v>1800</v>
      </c>
      <c r="K186" s="2" t="s">
        <v>1801</v>
      </c>
      <c r="L186" s="2" t="s">
        <v>1802</v>
      </c>
      <c r="M186" s="2" t="s">
        <v>1803</v>
      </c>
      <c r="N186" s="2" t="s">
        <v>1804</v>
      </c>
      <c r="O186" s="5" t="s">
        <v>1805</v>
      </c>
      <c r="P186" s="5" t="s">
        <v>1806</v>
      </c>
    </row>
    <row r="187" spans="1:16" ht="13" x14ac:dyDescent="0.15">
      <c r="A187" s="2" t="s">
        <v>1807</v>
      </c>
      <c r="B187" s="2" t="s">
        <v>1808</v>
      </c>
      <c r="C187" s="2" t="s">
        <v>18</v>
      </c>
      <c r="D187" s="2" t="s">
        <v>102</v>
      </c>
      <c r="E187" s="2" t="s">
        <v>1809</v>
      </c>
      <c r="F187" s="3">
        <v>0.38</v>
      </c>
      <c r="G187" s="2">
        <v>4.3</v>
      </c>
      <c r="H187" s="4">
        <v>10911</v>
      </c>
      <c r="I187" s="2" t="s">
        <v>1810</v>
      </c>
      <c r="J187" s="2" t="s">
        <v>1811</v>
      </c>
      <c r="K187" s="2" t="s">
        <v>1812</v>
      </c>
      <c r="L187" s="2" t="s">
        <v>1813</v>
      </c>
      <c r="M187" s="2" t="s">
        <v>1814</v>
      </c>
      <c r="N187" s="2" t="s">
        <v>1815</v>
      </c>
      <c r="O187" s="5" t="s">
        <v>1816</v>
      </c>
      <c r="P187" s="5" t="s">
        <v>1817</v>
      </c>
    </row>
    <row r="188" spans="1:16" ht="13" x14ac:dyDescent="0.15">
      <c r="A188" s="2" t="s">
        <v>1818</v>
      </c>
      <c r="B188" s="2" t="s">
        <v>1819</v>
      </c>
      <c r="C188" s="2" t="s">
        <v>18</v>
      </c>
      <c r="D188" s="2" t="s">
        <v>1793</v>
      </c>
      <c r="E188" s="2" t="s">
        <v>324</v>
      </c>
      <c r="F188" s="3">
        <v>0.53</v>
      </c>
      <c r="G188" s="2">
        <v>4.4000000000000004</v>
      </c>
      <c r="H188" s="4">
        <v>13552</v>
      </c>
      <c r="I188" s="2" t="s">
        <v>1820</v>
      </c>
      <c r="J188" s="2" t="s">
        <v>409</v>
      </c>
      <c r="K188" s="2" t="s">
        <v>410</v>
      </c>
      <c r="L188" s="2" t="s">
        <v>411</v>
      </c>
      <c r="M188" s="2" t="s">
        <v>412</v>
      </c>
      <c r="N188" s="2" t="s">
        <v>413</v>
      </c>
      <c r="O188" s="5" t="s">
        <v>1821</v>
      </c>
      <c r="P188" s="5" t="s">
        <v>1822</v>
      </c>
    </row>
    <row r="189" spans="1:16" ht="13" x14ac:dyDescent="0.15">
      <c r="A189" s="2" t="s">
        <v>1823</v>
      </c>
      <c r="B189" s="2" t="s">
        <v>1824</v>
      </c>
      <c r="C189" s="2" t="s">
        <v>18</v>
      </c>
      <c r="D189" s="2" t="s">
        <v>1825</v>
      </c>
      <c r="E189" s="2" t="s">
        <v>20</v>
      </c>
      <c r="F189" s="3">
        <v>0.66</v>
      </c>
      <c r="G189" s="2">
        <v>4.3</v>
      </c>
      <c r="H189" s="4">
        <v>2806</v>
      </c>
      <c r="I189" s="2" t="s">
        <v>1826</v>
      </c>
      <c r="J189" s="2" t="s">
        <v>1077</v>
      </c>
      <c r="K189" s="2" t="s">
        <v>1078</v>
      </c>
      <c r="L189" s="2" t="s">
        <v>1079</v>
      </c>
      <c r="M189" s="2" t="s">
        <v>1080</v>
      </c>
      <c r="N189" s="2" t="s">
        <v>1081</v>
      </c>
      <c r="O189" s="5" t="s">
        <v>1827</v>
      </c>
      <c r="P189" s="5" t="s">
        <v>1828</v>
      </c>
    </row>
    <row r="190" spans="1:16" ht="13" x14ac:dyDescent="0.15">
      <c r="A190" s="2" t="s">
        <v>1829</v>
      </c>
      <c r="B190" s="2" t="s">
        <v>1830</v>
      </c>
      <c r="C190" s="2" t="s">
        <v>194</v>
      </c>
      <c r="D190" s="2" t="s">
        <v>1831</v>
      </c>
      <c r="E190" s="2" t="s">
        <v>966</v>
      </c>
      <c r="F190" s="3">
        <v>0.53</v>
      </c>
      <c r="G190" s="2">
        <v>3.9</v>
      </c>
      <c r="H190" s="2">
        <v>350</v>
      </c>
      <c r="I190" s="2" t="s">
        <v>1832</v>
      </c>
      <c r="J190" s="2" t="s">
        <v>1833</v>
      </c>
      <c r="K190" s="2" t="s">
        <v>1834</v>
      </c>
      <c r="L190" s="2" t="s">
        <v>1835</v>
      </c>
      <c r="M190" s="2" t="s">
        <v>1836</v>
      </c>
      <c r="N190" s="2" t="s">
        <v>1837</v>
      </c>
      <c r="O190" s="5" t="s">
        <v>1838</v>
      </c>
      <c r="P190" s="5" t="s">
        <v>1839</v>
      </c>
    </row>
    <row r="191" spans="1:16" ht="13" x14ac:dyDescent="0.15">
      <c r="A191" s="2" t="s">
        <v>1840</v>
      </c>
      <c r="B191" s="2" t="s">
        <v>1841</v>
      </c>
      <c r="C191" s="2" t="s">
        <v>1480</v>
      </c>
      <c r="D191" s="2" t="s">
        <v>1842</v>
      </c>
      <c r="E191" s="2" t="s">
        <v>324</v>
      </c>
      <c r="F191" s="3">
        <v>0.76</v>
      </c>
      <c r="G191" s="2">
        <v>4.2</v>
      </c>
      <c r="H191" s="4">
        <v>30023</v>
      </c>
      <c r="I191" s="2" t="s">
        <v>1843</v>
      </c>
      <c r="J191" s="2" t="s">
        <v>1483</v>
      </c>
      <c r="K191" s="2" t="s">
        <v>1484</v>
      </c>
      <c r="L191" s="2" t="s">
        <v>1485</v>
      </c>
      <c r="M191" s="2" t="s">
        <v>1486</v>
      </c>
      <c r="N191" s="2" t="s">
        <v>1487</v>
      </c>
      <c r="O191" s="5" t="s">
        <v>1844</v>
      </c>
      <c r="P191" s="5" t="s">
        <v>1845</v>
      </c>
    </row>
    <row r="192" spans="1:16" ht="13" x14ac:dyDescent="0.15">
      <c r="A192" s="2" t="s">
        <v>1846</v>
      </c>
      <c r="B192" s="2" t="s">
        <v>1847</v>
      </c>
      <c r="C192" s="2" t="s">
        <v>576</v>
      </c>
      <c r="D192" s="2" t="s">
        <v>1848</v>
      </c>
      <c r="E192" s="2" t="s">
        <v>1849</v>
      </c>
      <c r="F192" s="3">
        <v>0.48</v>
      </c>
      <c r="G192" s="2">
        <v>4.2</v>
      </c>
      <c r="H192" s="4">
        <v>4003</v>
      </c>
      <c r="I192" s="2" t="s">
        <v>1850</v>
      </c>
      <c r="J192" s="2" t="s">
        <v>580</v>
      </c>
      <c r="K192" s="2" t="s">
        <v>581</v>
      </c>
      <c r="L192" s="2" t="s">
        <v>582</v>
      </c>
      <c r="M192" s="2" t="s">
        <v>583</v>
      </c>
      <c r="N192" s="2" t="s">
        <v>1851</v>
      </c>
      <c r="O192" s="5" t="s">
        <v>1852</v>
      </c>
      <c r="P192" s="5" t="s">
        <v>1853</v>
      </c>
    </row>
    <row r="193" spans="1:16" ht="13" x14ac:dyDescent="0.15">
      <c r="A193" s="2" t="s">
        <v>1854</v>
      </c>
      <c r="B193" s="2" t="s">
        <v>1855</v>
      </c>
      <c r="C193" s="2" t="s">
        <v>18</v>
      </c>
      <c r="D193" s="2" t="s">
        <v>1856</v>
      </c>
      <c r="E193" s="2" t="s">
        <v>324</v>
      </c>
      <c r="F193" s="3">
        <v>0.65</v>
      </c>
      <c r="G193" s="2">
        <v>4.0999999999999996</v>
      </c>
      <c r="H193" s="2" t="s">
        <v>1857</v>
      </c>
      <c r="I193" s="2" t="s">
        <v>1858</v>
      </c>
      <c r="J193" s="2" t="s">
        <v>1859</v>
      </c>
      <c r="K193" s="2" t="s">
        <v>1860</v>
      </c>
      <c r="L193" s="2" t="s">
        <v>1861</v>
      </c>
      <c r="M193" s="2" t="s">
        <v>1862</v>
      </c>
      <c r="N193" s="2" t="s">
        <v>1863</v>
      </c>
      <c r="O193" s="5" t="s">
        <v>1864</v>
      </c>
      <c r="P193" s="5" t="s">
        <v>1865</v>
      </c>
    </row>
    <row r="194" spans="1:16" ht="13" x14ac:dyDescent="0.15">
      <c r="A194" s="2" t="s">
        <v>1866</v>
      </c>
      <c r="B194" s="2" t="s">
        <v>1867</v>
      </c>
      <c r="C194" s="2" t="s">
        <v>194</v>
      </c>
      <c r="D194" s="2" t="s">
        <v>1694</v>
      </c>
      <c r="E194" s="2" t="s">
        <v>1868</v>
      </c>
      <c r="F194" s="3">
        <v>0.32</v>
      </c>
      <c r="G194" s="2">
        <v>4.3</v>
      </c>
      <c r="H194" s="4">
        <v>7109</v>
      </c>
      <c r="I194" s="2" t="s">
        <v>658</v>
      </c>
      <c r="J194" s="2" t="s">
        <v>659</v>
      </c>
      <c r="K194" s="2" t="s">
        <v>660</v>
      </c>
      <c r="L194" s="2" t="s">
        <v>661</v>
      </c>
      <c r="M194" s="2" t="s">
        <v>662</v>
      </c>
      <c r="N194" s="2" t="s">
        <v>663</v>
      </c>
      <c r="O194" s="5" t="s">
        <v>1869</v>
      </c>
      <c r="P194" s="5" t="s">
        <v>1870</v>
      </c>
    </row>
    <row r="195" spans="1:16" ht="13" x14ac:dyDescent="0.15">
      <c r="A195" s="2" t="s">
        <v>1871</v>
      </c>
      <c r="B195" s="2" t="s">
        <v>1872</v>
      </c>
      <c r="C195" s="2" t="s">
        <v>525</v>
      </c>
      <c r="D195" s="2" t="s">
        <v>102</v>
      </c>
      <c r="E195" s="2" t="s">
        <v>547</v>
      </c>
      <c r="F195" s="3">
        <v>0.75</v>
      </c>
      <c r="G195" s="2">
        <v>3.7</v>
      </c>
      <c r="H195" s="2">
        <v>490</v>
      </c>
      <c r="I195" s="2" t="s">
        <v>1873</v>
      </c>
      <c r="J195" s="2" t="s">
        <v>1874</v>
      </c>
      <c r="K195" s="2" t="s">
        <v>1875</v>
      </c>
      <c r="L195" s="2" t="s">
        <v>1876</v>
      </c>
      <c r="M195" s="2" t="s">
        <v>1877</v>
      </c>
      <c r="N195" s="2" t="s">
        <v>1878</v>
      </c>
      <c r="O195" s="5" t="s">
        <v>1879</v>
      </c>
      <c r="P195" s="5" t="s">
        <v>1880</v>
      </c>
    </row>
    <row r="196" spans="1:16" ht="13" x14ac:dyDescent="0.15">
      <c r="A196" s="2" t="s">
        <v>1881</v>
      </c>
      <c r="B196" s="2" t="s">
        <v>1882</v>
      </c>
      <c r="C196" s="2" t="s">
        <v>18</v>
      </c>
      <c r="D196" s="2" t="s">
        <v>1883</v>
      </c>
      <c r="E196" s="2" t="s">
        <v>378</v>
      </c>
      <c r="F196" s="3">
        <v>0.47</v>
      </c>
      <c r="G196" s="2">
        <v>4.0999999999999996</v>
      </c>
      <c r="H196" s="2">
        <v>491</v>
      </c>
      <c r="I196" s="2" t="s">
        <v>1884</v>
      </c>
      <c r="J196" s="2" t="s">
        <v>1885</v>
      </c>
      <c r="K196" s="2" t="s">
        <v>1886</v>
      </c>
      <c r="L196" s="2" t="s">
        <v>1887</v>
      </c>
      <c r="M196" s="2" t="s">
        <v>1888</v>
      </c>
      <c r="N196" s="2" t="s">
        <v>1889</v>
      </c>
      <c r="O196" s="5" t="s">
        <v>1890</v>
      </c>
      <c r="P196" s="5" t="s">
        <v>1891</v>
      </c>
    </row>
    <row r="197" spans="1:16" ht="13" x14ac:dyDescent="0.15">
      <c r="A197" s="2" t="s">
        <v>1892</v>
      </c>
      <c r="B197" s="2" t="s">
        <v>1893</v>
      </c>
      <c r="C197" s="2" t="s">
        <v>18</v>
      </c>
      <c r="D197" s="2" t="s">
        <v>668</v>
      </c>
      <c r="E197" s="2" t="s">
        <v>1894</v>
      </c>
      <c r="F197" s="3">
        <v>0.75</v>
      </c>
      <c r="G197" s="2">
        <v>3.9</v>
      </c>
      <c r="H197" s="2">
        <v>61</v>
      </c>
      <c r="I197" s="2" t="s">
        <v>1895</v>
      </c>
      <c r="J197" s="2" t="s">
        <v>1896</v>
      </c>
      <c r="K197" s="2" t="s">
        <v>1897</v>
      </c>
      <c r="L197" s="2" t="s">
        <v>1898</v>
      </c>
      <c r="M197" s="2" t="s">
        <v>1899</v>
      </c>
      <c r="N197" s="2" t="s">
        <v>1900</v>
      </c>
      <c r="O197" s="5" t="s">
        <v>1901</v>
      </c>
      <c r="P197" s="5" t="s">
        <v>1902</v>
      </c>
    </row>
    <row r="198" spans="1:16" ht="13" x14ac:dyDescent="0.15">
      <c r="A198" s="2" t="s">
        <v>1903</v>
      </c>
      <c r="B198" s="2" t="s">
        <v>1904</v>
      </c>
      <c r="C198" s="2" t="s">
        <v>18</v>
      </c>
      <c r="D198" s="2" t="s">
        <v>1905</v>
      </c>
      <c r="E198" s="2" t="s">
        <v>207</v>
      </c>
      <c r="F198" s="3">
        <v>0.48</v>
      </c>
      <c r="G198" s="2">
        <v>4</v>
      </c>
      <c r="H198" s="4">
        <v>9378</v>
      </c>
      <c r="I198" s="2" t="s">
        <v>1906</v>
      </c>
      <c r="J198" s="2" t="s">
        <v>271</v>
      </c>
      <c r="K198" s="2" t="s">
        <v>272</v>
      </c>
      <c r="L198" s="2" t="s">
        <v>273</v>
      </c>
      <c r="M198" s="2" t="s">
        <v>274</v>
      </c>
      <c r="N198" s="2" t="s">
        <v>275</v>
      </c>
      <c r="O198" s="5" t="s">
        <v>1907</v>
      </c>
      <c r="P198" s="5" t="s">
        <v>1908</v>
      </c>
    </row>
    <row r="199" spans="1:16" ht="13" x14ac:dyDescent="0.15">
      <c r="A199" s="2" t="s">
        <v>1909</v>
      </c>
      <c r="B199" s="2" t="s">
        <v>1910</v>
      </c>
      <c r="C199" s="2" t="s">
        <v>194</v>
      </c>
      <c r="D199" s="2" t="s">
        <v>196</v>
      </c>
      <c r="E199" s="2" t="s">
        <v>1911</v>
      </c>
      <c r="F199" s="3">
        <v>0.31</v>
      </c>
      <c r="G199" s="2">
        <v>4.2</v>
      </c>
      <c r="H199" s="4">
        <v>32840</v>
      </c>
      <c r="I199" s="2" t="s">
        <v>1060</v>
      </c>
      <c r="J199" s="2" t="s">
        <v>198</v>
      </c>
      <c r="K199" s="2" t="s">
        <v>199</v>
      </c>
      <c r="L199" s="2" t="s">
        <v>200</v>
      </c>
      <c r="M199" s="2" t="s">
        <v>201</v>
      </c>
      <c r="N199" s="2" t="s">
        <v>1912</v>
      </c>
      <c r="O199" s="5" t="s">
        <v>1913</v>
      </c>
      <c r="P199" s="5" t="s">
        <v>1914</v>
      </c>
    </row>
    <row r="200" spans="1:16" ht="13" x14ac:dyDescent="0.15">
      <c r="A200" s="2" t="s">
        <v>1915</v>
      </c>
      <c r="B200" s="2" t="s">
        <v>1916</v>
      </c>
      <c r="C200" s="2" t="s">
        <v>18</v>
      </c>
      <c r="D200" s="2" t="s">
        <v>114</v>
      </c>
      <c r="E200" s="2" t="s">
        <v>1415</v>
      </c>
      <c r="F200" s="3">
        <v>0.41</v>
      </c>
      <c r="G200" s="2">
        <v>4.4000000000000004</v>
      </c>
      <c r="H200" s="4">
        <v>7318</v>
      </c>
      <c r="I200" s="2" t="s">
        <v>1917</v>
      </c>
      <c r="J200" s="2" t="s">
        <v>1918</v>
      </c>
      <c r="K200" s="2" t="s">
        <v>1919</v>
      </c>
      <c r="L200" s="2" t="s">
        <v>1920</v>
      </c>
      <c r="M200" s="2" t="s">
        <v>1921</v>
      </c>
      <c r="N200" s="2" t="s">
        <v>1922</v>
      </c>
      <c r="O200" s="5" t="s">
        <v>1923</v>
      </c>
      <c r="P200" s="5" t="s">
        <v>1924</v>
      </c>
    </row>
    <row r="201" spans="1:16" ht="13" x14ac:dyDescent="0.15">
      <c r="A201" s="2" t="s">
        <v>1925</v>
      </c>
      <c r="B201" s="2" t="s">
        <v>1926</v>
      </c>
      <c r="C201" s="2" t="s">
        <v>18</v>
      </c>
      <c r="D201" s="2" t="s">
        <v>1927</v>
      </c>
      <c r="E201" s="2" t="s">
        <v>90</v>
      </c>
      <c r="F201" s="3">
        <v>0.55000000000000004</v>
      </c>
      <c r="G201" s="2">
        <v>4.0999999999999996</v>
      </c>
      <c r="H201" s="2">
        <v>789</v>
      </c>
      <c r="I201" s="2" t="s">
        <v>1928</v>
      </c>
      <c r="J201" s="2" t="s">
        <v>1929</v>
      </c>
      <c r="K201" s="2" t="s">
        <v>1930</v>
      </c>
      <c r="L201" s="2" t="s">
        <v>1931</v>
      </c>
      <c r="M201" s="2" t="s">
        <v>1932</v>
      </c>
      <c r="N201" s="2" t="s">
        <v>1933</v>
      </c>
      <c r="O201" s="5" t="s">
        <v>1934</v>
      </c>
      <c r="P201" s="5" t="s">
        <v>1935</v>
      </c>
    </row>
    <row r="202" spans="1:16" ht="13" x14ac:dyDescent="0.15">
      <c r="A202" s="2" t="s">
        <v>1936</v>
      </c>
      <c r="B202" s="2" t="s">
        <v>1937</v>
      </c>
      <c r="C202" s="2" t="s">
        <v>525</v>
      </c>
      <c r="D202" s="2" t="s">
        <v>1938</v>
      </c>
      <c r="E202" s="2" t="s">
        <v>730</v>
      </c>
      <c r="F202" s="3">
        <v>0.82</v>
      </c>
      <c r="G202" s="2">
        <v>4.3</v>
      </c>
      <c r="H202" s="2">
        <v>407</v>
      </c>
      <c r="I202" s="2" t="s">
        <v>1939</v>
      </c>
      <c r="J202" s="2" t="s">
        <v>1940</v>
      </c>
      <c r="K202" s="2" t="s">
        <v>1941</v>
      </c>
      <c r="L202" s="2" t="s">
        <v>1942</v>
      </c>
      <c r="M202" s="2" t="s">
        <v>1943</v>
      </c>
      <c r="N202" s="2" t="s">
        <v>1944</v>
      </c>
      <c r="O202" s="5" t="s">
        <v>1945</v>
      </c>
      <c r="P202" s="5" t="s">
        <v>1946</v>
      </c>
    </row>
    <row r="203" spans="1:16" ht="13" x14ac:dyDescent="0.15">
      <c r="A203" s="2" t="s">
        <v>1947</v>
      </c>
      <c r="B203" s="2" t="s">
        <v>1948</v>
      </c>
      <c r="C203" s="2" t="s">
        <v>18</v>
      </c>
      <c r="D203" s="2" t="s">
        <v>1949</v>
      </c>
      <c r="E203" s="2" t="s">
        <v>55</v>
      </c>
      <c r="F203" s="3">
        <v>0.63</v>
      </c>
      <c r="G203" s="2">
        <v>3.8</v>
      </c>
      <c r="H203" s="4">
        <v>2399</v>
      </c>
      <c r="I203" s="2" t="s">
        <v>1950</v>
      </c>
      <c r="J203" s="2" t="s">
        <v>1951</v>
      </c>
      <c r="K203" s="2" t="s">
        <v>1952</v>
      </c>
      <c r="L203" s="2" t="s">
        <v>1953</v>
      </c>
      <c r="M203" s="2" t="s">
        <v>1954</v>
      </c>
      <c r="N203" s="2" t="s">
        <v>1955</v>
      </c>
      <c r="O203" s="5" t="s">
        <v>1956</v>
      </c>
      <c r="P203" s="5" t="s">
        <v>1957</v>
      </c>
    </row>
    <row r="204" spans="1:16" ht="13" x14ac:dyDescent="0.15">
      <c r="A204" s="2" t="s">
        <v>1958</v>
      </c>
      <c r="B204" s="2" t="s">
        <v>1959</v>
      </c>
      <c r="C204" s="2" t="s">
        <v>525</v>
      </c>
      <c r="D204" s="2" t="s">
        <v>1960</v>
      </c>
      <c r="E204" s="2" t="s">
        <v>55</v>
      </c>
      <c r="F204" s="3">
        <v>0.66</v>
      </c>
      <c r="G204" s="2">
        <v>4.4000000000000004</v>
      </c>
      <c r="H204" s="4">
        <v>2640</v>
      </c>
      <c r="I204" s="2" t="s">
        <v>1961</v>
      </c>
      <c r="J204" s="2" t="s">
        <v>1962</v>
      </c>
      <c r="K204" s="2" t="s">
        <v>1963</v>
      </c>
      <c r="L204" s="2" t="s">
        <v>1964</v>
      </c>
      <c r="M204" s="2" t="s">
        <v>1965</v>
      </c>
      <c r="N204" s="2" t="s">
        <v>1966</v>
      </c>
      <c r="O204" s="5" t="s">
        <v>1967</v>
      </c>
      <c r="P204" s="5" t="s">
        <v>1968</v>
      </c>
    </row>
    <row r="205" spans="1:16" ht="13" x14ac:dyDescent="0.15">
      <c r="A205" s="2" t="s">
        <v>1969</v>
      </c>
      <c r="B205" s="2" t="s">
        <v>1970</v>
      </c>
      <c r="C205" s="2" t="s">
        <v>525</v>
      </c>
      <c r="D205" s="2" t="s">
        <v>32</v>
      </c>
      <c r="E205" s="2" t="s">
        <v>114</v>
      </c>
      <c r="F205" s="3">
        <v>0.65</v>
      </c>
      <c r="G205" s="2">
        <v>4</v>
      </c>
      <c r="H205" s="2">
        <v>839</v>
      </c>
      <c r="I205" s="2" t="s">
        <v>1971</v>
      </c>
      <c r="J205" s="2" t="s">
        <v>1972</v>
      </c>
      <c r="K205" s="2" t="s">
        <v>1973</v>
      </c>
      <c r="L205" s="2" t="s">
        <v>1974</v>
      </c>
      <c r="M205" s="2" t="s">
        <v>1975</v>
      </c>
      <c r="N205" s="2" t="s">
        <v>1976</v>
      </c>
      <c r="O205" s="5" t="s">
        <v>1977</v>
      </c>
      <c r="P205" s="5" t="s">
        <v>1978</v>
      </c>
    </row>
    <row r="206" spans="1:16" ht="13" x14ac:dyDescent="0.15">
      <c r="A206" s="2" t="s">
        <v>1979</v>
      </c>
      <c r="B206" s="2" t="s">
        <v>1980</v>
      </c>
      <c r="C206" s="2" t="s">
        <v>148</v>
      </c>
      <c r="D206" s="2" t="s">
        <v>1981</v>
      </c>
      <c r="E206" s="2" t="s">
        <v>378</v>
      </c>
      <c r="F206" s="3">
        <v>0.22</v>
      </c>
      <c r="G206" s="2">
        <v>4.4000000000000004</v>
      </c>
      <c r="H206" s="4">
        <v>44054</v>
      </c>
      <c r="I206" s="2" t="s">
        <v>1982</v>
      </c>
      <c r="J206" s="2" t="s">
        <v>1983</v>
      </c>
      <c r="K206" s="2" t="s">
        <v>1984</v>
      </c>
      <c r="L206" s="2" t="s">
        <v>1985</v>
      </c>
      <c r="M206" s="2" t="s">
        <v>1986</v>
      </c>
      <c r="N206" s="2" t="s">
        <v>1987</v>
      </c>
      <c r="O206" s="5" t="s">
        <v>1988</v>
      </c>
      <c r="P206" s="5" t="s">
        <v>1989</v>
      </c>
    </row>
    <row r="207" spans="1:16" ht="13" x14ac:dyDescent="0.15">
      <c r="A207" s="2" t="s">
        <v>1990</v>
      </c>
      <c r="B207" s="2" t="s">
        <v>1991</v>
      </c>
      <c r="C207" s="2" t="s">
        <v>18</v>
      </c>
      <c r="D207" s="2" t="s">
        <v>1086</v>
      </c>
      <c r="E207" s="2" t="s">
        <v>378</v>
      </c>
      <c r="F207" s="3">
        <v>0.25</v>
      </c>
      <c r="G207" s="2">
        <v>4</v>
      </c>
      <c r="H207" s="4">
        <v>3231</v>
      </c>
      <c r="I207" s="2" t="s">
        <v>1992</v>
      </c>
      <c r="J207" s="2" t="s">
        <v>1993</v>
      </c>
      <c r="K207" s="2" t="s">
        <v>1994</v>
      </c>
      <c r="L207" s="2" t="s">
        <v>1995</v>
      </c>
      <c r="M207" s="2" t="s">
        <v>1996</v>
      </c>
      <c r="N207" s="2" t="s">
        <v>1997</v>
      </c>
      <c r="O207" s="5" t="s">
        <v>1998</v>
      </c>
      <c r="P207" s="5" t="s">
        <v>1999</v>
      </c>
    </row>
    <row r="208" spans="1:16" ht="13" x14ac:dyDescent="0.15">
      <c r="A208" s="2" t="s">
        <v>2000</v>
      </c>
      <c r="B208" s="2" t="s">
        <v>2001</v>
      </c>
      <c r="C208" s="2" t="s">
        <v>194</v>
      </c>
      <c r="D208" s="2" t="s">
        <v>2002</v>
      </c>
      <c r="E208" s="2" t="s">
        <v>2003</v>
      </c>
      <c r="F208" s="3">
        <v>0.63</v>
      </c>
      <c r="G208" s="2">
        <v>4.2</v>
      </c>
      <c r="H208" s="2">
        <v>64</v>
      </c>
      <c r="I208" s="2" t="s">
        <v>821</v>
      </c>
      <c r="J208" s="2" t="s">
        <v>2004</v>
      </c>
      <c r="K208" s="2" t="s">
        <v>2005</v>
      </c>
      <c r="L208" s="2" t="s">
        <v>2006</v>
      </c>
      <c r="M208" s="2" t="s">
        <v>2007</v>
      </c>
      <c r="N208" s="2" t="s">
        <v>2008</v>
      </c>
      <c r="O208" s="5" t="s">
        <v>2009</v>
      </c>
      <c r="P208" s="5" t="s">
        <v>2010</v>
      </c>
    </row>
    <row r="209" spans="1:16" ht="13" x14ac:dyDescent="0.15">
      <c r="A209" s="2" t="s">
        <v>2011</v>
      </c>
      <c r="B209" s="2" t="s">
        <v>2012</v>
      </c>
      <c r="C209" s="2" t="s">
        <v>18</v>
      </c>
      <c r="D209" s="2" t="s">
        <v>162</v>
      </c>
      <c r="E209" s="2" t="s">
        <v>378</v>
      </c>
      <c r="F209" s="3">
        <v>0.42</v>
      </c>
      <c r="G209" s="2">
        <v>3.9</v>
      </c>
      <c r="H209" s="4">
        <v>8314</v>
      </c>
      <c r="I209" s="2" t="s">
        <v>2013</v>
      </c>
      <c r="J209" s="2" t="s">
        <v>2014</v>
      </c>
      <c r="K209" s="2" t="s">
        <v>2015</v>
      </c>
      <c r="L209" s="2" t="s">
        <v>2016</v>
      </c>
      <c r="M209" s="2" t="s">
        <v>2017</v>
      </c>
      <c r="N209" s="2" t="s">
        <v>2018</v>
      </c>
      <c r="O209" s="5" t="s">
        <v>2019</v>
      </c>
      <c r="P209" s="5" t="s">
        <v>2020</v>
      </c>
    </row>
    <row r="210" spans="1:16" ht="13" x14ac:dyDescent="0.15">
      <c r="A210" s="2" t="s">
        <v>2021</v>
      </c>
      <c r="B210" s="2" t="s">
        <v>2022</v>
      </c>
      <c r="C210" s="2" t="s">
        <v>18</v>
      </c>
      <c r="D210" s="2" t="s">
        <v>2023</v>
      </c>
      <c r="E210" s="2" t="s">
        <v>114</v>
      </c>
      <c r="F210" s="3">
        <v>0.75</v>
      </c>
      <c r="G210" s="2">
        <v>3.7</v>
      </c>
      <c r="H210" s="4">
        <v>2249</v>
      </c>
      <c r="I210" s="2" t="s">
        <v>2024</v>
      </c>
      <c r="J210" s="2" t="s">
        <v>2025</v>
      </c>
      <c r="K210" s="2" t="s">
        <v>2026</v>
      </c>
      <c r="L210" s="2" t="s">
        <v>2027</v>
      </c>
      <c r="M210" s="2" t="s">
        <v>2028</v>
      </c>
      <c r="N210" s="2" t="s">
        <v>2029</v>
      </c>
      <c r="O210" s="5" t="s">
        <v>2030</v>
      </c>
      <c r="P210" s="5" t="s">
        <v>2031</v>
      </c>
    </row>
    <row r="211" spans="1:16" ht="13" x14ac:dyDescent="0.15">
      <c r="A211" s="2" t="s">
        <v>2032</v>
      </c>
      <c r="B211" s="2" t="s">
        <v>2033</v>
      </c>
      <c r="C211" s="2" t="s">
        <v>525</v>
      </c>
      <c r="D211" s="2" t="s">
        <v>2034</v>
      </c>
      <c r="E211" s="2" t="s">
        <v>378</v>
      </c>
      <c r="F211" s="3">
        <v>0.66</v>
      </c>
      <c r="G211" s="2">
        <v>3.6</v>
      </c>
      <c r="H211" s="2">
        <v>339</v>
      </c>
      <c r="I211" s="2" t="s">
        <v>2035</v>
      </c>
      <c r="J211" s="2" t="s">
        <v>2036</v>
      </c>
      <c r="K211" s="2" t="s">
        <v>2037</v>
      </c>
      <c r="L211" s="2" t="s">
        <v>2038</v>
      </c>
      <c r="M211" s="2" t="s">
        <v>2039</v>
      </c>
      <c r="N211" s="2" t="s">
        <v>2040</v>
      </c>
      <c r="O211" s="5" t="s">
        <v>2041</v>
      </c>
      <c r="P211" s="5" t="s">
        <v>2042</v>
      </c>
    </row>
    <row r="212" spans="1:16" ht="13" x14ac:dyDescent="0.15">
      <c r="A212" s="2" t="s">
        <v>2043</v>
      </c>
      <c r="B212" s="2" t="s">
        <v>2044</v>
      </c>
      <c r="C212" s="2" t="s">
        <v>1556</v>
      </c>
      <c r="D212" s="2" t="s">
        <v>2045</v>
      </c>
      <c r="E212" s="2" t="s">
        <v>2046</v>
      </c>
      <c r="F212" s="3">
        <v>0.35</v>
      </c>
      <c r="G212" s="2">
        <v>4</v>
      </c>
      <c r="H212" s="2">
        <v>27</v>
      </c>
      <c r="I212" s="2" t="s">
        <v>2047</v>
      </c>
      <c r="J212" s="2" t="s">
        <v>2048</v>
      </c>
      <c r="K212" s="2" t="s">
        <v>2049</v>
      </c>
      <c r="L212" s="2" t="s">
        <v>2050</v>
      </c>
      <c r="M212" s="2" t="s">
        <v>2051</v>
      </c>
      <c r="N212" s="2" t="s">
        <v>2052</v>
      </c>
      <c r="O212" s="5" t="s">
        <v>2053</v>
      </c>
      <c r="P212" s="5" t="s">
        <v>2054</v>
      </c>
    </row>
    <row r="213" spans="1:16" ht="13" x14ac:dyDescent="0.15">
      <c r="A213" s="2" t="s">
        <v>2055</v>
      </c>
      <c r="B213" s="2" t="s">
        <v>2056</v>
      </c>
      <c r="C213" s="2" t="s">
        <v>525</v>
      </c>
      <c r="D213" s="2" t="s">
        <v>2057</v>
      </c>
      <c r="E213" s="2" t="s">
        <v>378</v>
      </c>
      <c r="F213" s="3">
        <v>0.61</v>
      </c>
      <c r="G213" s="2">
        <v>3.5</v>
      </c>
      <c r="H213" s="2">
        <v>197</v>
      </c>
      <c r="I213" s="2" t="s">
        <v>2058</v>
      </c>
      <c r="J213" s="2" t="s">
        <v>2059</v>
      </c>
      <c r="K213" s="2" t="s">
        <v>2060</v>
      </c>
      <c r="L213" s="2" t="s">
        <v>2061</v>
      </c>
      <c r="M213" s="2" t="s">
        <v>2062</v>
      </c>
      <c r="N213" s="2" t="s">
        <v>2063</v>
      </c>
      <c r="O213" s="5" t="s">
        <v>2064</v>
      </c>
      <c r="P213" s="5" t="s">
        <v>2065</v>
      </c>
    </row>
    <row r="214" spans="1:16" ht="13" x14ac:dyDescent="0.15">
      <c r="A214" s="2" t="s">
        <v>2066</v>
      </c>
      <c r="B214" s="2" t="s">
        <v>2067</v>
      </c>
      <c r="C214" s="2" t="s">
        <v>18</v>
      </c>
      <c r="D214" s="2" t="s">
        <v>102</v>
      </c>
      <c r="E214" s="2" t="s">
        <v>935</v>
      </c>
      <c r="F214" s="3">
        <v>0.63</v>
      </c>
      <c r="G214" s="2">
        <v>4.5</v>
      </c>
      <c r="H214" s="4">
        <v>74977</v>
      </c>
      <c r="I214" s="2" t="s">
        <v>2068</v>
      </c>
      <c r="J214" s="2" t="s">
        <v>347</v>
      </c>
      <c r="K214" s="2" t="s">
        <v>348</v>
      </c>
      <c r="L214" s="2" t="s">
        <v>349</v>
      </c>
      <c r="M214" s="2" t="s">
        <v>350</v>
      </c>
      <c r="N214" s="2" t="s">
        <v>351</v>
      </c>
      <c r="O214" s="5" t="s">
        <v>2069</v>
      </c>
      <c r="P214" s="5" t="s">
        <v>2070</v>
      </c>
    </row>
    <row r="215" spans="1:16" ht="13" x14ac:dyDescent="0.15">
      <c r="A215" s="2" t="s">
        <v>2071</v>
      </c>
      <c r="B215" s="2" t="s">
        <v>2072</v>
      </c>
      <c r="C215" s="2" t="s">
        <v>18</v>
      </c>
      <c r="D215" s="2" t="s">
        <v>142</v>
      </c>
      <c r="E215" s="2" t="s">
        <v>324</v>
      </c>
      <c r="F215" s="3">
        <v>0.6</v>
      </c>
      <c r="G215" s="2">
        <v>4.2</v>
      </c>
      <c r="H215" s="4">
        <v>8583</v>
      </c>
      <c r="I215" s="2" t="s">
        <v>2073</v>
      </c>
      <c r="J215" s="2" t="s">
        <v>2074</v>
      </c>
      <c r="K215" s="2" t="s">
        <v>2075</v>
      </c>
      <c r="L215" s="2" t="s">
        <v>2076</v>
      </c>
      <c r="M215" s="2" t="s">
        <v>2077</v>
      </c>
      <c r="N215" s="2" t="s">
        <v>2078</v>
      </c>
      <c r="O215" s="5" t="s">
        <v>2079</v>
      </c>
      <c r="P215" s="5" t="s">
        <v>2080</v>
      </c>
    </row>
    <row r="216" spans="1:16" ht="13" x14ac:dyDescent="0.15">
      <c r="A216" s="2" t="s">
        <v>2081</v>
      </c>
      <c r="B216" s="2" t="s">
        <v>2082</v>
      </c>
      <c r="C216" s="2" t="s">
        <v>525</v>
      </c>
      <c r="D216" s="2" t="s">
        <v>102</v>
      </c>
      <c r="E216" s="2" t="s">
        <v>114</v>
      </c>
      <c r="F216" s="3">
        <v>0.7</v>
      </c>
      <c r="G216" s="2">
        <v>3.8</v>
      </c>
      <c r="H216" s="2">
        <v>928</v>
      </c>
      <c r="I216" s="2" t="s">
        <v>2083</v>
      </c>
      <c r="J216" s="2" t="s">
        <v>2084</v>
      </c>
      <c r="K216" s="2" t="s">
        <v>2085</v>
      </c>
      <c r="L216" s="2" t="s">
        <v>2086</v>
      </c>
      <c r="M216" s="2" t="s">
        <v>2087</v>
      </c>
      <c r="N216" s="2" t="s">
        <v>2088</v>
      </c>
      <c r="O216" s="5" t="s">
        <v>2089</v>
      </c>
      <c r="P216" s="5" t="s">
        <v>2090</v>
      </c>
    </row>
    <row r="217" spans="1:16" ht="13" x14ac:dyDescent="0.15">
      <c r="A217" s="2" t="s">
        <v>2091</v>
      </c>
      <c r="B217" s="2" t="s">
        <v>2092</v>
      </c>
      <c r="C217" s="2" t="s">
        <v>576</v>
      </c>
      <c r="D217" s="2" t="s">
        <v>577</v>
      </c>
      <c r="E217" s="2" t="s">
        <v>2093</v>
      </c>
      <c r="F217" s="3">
        <v>0.59</v>
      </c>
      <c r="G217" s="2">
        <v>3.8</v>
      </c>
      <c r="H217" s="2">
        <v>110</v>
      </c>
      <c r="I217" s="2" t="s">
        <v>2094</v>
      </c>
      <c r="J217" s="2" t="s">
        <v>2095</v>
      </c>
      <c r="K217" s="2" t="s">
        <v>2096</v>
      </c>
      <c r="L217" s="2" t="s">
        <v>2097</v>
      </c>
      <c r="M217" s="2" t="s">
        <v>2098</v>
      </c>
      <c r="N217" s="2" t="s">
        <v>2099</v>
      </c>
      <c r="O217" s="5" t="s">
        <v>2100</v>
      </c>
      <c r="P217" s="5" t="s">
        <v>2101</v>
      </c>
    </row>
    <row r="218" spans="1:16" ht="13" x14ac:dyDescent="0.15">
      <c r="A218" s="2" t="s">
        <v>2102</v>
      </c>
      <c r="B218" s="2" t="s">
        <v>2103</v>
      </c>
      <c r="C218" s="2" t="s">
        <v>194</v>
      </c>
      <c r="D218" s="2" t="s">
        <v>772</v>
      </c>
      <c r="E218" s="2" t="s">
        <v>2104</v>
      </c>
      <c r="F218" s="3">
        <v>0.28000000000000003</v>
      </c>
      <c r="G218" s="2">
        <v>4.0999999999999996</v>
      </c>
      <c r="H218" s="4">
        <v>6753</v>
      </c>
      <c r="I218" s="2" t="s">
        <v>2105</v>
      </c>
      <c r="J218" s="2" t="s">
        <v>2106</v>
      </c>
      <c r="K218" s="2" t="s">
        <v>2107</v>
      </c>
      <c r="L218" s="2" t="s">
        <v>2108</v>
      </c>
      <c r="M218" s="2" t="s">
        <v>2109</v>
      </c>
      <c r="N218" s="2" t="s">
        <v>2110</v>
      </c>
      <c r="O218" s="5" t="s">
        <v>2111</v>
      </c>
      <c r="P218" s="5" t="s">
        <v>2112</v>
      </c>
    </row>
    <row r="219" spans="1:16" ht="13" x14ac:dyDescent="0.15">
      <c r="A219" s="2" t="s">
        <v>2113</v>
      </c>
      <c r="B219" s="2" t="s">
        <v>2114</v>
      </c>
      <c r="C219" s="2" t="s">
        <v>148</v>
      </c>
      <c r="D219" s="2" t="s">
        <v>2115</v>
      </c>
      <c r="E219" s="2" t="s">
        <v>114</v>
      </c>
      <c r="F219" s="3">
        <v>0.83</v>
      </c>
      <c r="G219" s="2">
        <v>4.3</v>
      </c>
      <c r="H219" s="4">
        <v>1237</v>
      </c>
      <c r="I219" s="2" t="s">
        <v>2116</v>
      </c>
      <c r="J219" s="2" t="s">
        <v>2117</v>
      </c>
      <c r="K219" s="2" t="s">
        <v>2118</v>
      </c>
      <c r="L219" s="2" t="s">
        <v>2119</v>
      </c>
      <c r="M219" s="2" t="s">
        <v>2120</v>
      </c>
      <c r="N219" s="2" t="s">
        <v>2121</v>
      </c>
      <c r="O219" s="5" t="s">
        <v>2122</v>
      </c>
      <c r="P219" s="5" t="s">
        <v>2123</v>
      </c>
    </row>
    <row r="220" spans="1:16" ht="13" x14ac:dyDescent="0.15">
      <c r="A220" s="2" t="s">
        <v>2124</v>
      </c>
      <c r="B220" s="2" t="s">
        <v>2125</v>
      </c>
      <c r="C220" s="2" t="s">
        <v>2126</v>
      </c>
      <c r="D220" s="2" t="s">
        <v>450</v>
      </c>
      <c r="E220" s="2" t="s">
        <v>2127</v>
      </c>
      <c r="F220" s="3">
        <v>0.65</v>
      </c>
      <c r="G220" s="2">
        <v>4.4000000000000004</v>
      </c>
      <c r="H220" s="4">
        <v>18872</v>
      </c>
      <c r="I220" s="2" t="s">
        <v>2128</v>
      </c>
      <c r="J220" s="2" t="s">
        <v>2129</v>
      </c>
      <c r="K220" s="2" t="s">
        <v>2130</v>
      </c>
      <c r="L220" s="2" t="s">
        <v>2131</v>
      </c>
      <c r="M220" s="2" t="s">
        <v>2132</v>
      </c>
      <c r="N220" s="2" t="s">
        <v>2133</v>
      </c>
      <c r="O220" s="5" t="s">
        <v>2134</v>
      </c>
      <c r="P220" s="5" t="s">
        <v>2135</v>
      </c>
    </row>
    <row r="221" spans="1:16" ht="13" x14ac:dyDescent="0.15">
      <c r="A221" s="2" t="s">
        <v>2136</v>
      </c>
      <c r="B221" s="2" t="s">
        <v>2137</v>
      </c>
      <c r="C221" s="2" t="s">
        <v>18</v>
      </c>
      <c r="D221" s="2" t="s">
        <v>2138</v>
      </c>
      <c r="E221" s="2" t="s">
        <v>2139</v>
      </c>
      <c r="F221" s="3">
        <v>0.43</v>
      </c>
      <c r="G221" s="2">
        <v>3.9</v>
      </c>
      <c r="H221" s="2">
        <v>356</v>
      </c>
      <c r="I221" s="2" t="s">
        <v>2140</v>
      </c>
      <c r="J221" s="2" t="s">
        <v>2141</v>
      </c>
      <c r="K221" s="2" t="s">
        <v>2142</v>
      </c>
      <c r="L221" s="2" t="s">
        <v>2143</v>
      </c>
      <c r="M221" s="2" t="s">
        <v>2144</v>
      </c>
      <c r="N221" s="2" t="s">
        <v>2145</v>
      </c>
      <c r="O221" s="5" t="s">
        <v>2146</v>
      </c>
      <c r="P221" s="5" t="s">
        <v>2147</v>
      </c>
    </row>
    <row r="222" spans="1:16" ht="13" x14ac:dyDescent="0.15">
      <c r="A222" s="2" t="s">
        <v>2148</v>
      </c>
      <c r="B222" s="2" t="s">
        <v>2149</v>
      </c>
      <c r="C222" s="2" t="s">
        <v>18</v>
      </c>
      <c r="D222" s="2" t="s">
        <v>610</v>
      </c>
      <c r="E222" s="2" t="s">
        <v>324</v>
      </c>
      <c r="F222" s="3">
        <v>0.68</v>
      </c>
      <c r="G222" s="2">
        <v>4.2</v>
      </c>
      <c r="H222" s="4">
        <v>24269</v>
      </c>
      <c r="I222" s="2" t="s">
        <v>2150</v>
      </c>
      <c r="J222" s="2" t="s">
        <v>22</v>
      </c>
      <c r="K222" s="2" t="s">
        <v>23</v>
      </c>
      <c r="L222" s="2" t="s">
        <v>24</v>
      </c>
      <c r="M222" s="2" t="s">
        <v>25</v>
      </c>
      <c r="N222" s="2" t="s">
        <v>929</v>
      </c>
      <c r="O222" s="5" t="s">
        <v>2151</v>
      </c>
      <c r="P222" s="5" t="s">
        <v>2152</v>
      </c>
    </row>
    <row r="223" spans="1:16" ht="13" x14ac:dyDescent="0.15">
      <c r="A223" s="2" t="s">
        <v>2153</v>
      </c>
      <c r="B223" s="2" t="s">
        <v>2154</v>
      </c>
      <c r="C223" s="2" t="s">
        <v>525</v>
      </c>
      <c r="D223" s="2" t="s">
        <v>102</v>
      </c>
      <c r="E223" s="2" t="s">
        <v>163</v>
      </c>
      <c r="F223" s="3">
        <v>0.67</v>
      </c>
      <c r="G223" s="2">
        <v>3.8</v>
      </c>
      <c r="H223" s="2">
        <v>425</v>
      </c>
      <c r="I223" s="2" t="s">
        <v>2155</v>
      </c>
      <c r="J223" s="2" t="s">
        <v>2156</v>
      </c>
      <c r="K223" s="2" t="s">
        <v>2157</v>
      </c>
      <c r="L223" s="2" t="s">
        <v>2158</v>
      </c>
      <c r="M223" s="2" t="s">
        <v>2159</v>
      </c>
      <c r="N223" s="2" t="s">
        <v>2160</v>
      </c>
      <c r="O223" s="5" t="s">
        <v>2161</v>
      </c>
      <c r="P223" s="5" t="s">
        <v>2162</v>
      </c>
    </row>
    <row r="224" spans="1:16" ht="13" x14ac:dyDescent="0.15">
      <c r="A224" s="2" t="s">
        <v>2163</v>
      </c>
      <c r="B224" s="2" t="s">
        <v>2164</v>
      </c>
      <c r="C224" s="2" t="s">
        <v>729</v>
      </c>
      <c r="D224" s="2" t="s">
        <v>19</v>
      </c>
      <c r="E224" s="2" t="s">
        <v>142</v>
      </c>
      <c r="F224" s="3">
        <v>0.5</v>
      </c>
      <c r="G224" s="2">
        <v>4.0999999999999996</v>
      </c>
      <c r="H224" s="4">
        <v>1161</v>
      </c>
      <c r="I224" s="2" t="s">
        <v>2165</v>
      </c>
      <c r="J224" s="2" t="s">
        <v>2166</v>
      </c>
      <c r="K224" s="2" t="s">
        <v>2167</v>
      </c>
      <c r="L224" s="2" t="s">
        <v>2168</v>
      </c>
      <c r="M224" s="2" t="s">
        <v>2169</v>
      </c>
      <c r="N224" s="2" t="s">
        <v>2170</v>
      </c>
      <c r="O224" s="5" t="s">
        <v>2171</v>
      </c>
      <c r="P224" s="5" t="s">
        <v>2172</v>
      </c>
    </row>
    <row r="225" spans="1:16" ht="13" x14ac:dyDescent="0.15">
      <c r="A225" s="2" t="s">
        <v>2173</v>
      </c>
      <c r="B225" s="2" t="s">
        <v>2174</v>
      </c>
      <c r="C225" s="2" t="s">
        <v>18</v>
      </c>
      <c r="D225" s="2" t="s">
        <v>207</v>
      </c>
      <c r="E225" s="2" t="s">
        <v>90</v>
      </c>
      <c r="F225" s="3">
        <v>0.5</v>
      </c>
      <c r="G225" s="2">
        <v>4.0999999999999996</v>
      </c>
      <c r="H225" s="4">
        <v>1508</v>
      </c>
      <c r="I225" s="2" t="s">
        <v>2175</v>
      </c>
      <c r="J225" s="2" t="s">
        <v>2176</v>
      </c>
      <c r="K225" s="2" t="s">
        <v>2177</v>
      </c>
      <c r="L225" s="2" t="s">
        <v>2178</v>
      </c>
      <c r="M225" s="2" t="s">
        <v>2179</v>
      </c>
      <c r="N225" s="2" t="s">
        <v>2180</v>
      </c>
      <c r="O225" s="5" t="s">
        <v>2181</v>
      </c>
      <c r="P225" s="5" t="s">
        <v>2182</v>
      </c>
    </row>
    <row r="226" spans="1:16" ht="13" x14ac:dyDescent="0.15">
      <c r="A226" s="2" t="s">
        <v>2183</v>
      </c>
      <c r="B226" s="2" t="s">
        <v>2184</v>
      </c>
      <c r="C226" s="2" t="s">
        <v>2185</v>
      </c>
      <c r="D226" s="2" t="s">
        <v>2186</v>
      </c>
      <c r="E226" s="2" t="s">
        <v>2187</v>
      </c>
      <c r="F226" s="3">
        <v>0.46</v>
      </c>
      <c r="G226" s="2">
        <v>4.3</v>
      </c>
      <c r="H226" s="4">
        <v>7636</v>
      </c>
      <c r="I226" s="2" t="s">
        <v>2188</v>
      </c>
      <c r="J226" s="2" t="s">
        <v>2189</v>
      </c>
      <c r="K226" s="2" t="s">
        <v>2190</v>
      </c>
      <c r="L226" s="2" t="s">
        <v>2191</v>
      </c>
      <c r="M226" s="2" t="s">
        <v>2192</v>
      </c>
      <c r="N226" s="2" t="s">
        <v>2193</v>
      </c>
      <c r="O226" s="5" t="s">
        <v>2194</v>
      </c>
      <c r="P226" s="5" t="s">
        <v>2195</v>
      </c>
    </row>
    <row r="227" spans="1:16" ht="13" x14ac:dyDescent="0.15">
      <c r="A227" s="2" t="s">
        <v>2196</v>
      </c>
      <c r="B227" s="2" t="s">
        <v>2197</v>
      </c>
      <c r="C227" s="2" t="s">
        <v>525</v>
      </c>
      <c r="D227" s="2" t="s">
        <v>2198</v>
      </c>
      <c r="E227" s="2" t="s">
        <v>90</v>
      </c>
      <c r="F227" s="3">
        <v>0.56999999999999995</v>
      </c>
      <c r="G227" s="2">
        <v>3.7</v>
      </c>
      <c r="H227" s="2">
        <v>246</v>
      </c>
      <c r="I227" s="2" t="s">
        <v>2199</v>
      </c>
      <c r="J227" s="2" t="s">
        <v>2200</v>
      </c>
      <c r="K227" s="2" t="s">
        <v>2201</v>
      </c>
      <c r="L227" s="2" t="s">
        <v>2202</v>
      </c>
      <c r="M227" s="2" t="s">
        <v>2203</v>
      </c>
      <c r="N227" s="2" t="s">
        <v>2204</v>
      </c>
      <c r="O227" s="5" t="s">
        <v>2205</v>
      </c>
      <c r="P227" s="5" t="s">
        <v>2206</v>
      </c>
    </row>
    <row r="228" spans="1:16" ht="13" x14ac:dyDescent="0.15">
      <c r="A228" s="2" t="s">
        <v>2207</v>
      </c>
      <c r="B228" s="2" t="s">
        <v>2208</v>
      </c>
      <c r="C228" s="2" t="s">
        <v>525</v>
      </c>
      <c r="D228" s="2" t="s">
        <v>450</v>
      </c>
      <c r="E228" s="2" t="s">
        <v>90</v>
      </c>
      <c r="F228" s="3">
        <v>0.57999999999999996</v>
      </c>
      <c r="G228" s="2">
        <v>4</v>
      </c>
      <c r="H228" s="2">
        <v>479</v>
      </c>
      <c r="I228" s="2" t="s">
        <v>2209</v>
      </c>
      <c r="J228" s="2" t="s">
        <v>2210</v>
      </c>
      <c r="K228" s="2" t="s">
        <v>2211</v>
      </c>
      <c r="L228" s="2" t="s">
        <v>2212</v>
      </c>
      <c r="M228" s="2" t="s">
        <v>2213</v>
      </c>
      <c r="N228" s="2" t="s">
        <v>2214</v>
      </c>
      <c r="O228" s="5" t="s">
        <v>2215</v>
      </c>
      <c r="P228" s="5" t="s">
        <v>2216</v>
      </c>
    </row>
    <row r="229" spans="1:16" ht="13" x14ac:dyDescent="0.15">
      <c r="A229" s="2" t="s">
        <v>2217</v>
      </c>
      <c r="B229" s="2" t="s">
        <v>2218</v>
      </c>
      <c r="C229" s="2" t="s">
        <v>148</v>
      </c>
      <c r="D229" s="2" t="s">
        <v>2219</v>
      </c>
      <c r="E229" s="2" t="s">
        <v>2220</v>
      </c>
      <c r="F229" s="3">
        <v>0.88</v>
      </c>
      <c r="G229" s="2">
        <v>4.2</v>
      </c>
      <c r="H229" s="2">
        <v>910</v>
      </c>
      <c r="I229" s="2" t="s">
        <v>2221</v>
      </c>
      <c r="J229" s="2" t="s">
        <v>2222</v>
      </c>
      <c r="K229" s="2" t="s">
        <v>2223</v>
      </c>
      <c r="L229" s="2" t="s">
        <v>2224</v>
      </c>
      <c r="M229" s="2" t="s">
        <v>2225</v>
      </c>
      <c r="N229" s="2" t="s">
        <v>2226</v>
      </c>
      <c r="O229" s="5" t="s">
        <v>2227</v>
      </c>
      <c r="P229" s="5" t="s">
        <v>2228</v>
      </c>
    </row>
    <row r="230" spans="1:16" ht="13" x14ac:dyDescent="0.15">
      <c r="A230" s="2" t="s">
        <v>2229</v>
      </c>
      <c r="B230" s="2" t="s">
        <v>2230</v>
      </c>
      <c r="C230" s="2" t="s">
        <v>18</v>
      </c>
      <c r="D230" s="2" t="s">
        <v>142</v>
      </c>
      <c r="E230" s="2" t="s">
        <v>2231</v>
      </c>
      <c r="F230" s="3">
        <v>0.54</v>
      </c>
      <c r="G230" s="2">
        <v>4.0999999999999996</v>
      </c>
      <c r="H230" s="4">
        <v>5626</v>
      </c>
      <c r="I230" s="2" t="s">
        <v>2232</v>
      </c>
      <c r="J230" s="2" t="s">
        <v>2233</v>
      </c>
      <c r="K230" s="2" t="s">
        <v>2234</v>
      </c>
      <c r="L230" s="2" t="s">
        <v>2235</v>
      </c>
      <c r="M230" s="2" t="s">
        <v>2236</v>
      </c>
      <c r="N230" s="2" t="s">
        <v>2237</v>
      </c>
      <c r="O230" s="5" t="s">
        <v>2238</v>
      </c>
      <c r="P230" s="5" t="s">
        <v>2239</v>
      </c>
    </row>
    <row r="231" spans="1:16" ht="13" x14ac:dyDescent="0.15">
      <c r="A231" s="2" t="s">
        <v>2240</v>
      </c>
      <c r="B231" s="2" t="s">
        <v>2241</v>
      </c>
      <c r="C231" s="2" t="s">
        <v>18</v>
      </c>
      <c r="D231" s="2" t="s">
        <v>174</v>
      </c>
      <c r="E231" s="2" t="s">
        <v>1272</v>
      </c>
      <c r="F231" s="3">
        <v>0.73</v>
      </c>
      <c r="G231" s="2">
        <v>4.3</v>
      </c>
      <c r="H231" s="4">
        <v>14184</v>
      </c>
      <c r="I231" s="2" t="s">
        <v>2242</v>
      </c>
      <c r="J231" s="2" t="s">
        <v>2243</v>
      </c>
      <c r="K231" s="2" t="s">
        <v>2244</v>
      </c>
      <c r="L231" s="2" t="s">
        <v>2245</v>
      </c>
      <c r="M231" s="2" t="s">
        <v>2246</v>
      </c>
      <c r="N231" s="2" t="s">
        <v>2247</v>
      </c>
      <c r="O231" s="5" t="s">
        <v>2248</v>
      </c>
      <c r="P231" s="5" t="s">
        <v>2249</v>
      </c>
    </row>
    <row r="232" spans="1:16" ht="13" x14ac:dyDescent="0.15">
      <c r="A232" s="2" t="s">
        <v>2250</v>
      </c>
      <c r="B232" s="2" t="s">
        <v>2251</v>
      </c>
      <c r="C232" s="2" t="s">
        <v>2252</v>
      </c>
      <c r="D232" s="2" t="s">
        <v>90</v>
      </c>
      <c r="E232" s="2" t="s">
        <v>2253</v>
      </c>
      <c r="F232" s="3">
        <v>0.55000000000000004</v>
      </c>
      <c r="G232" s="2">
        <v>4.4000000000000004</v>
      </c>
      <c r="H232" s="4">
        <v>25177</v>
      </c>
      <c r="I232" s="2" t="s">
        <v>2254</v>
      </c>
      <c r="J232" s="2" t="s">
        <v>2255</v>
      </c>
      <c r="K232" s="2" t="s">
        <v>2256</v>
      </c>
      <c r="L232" s="2" t="s">
        <v>2257</v>
      </c>
      <c r="M232" s="2" t="s">
        <v>2258</v>
      </c>
      <c r="N232" s="2" t="s">
        <v>2259</v>
      </c>
      <c r="O232" s="5" t="s">
        <v>2260</v>
      </c>
      <c r="P232" s="5" t="s">
        <v>2261</v>
      </c>
    </row>
    <row r="233" spans="1:16" ht="13" x14ac:dyDescent="0.15">
      <c r="A233" s="2" t="s">
        <v>2262</v>
      </c>
      <c r="B233" s="2" t="s">
        <v>2263</v>
      </c>
      <c r="C233" s="2" t="s">
        <v>194</v>
      </c>
      <c r="D233" s="2" t="s">
        <v>946</v>
      </c>
      <c r="E233" s="2" t="s">
        <v>2264</v>
      </c>
      <c r="F233" s="3">
        <v>0.36</v>
      </c>
      <c r="G233" s="2">
        <v>4.3</v>
      </c>
      <c r="H233" s="4">
        <v>21252</v>
      </c>
      <c r="I233" s="2" t="s">
        <v>2265</v>
      </c>
      <c r="J233" s="2" t="s">
        <v>2266</v>
      </c>
      <c r="K233" s="2" t="s">
        <v>2267</v>
      </c>
      <c r="L233" s="2" t="s">
        <v>2268</v>
      </c>
      <c r="M233" s="2" t="s">
        <v>2269</v>
      </c>
      <c r="N233" s="2" t="s">
        <v>2270</v>
      </c>
      <c r="O233" s="5" t="s">
        <v>2271</v>
      </c>
      <c r="P233" s="5" t="s">
        <v>2272</v>
      </c>
    </row>
    <row r="234" spans="1:16" ht="13" x14ac:dyDescent="0.15">
      <c r="A234" s="2" t="s">
        <v>2273</v>
      </c>
      <c r="B234" s="2" t="s">
        <v>2274</v>
      </c>
      <c r="C234" s="2" t="s">
        <v>194</v>
      </c>
      <c r="D234" s="2" t="s">
        <v>656</v>
      </c>
      <c r="E234" s="2" t="s">
        <v>2275</v>
      </c>
      <c r="F234" s="3">
        <v>0.42</v>
      </c>
      <c r="G234" s="2">
        <v>4.3</v>
      </c>
      <c r="H234" s="2">
        <v>567</v>
      </c>
      <c r="I234" s="2" t="s">
        <v>2276</v>
      </c>
      <c r="J234" s="2" t="s">
        <v>2277</v>
      </c>
      <c r="K234" s="2" t="s">
        <v>2278</v>
      </c>
      <c r="L234" s="2" t="s">
        <v>2279</v>
      </c>
      <c r="M234" s="2" t="s">
        <v>2280</v>
      </c>
      <c r="N234" s="2" t="s">
        <v>2281</v>
      </c>
      <c r="O234" s="5" t="s">
        <v>2282</v>
      </c>
      <c r="P234" s="5" t="s">
        <v>2283</v>
      </c>
    </row>
    <row r="235" spans="1:16" ht="13" x14ac:dyDescent="0.15">
      <c r="A235" s="2" t="s">
        <v>2284</v>
      </c>
      <c r="B235" s="2" t="s">
        <v>2285</v>
      </c>
      <c r="C235" s="2" t="s">
        <v>525</v>
      </c>
      <c r="D235" s="2" t="s">
        <v>102</v>
      </c>
      <c r="E235" s="2" t="s">
        <v>547</v>
      </c>
      <c r="F235" s="3">
        <v>0.75</v>
      </c>
      <c r="G235" s="2">
        <v>3.5</v>
      </c>
      <c r="H235" s="2">
        <v>466</v>
      </c>
      <c r="I235" s="2" t="s">
        <v>2286</v>
      </c>
      <c r="J235" s="2" t="s">
        <v>2287</v>
      </c>
      <c r="K235" s="2" t="s">
        <v>2288</v>
      </c>
      <c r="L235" s="2" t="s">
        <v>2289</v>
      </c>
      <c r="M235" s="2" t="s">
        <v>2290</v>
      </c>
      <c r="N235" s="2" t="s">
        <v>2291</v>
      </c>
      <c r="O235" s="5" t="s">
        <v>2292</v>
      </c>
      <c r="P235" s="5" t="s">
        <v>2293</v>
      </c>
    </row>
    <row r="236" spans="1:16" ht="13" x14ac:dyDescent="0.15">
      <c r="A236" s="2" t="s">
        <v>2294</v>
      </c>
      <c r="B236" s="2" t="s">
        <v>2295</v>
      </c>
      <c r="C236" s="2" t="s">
        <v>18</v>
      </c>
      <c r="D236" s="2" t="s">
        <v>2296</v>
      </c>
      <c r="E236" s="2" t="s">
        <v>1894</v>
      </c>
      <c r="F236" s="3">
        <v>0.77</v>
      </c>
      <c r="G236" s="2">
        <v>3.9</v>
      </c>
      <c r="H236" s="2">
        <v>61</v>
      </c>
      <c r="I236" s="2" t="s">
        <v>1895</v>
      </c>
      <c r="J236" s="2" t="s">
        <v>1896</v>
      </c>
      <c r="K236" s="2" t="s">
        <v>1897</v>
      </c>
      <c r="L236" s="2" t="s">
        <v>1898</v>
      </c>
      <c r="M236" s="2" t="s">
        <v>1899</v>
      </c>
      <c r="N236" s="2" t="s">
        <v>1900</v>
      </c>
      <c r="O236" s="5" t="s">
        <v>2297</v>
      </c>
      <c r="P236" s="5" t="s">
        <v>2298</v>
      </c>
    </row>
    <row r="237" spans="1:16" ht="13" x14ac:dyDescent="0.15">
      <c r="A237" s="2" t="s">
        <v>2299</v>
      </c>
      <c r="B237" s="2" t="s">
        <v>2300</v>
      </c>
      <c r="C237" s="2" t="s">
        <v>18</v>
      </c>
      <c r="D237" s="2" t="s">
        <v>378</v>
      </c>
      <c r="E237" s="2" t="s">
        <v>1040</v>
      </c>
      <c r="F237" s="3">
        <v>0.28999999999999998</v>
      </c>
      <c r="G237" s="2">
        <v>4.5</v>
      </c>
      <c r="H237" s="2">
        <v>474</v>
      </c>
      <c r="I237" s="2" t="s">
        <v>1626</v>
      </c>
      <c r="J237" s="2" t="s">
        <v>2301</v>
      </c>
      <c r="K237" s="2" t="s">
        <v>2302</v>
      </c>
      <c r="L237" s="2" t="s">
        <v>2303</v>
      </c>
      <c r="M237" s="2" t="s">
        <v>2304</v>
      </c>
      <c r="N237" s="2" t="s">
        <v>2305</v>
      </c>
      <c r="O237" s="5" t="s">
        <v>2306</v>
      </c>
      <c r="P237" s="5" t="s">
        <v>2307</v>
      </c>
    </row>
    <row r="238" spans="1:16" ht="13" x14ac:dyDescent="0.15">
      <c r="A238" s="2" t="s">
        <v>2308</v>
      </c>
      <c r="B238" s="2" t="s">
        <v>2309</v>
      </c>
      <c r="C238" s="2" t="s">
        <v>525</v>
      </c>
      <c r="D238" s="2" t="s">
        <v>19</v>
      </c>
      <c r="E238" s="2" t="s">
        <v>163</v>
      </c>
      <c r="F238" s="3">
        <v>0.56000000000000005</v>
      </c>
      <c r="G238" s="2">
        <v>3.4</v>
      </c>
      <c r="H238" s="2">
        <v>431</v>
      </c>
      <c r="I238" s="2" t="s">
        <v>2310</v>
      </c>
      <c r="J238" s="2" t="s">
        <v>2311</v>
      </c>
      <c r="K238" s="2" t="s">
        <v>2312</v>
      </c>
      <c r="L238" s="2" t="s">
        <v>2313</v>
      </c>
      <c r="M238" s="2" t="s">
        <v>2314</v>
      </c>
      <c r="N238" s="2" t="s">
        <v>2315</v>
      </c>
      <c r="O238" s="5" t="s">
        <v>2316</v>
      </c>
      <c r="P238" s="5" t="s">
        <v>2317</v>
      </c>
    </row>
    <row r="239" spans="1:16" ht="13" x14ac:dyDescent="0.15">
      <c r="A239" s="2" t="s">
        <v>2318</v>
      </c>
      <c r="B239" s="2" t="s">
        <v>2319</v>
      </c>
      <c r="C239" s="2" t="s">
        <v>18</v>
      </c>
      <c r="D239" s="2" t="s">
        <v>1086</v>
      </c>
      <c r="E239" s="2" t="s">
        <v>20</v>
      </c>
      <c r="F239" s="3">
        <v>0.59</v>
      </c>
      <c r="G239" s="2">
        <v>4</v>
      </c>
      <c r="H239" s="2">
        <v>242</v>
      </c>
      <c r="I239" s="2" t="s">
        <v>2320</v>
      </c>
      <c r="J239" s="2" t="s">
        <v>2321</v>
      </c>
      <c r="K239" s="2" t="s">
        <v>2322</v>
      </c>
      <c r="L239" s="2" t="s">
        <v>2323</v>
      </c>
      <c r="M239" s="2" t="s">
        <v>2324</v>
      </c>
      <c r="N239" s="2" t="s">
        <v>2325</v>
      </c>
      <c r="O239" s="5" t="s">
        <v>2326</v>
      </c>
      <c r="P239" s="5" t="s">
        <v>2327</v>
      </c>
    </row>
    <row r="240" spans="1:16" ht="13" x14ac:dyDescent="0.15">
      <c r="A240" s="2" t="s">
        <v>2328</v>
      </c>
      <c r="B240" s="2" t="s">
        <v>2329</v>
      </c>
      <c r="C240" s="2" t="s">
        <v>18</v>
      </c>
      <c r="D240" s="2" t="s">
        <v>2330</v>
      </c>
      <c r="E240" s="2" t="s">
        <v>142</v>
      </c>
      <c r="F240" s="3">
        <v>0.68</v>
      </c>
      <c r="G240" s="2">
        <v>4</v>
      </c>
      <c r="H240" s="4">
        <v>2905</v>
      </c>
      <c r="I240" s="2" t="s">
        <v>2331</v>
      </c>
      <c r="J240" s="2" t="s">
        <v>2332</v>
      </c>
      <c r="K240" s="2" t="s">
        <v>2333</v>
      </c>
      <c r="L240" s="2" t="s">
        <v>2334</v>
      </c>
      <c r="M240" s="2" t="s">
        <v>2335</v>
      </c>
      <c r="N240" s="2" t="s">
        <v>2336</v>
      </c>
      <c r="O240" s="5" t="s">
        <v>2337</v>
      </c>
      <c r="P240" s="5" t="s">
        <v>2338</v>
      </c>
    </row>
    <row r="241" spans="1:16" ht="13" x14ac:dyDescent="0.15">
      <c r="A241" s="2" t="s">
        <v>2339</v>
      </c>
      <c r="B241" s="2" t="s">
        <v>2340</v>
      </c>
      <c r="C241" s="2" t="s">
        <v>2341</v>
      </c>
      <c r="D241" s="2" t="s">
        <v>19</v>
      </c>
      <c r="E241" s="2" t="s">
        <v>2342</v>
      </c>
      <c r="F241" s="3">
        <v>0.5</v>
      </c>
      <c r="G241" s="2">
        <v>4.4000000000000004</v>
      </c>
      <c r="H241" s="4">
        <v>12091</v>
      </c>
      <c r="I241" s="2" t="s">
        <v>2343</v>
      </c>
      <c r="J241" s="2" t="s">
        <v>2344</v>
      </c>
      <c r="K241" s="2" t="s">
        <v>2345</v>
      </c>
      <c r="L241" s="2" t="s">
        <v>2346</v>
      </c>
      <c r="M241" s="2" t="s">
        <v>2347</v>
      </c>
      <c r="N241" s="2" t="s">
        <v>2348</v>
      </c>
      <c r="O241" s="5" t="s">
        <v>2349</v>
      </c>
      <c r="P241" s="5" t="s">
        <v>2350</v>
      </c>
    </row>
    <row r="242" spans="1:16" ht="13" x14ac:dyDescent="0.15">
      <c r="A242" s="2" t="s">
        <v>2351</v>
      </c>
      <c r="B242" s="2" t="s">
        <v>2352</v>
      </c>
      <c r="C242" s="2" t="s">
        <v>18</v>
      </c>
      <c r="D242" s="2" t="s">
        <v>356</v>
      </c>
      <c r="E242" s="2" t="s">
        <v>19</v>
      </c>
      <c r="F242" s="3">
        <v>0.55000000000000004</v>
      </c>
      <c r="G242" s="2">
        <v>4</v>
      </c>
      <c r="H242" s="4">
        <v>1423</v>
      </c>
      <c r="I242" s="2" t="s">
        <v>809</v>
      </c>
      <c r="J242" s="2" t="s">
        <v>810</v>
      </c>
      <c r="K242" s="2" t="s">
        <v>811</v>
      </c>
      <c r="L242" s="2" t="s">
        <v>812</v>
      </c>
      <c r="M242" s="2" t="s">
        <v>813</v>
      </c>
      <c r="N242" s="2" t="s">
        <v>814</v>
      </c>
      <c r="O242" s="5" t="s">
        <v>2353</v>
      </c>
      <c r="P242" s="5" t="s">
        <v>2354</v>
      </c>
    </row>
    <row r="243" spans="1:16" ht="13" x14ac:dyDescent="0.15">
      <c r="A243" s="2" t="s">
        <v>2355</v>
      </c>
      <c r="B243" s="2" t="s">
        <v>2356</v>
      </c>
      <c r="C243" s="2" t="s">
        <v>18</v>
      </c>
      <c r="D243" s="2" t="s">
        <v>131</v>
      </c>
      <c r="E243" s="2" t="s">
        <v>114</v>
      </c>
      <c r="F243" s="3">
        <v>0.66</v>
      </c>
      <c r="G243" s="2">
        <v>4.3</v>
      </c>
      <c r="H243" s="4">
        <v>6255</v>
      </c>
      <c r="I243" s="2" t="s">
        <v>1601</v>
      </c>
      <c r="J243" s="2" t="s">
        <v>1602</v>
      </c>
      <c r="K243" s="2" t="s">
        <v>1603</v>
      </c>
      <c r="L243" s="2" t="s">
        <v>1604</v>
      </c>
      <c r="M243" s="2" t="s">
        <v>1605</v>
      </c>
      <c r="N243" s="2" t="s">
        <v>1606</v>
      </c>
      <c r="O243" s="5" t="s">
        <v>2357</v>
      </c>
      <c r="P243" s="5" t="s">
        <v>2358</v>
      </c>
    </row>
    <row r="244" spans="1:16" ht="13" x14ac:dyDescent="0.15">
      <c r="A244" s="2" t="s">
        <v>2359</v>
      </c>
      <c r="B244" s="2" t="s">
        <v>2360</v>
      </c>
      <c r="C244" s="2" t="s">
        <v>729</v>
      </c>
      <c r="D244" s="2" t="s">
        <v>19</v>
      </c>
      <c r="E244" s="2" t="s">
        <v>114</v>
      </c>
      <c r="F244" s="3">
        <v>0.6</v>
      </c>
      <c r="G244" s="2">
        <v>4</v>
      </c>
      <c r="H244" s="4">
        <v>1236</v>
      </c>
      <c r="I244" s="2" t="s">
        <v>2361</v>
      </c>
      <c r="J244" s="2" t="s">
        <v>2362</v>
      </c>
      <c r="K244" s="2" t="s">
        <v>2363</v>
      </c>
      <c r="L244" s="2" t="s">
        <v>2364</v>
      </c>
      <c r="M244" s="2" t="s">
        <v>2365</v>
      </c>
      <c r="N244" s="2" t="s">
        <v>2366</v>
      </c>
      <c r="O244" s="5" t="s">
        <v>2367</v>
      </c>
      <c r="P244" s="5" t="s">
        <v>2368</v>
      </c>
    </row>
    <row r="245" spans="1:16" ht="13" x14ac:dyDescent="0.15">
      <c r="A245" s="2" t="s">
        <v>2369</v>
      </c>
      <c r="B245" s="2" t="s">
        <v>2370</v>
      </c>
      <c r="C245" s="2" t="s">
        <v>525</v>
      </c>
      <c r="D245" s="2" t="s">
        <v>31</v>
      </c>
      <c r="E245" s="2" t="s">
        <v>19</v>
      </c>
      <c r="F245" s="3">
        <v>0.5</v>
      </c>
      <c r="G245" s="2">
        <v>4.2</v>
      </c>
      <c r="H245" s="4">
        <v>1335</v>
      </c>
      <c r="I245" s="2" t="s">
        <v>2371</v>
      </c>
      <c r="J245" s="2" t="s">
        <v>2372</v>
      </c>
      <c r="K245" s="2" t="s">
        <v>2373</v>
      </c>
      <c r="L245" s="2" t="s">
        <v>2374</v>
      </c>
      <c r="M245" s="2" t="s">
        <v>2375</v>
      </c>
      <c r="N245" s="2" t="s">
        <v>2376</v>
      </c>
      <c r="O245" s="5" t="s">
        <v>2377</v>
      </c>
      <c r="P245" s="5" t="s">
        <v>2378</v>
      </c>
    </row>
    <row r="246" spans="1:16" ht="13" x14ac:dyDescent="0.15">
      <c r="A246" s="2" t="s">
        <v>2379</v>
      </c>
      <c r="B246" s="2" t="s">
        <v>2380</v>
      </c>
      <c r="C246" s="2" t="s">
        <v>525</v>
      </c>
      <c r="D246" s="2" t="s">
        <v>32</v>
      </c>
      <c r="E246" s="2" t="s">
        <v>324</v>
      </c>
      <c r="F246" s="3">
        <v>0.83</v>
      </c>
      <c r="G246" s="2">
        <v>3.8</v>
      </c>
      <c r="H246" s="2">
        <v>197</v>
      </c>
      <c r="I246" s="2" t="s">
        <v>2381</v>
      </c>
      <c r="J246" s="2" t="s">
        <v>2382</v>
      </c>
      <c r="K246" s="2" t="s">
        <v>2383</v>
      </c>
      <c r="L246" s="2" t="s">
        <v>2384</v>
      </c>
      <c r="M246" s="2" t="s">
        <v>2385</v>
      </c>
      <c r="N246" s="2" t="s">
        <v>2386</v>
      </c>
      <c r="O246" s="5" t="s">
        <v>2387</v>
      </c>
      <c r="P246" s="5" t="s">
        <v>2388</v>
      </c>
    </row>
    <row r="247" spans="1:16" ht="13" x14ac:dyDescent="0.15">
      <c r="A247" s="2" t="s">
        <v>2389</v>
      </c>
      <c r="B247" s="2" t="s">
        <v>2390</v>
      </c>
      <c r="C247" s="2" t="s">
        <v>18</v>
      </c>
      <c r="D247" s="2" t="s">
        <v>102</v>
      </c>
      <c r="E247" s="2" t="s">
        <v>2391</v>
      </c>
      <c r="F247" s="3">
        <v>0.63</v>
      </c>
      <c r="G247" s="2">
        <v>4.4000000000000004</v>
      </c>
      <c r="H247" s="4">
        <v>28791</v>
      </c>
      <c r="I247" s="2" t="s">
        <v>2392</v>
      </c>
      <c r="J247" s="2" t="s">
        <v>878</v>
      </c>
      <c r="K247" s="2" t="s">
        <v>879</v>
      </c>
      <c r="L247" s="2" t="s">
        <v>880</v>
      </c>
      <c r="M247" s="2" t="s">
        <v>881</v>
      </c>
      <c r="N247" s="2" t="s">
        <v>882</v>
      </c>
      <c r="O247" s="5" t="s">
        <v>883</v>
      </c>
      <c r="P247" s="5" t="s">
        <v>2393</v>
      </c>
    </row>
    <row r="248" spans="1:16" ht="13" x14ac:dyDescent="0.15">
      <c r="A248" s="2" t="s">
        <v>2394</v>
      </c>
      <c r="B248" s="2" t="s">
        <v>2395</v>
      </c>
      <c r="C248" s="2" t="s">
        <v>18</v>
      </c>
      <c r="D248" s="2" t="s">
        <v>2396</v>
      </c>
      <c r="E248" s="2" t="s">
        <v>935</v>
      </c>
      <c r="F248" s="3">
        <v>0.89</v>
      </c>
      <c r="G248" s="2">
        <v>3.9</v>
      </c>
      <c r="H248" s="4">
        <v>1075</v>
      </c>
      <c r="I248" s="2" t="s">
        <v>2397</v>
      </c>
      <c r="J248" s="2" t="s">
        <v>390</v>
      </c>
      <c r="K248" s="2" t="s">
        <v>391</v>
      </c>
      <c r="L248" s="2" t="s">
        <v>392</v>
      </c>
      <c r="M248" s="2" t="s">
        <v>393</v>
      </c>
      <c r="N248" s="2" t="s">
        <v>394</v>
      </c>
      <c r="O248" s="5" t="s">
        <v>2398</v>
      </c>
      <c r="P248" s="5" t="s">
        <v>2399</v>
      </c>
    </row>
    <row r="249" spans="1:16" ht="13" x14ac:dyDescent="0.15">
      <c r="A249" s="2" t="s">
        <v>2400</v>
      </c>
      <c r="B249" s="2" t="s">
        <v>2401</v>
      </c>
      <c r="C249" s="2" t="s">
        <v>18</v>
      </c>
      <c r="D249" s="2" t="s">
        <v>1894</v>
      </c>
      <c r="E249" s="2" t="s">
        <v>2402</v>
      </c>
      <c r="F249" s="3">
        <v>0.45</v>
      </c>
      <c r="G249" s="2">
        <v>4.2</v>
      </c>
      <c r="H249" s="4">
        <v>29746</v>
      </c>
      <c r="I249" s="2" t="s">
        <v>2403</v>
      </c>
      <c r="J249" s="2" t="s">
        <v>681</v>
      </c>
      <c r="K249" s="2" t="s">
        <v>682</v>
      </c>
      <c r="L249" s="2" t="s">
        <v>683</v>
      </c>
      <c r="M249" s="2" t="s">
        <v>684</v>
      </c>
      <c r="N249" s="2" t="s">
        <v>685</v>
      </c>
      <c r="O249" s="5" t="s">
        <v>2404</v>
      </c>
      <c r="P249" s="5" t="s">
        <v>2405</v>
      </c>
    </row>
    <row r="250" spans="1:16" ht="13" x14ac:dyDescent="0.15">
      <c r="A250" s="2" t="s">
        <v>2406</v>
      </c>
      <c r="B250" s="2" t="s">
        <v>2407</v>
      </c>
      <c r="C250" s="2" t="s">
        <v>18</v>
      </c>
      <c r="D250" s="2" t="s">
        <v>1905</v>
      </c>
      <c r="E250" s="2" t="s">
        <v>78</v>
      </c>
      <c r="F250" s="3">
        <v>0.87</v>
      </c>
      <c r="G250" s="2">
        <v>3.9</v>
      </c>
      <c r="H250" s="2">
        <v>295</v>
      </c>
      <c r="I250" s="2" t="s">
        <v>2408</v>
      </c>
      <c r="J250" s="2" t="s">
        <v>2409</v>
      </c>
      <c r="K250" s="2" t="s">
        <v>2410</v>
      </c>
      <c r="L250" s="2" t="s">
        <v>2411</v>
      </c>
      <c r="M250" s="2" t="s">
        <v>2412</v>
      </c>
      <c r="N250" s="2" t="s">
        <v>2413</v>
      </c>
      <c r="O250" s="5" t="s">
        <v>2414</v>
      </c>
      <c r="P250" s="5" t="s">
        <v>2415</v>
      </c>
    </row>
    <row r="251" spans="1:16" ht="13" x14ac:dyDescent="0.15">
      <c r="A251" s="2" t="s">
        <v>2416</v>
      </c>
      <c r="B251" s="2" t="s">
        <v>2417</v>
      </c>
      <c r="C251" s="2" t="s">
        <v>194</v>
      </c>
      <c r="D251" s="2" t="s">
        <v>2418</v>
      </c>
      <c r="E251" s="2" t="s">
        <v>2419</v>
      </c>
      <c r="F251" s="3">
        <v>0.44</v>
      </c>
      <c r="G251" s="2">
        <v>4.7</v>
      </c>
      <c r="H251" s="4">
        <v>5935</v>
      </c>
      <c r="I251" s="2" t="s">
        <v>2420</v>
      </c>
      <c r="J251" s="2" t="s">
        <v>2421</v>
      </c>
      <c r="K251" s="2" t="s">
        <v>2422</v>
      </c>
      <c r="L251" s="2" t="s">
        <v>2423</v>
      </c>
      <c r="M251" s="2" t="s">
        <v>2424</v>
      </c>
      <c r="N251" s="2" t="s">
        <v>2425</v>
      </c>
      <c r="O251" s="5" t="s">
        <v>2426</v>
      </c>
      <c r="P251" s="5" t="s">
        <v>2427</v>
      </c>
    </row>
    <row r="252" spans="1:16" ht="13" x14ac:dyDescent="0.15">
      <c r="A252" s="2" t="s">
        <v>2428</v>
      </c>
      <c r="B252" s="2" t="s">
        <v>2429</v>
      </c>
      <c r="C252" s="2" t="s">
        <v>525</v>
      </c>
      <c r="D252" s="2" t="s">
        <v>32</v>
      </c>
      <c r="E252" s="2" t="s">
        <v>142</v>
      </c>
      <c r="F252" s="3">
        <v>0.56000000000000005</v>
      </c>
      <c r="G252" s="2">
        <v>3.6</v>
      </c>
      <c r="H252" s="2">
        <v>323</v>
      </c>
      <c r="I252" s="2" t="s">
        <v>2430</v>
      </c>
      <c r="J252" s="2" t="s">
        <v>2431</v>
      </c>
      <c r="K252" s="2" t="s">
        <v>2432</v>
      </c>
      <c r="L252" s="2" t="s">
        <v>2433</v>
      </c>
      <c r="M252" s="2" t="s">
        <v>2434</v>
      </c>
      <c r="N252" s="2" t="s">
        <v>2435</v>
      </c>
      <c r="O252" s="5" t="s">
        <v>2436</v>
      </c>
      <c r="P252" s="5" t="s">
        <v>2437</v>
      </c>
    </row>
    <row r="253" spans="1:16" ht="13" x14ac:dyDescent="0.15">
      <c r="A253" s="2" t="s">
        <v>2438</v>
      </c>
      <c r="B253" s="2" t="s">
        <v>2439</v>
      </c>
      <c r="C253" s="2" t="s">
        <v>525</v>
      </c>
      <c r="D253" s="2" t="s">
        <v>90</v>
      </c>
      <c r="E253" s="2" t="s">
        <v>163</v>
      </c>
      <c r="F253" s="3">
        <v>0.44</v>
      </c>
      <c r="G253" s="2">
        <v>3.7</v>
      </c>
      <c r="H253" s="2">
        <v>185</v>
      </c>
      <c r="I253" s="2" t="s">
        <v>2440</v>
      </c>
      <c r="J253" s="2" t="s">
        <v>2441</v>
      </c>
      <c r="K253" s="2" t="s">
        <v>2442</v>
      </c>
      <c r="L253" s="2" t="s">
        <v>2443</v>
      </c>
      <c r="M253" s="2" t="s">
        <v>2444</v>
      </c>
      <c r="N253" s="2" t="s">
        <v>2445</v>
      </c>
      <c r="O253" s="5" t="s">
        <v>2446</v>
      </c>
      <c r="P253" s="5" t="s">
        <v>2447</v>
      </c>
    </row>
    <row r="254" spans="1:16" ht="13" x14ac:dyDescent="0.15">
      <c r="A254" s="2" t="s">
        <v>2448</v>
      </c>
      <c r="B254" s="2" t="s">
        <v>2449</v>
      </c>
      <c r="C254" s="2" t="s">
        <v>18</v>
      </c>
      <c r="D254" s="2" t="s">
        <v>102</v>
      </c>
      <c r="E254" s="2" t="s">
        <v>142</v>
      </c>
      <c r="F254" s="3">
        <v>0.63</v>
      </c>
      <c r="G254" s="2">
        <v>4.2</v>
      </c>
      <c r="H254" s="4">
        <v>2117</v>
      </c>
      <c r="I254" s="2" t="s">
        <v>2450</v>
      </c>
      <c r="J254" s="2" t="s">
        <v>2451</v>
      </c>
      <c r="K254" s="2" t="s">
        <v>2452</v>
      </c>
      <c r="L254" s="2" t="s">
        <v>2453</v>
      </c>
      <c r="M254" s="2" t="s">
        <v>2454</v>
      </c>
      <c r="N254" s="2" t="s">
        <v>2455</v>
      </c>
      <c r="O254" s="5" t="s">
        <v>2456</v>
      </c>
      <c r="P254" s="5" t="s">
        <v>2457</v>
      </c>
    </row>
    <row r="255" spans="1:16" ht="13" x14ac:dyDescent="0.15">
      <c r="A255" s="2" t="s">
        <v>2458</v>
      </c>
      <c r="B255" s="2" t="s">
        <v>2459</v>
      </c>
      <c r="C255" s="2" t="s">
        <v>18</v>
      </c>
      <c r="D255" s="2" t="s">
        <v>2460</v>
      </c>
      <c r="E255" s="2" t="s">
        <v>378</v>
      </c>
      <c r="F255" s="3">
        <v>0.7</v>
      </c>
      <c r="G255" s="2">
        <v>4</v>
      </c>
      <c r="H255" s="4">
        <v>9378</v>
      </c>
      <c r="I255" s="2" t="s">
        <v>2461</v>
      </c>
      <c r="J255" s="2" t="s">
        <v>271</v>
      </c>
      <c r="K255" s="2" t="s">
        <v>272</v>
      </c>
      <c r="L255" s="2" t="s">
        <v>273</v>
      </c>
      <c r="M255" s="2" t="s">
        <v>274</v>
      </c>
      <c r="N255" s="2" t="s">
        <v>1736</v>
      </c>
      <c r="O255" s="5" t="s">
        <v>2462</v>
      </c>
      <c r="P255" s="5" t="s">
        <v>2463</v>
      </c>
    </row>
    <row r="256" spans="1:16" ht="13" x14ac:dyDescent="0.15">
      <c r="A256" s="2" t="s">
        <v>2464</v>
      </c>
      <c r="B256" s="2" t="s">
        <v>2465</v>
      </c>
      <c r="C256" s="2" t="s">
        <v>729</v>
      </c>
      <c r="D256" s="2" t="s">
        <v>2466</v>
      </c>
      <c r="E256" s="2" t="s">
        <v>19</v>
      </c>
      <c r="F256" s="3">
        <v>0.76</v>
      </c>
      <c r="G256" s="2">
        <v>3.6</v>
      </c>
      <c r="H256" s="4">
        <v>1796</v>
      </c>
      <c r="I256" s="2" t="s">
        <v>2467</v>
      </c>
      <c r="J256" s="2" t="s">
        <v>2468</v>
      </c>
      <c r="K256" s="2" t="s">
        <v>2469</v>
      </c>
      <c r="L256" s="2" t="s">
        <v>2470</v>
      </c>
      <c r="M256" s="2" t="s">
        <v>2471</v>
      </c>
      <c r="N256" s="2" t="s">
        <v>2472</v>
      </c>
      <c r="O256" s="5" t="s">
        <v>2473</v>
      </c>
      <c r="P256" s="5" t="s">
        <v>2474</v>
      </c>
    </row>
    <row r="257" spans="1:16" ht="13" x14ac:dyDescent="0.15">
      <c r="A257" s="2" t="s">
        <v>2475</v>
      </c>
      <c r="B257" s="2" t="s">
        <v>2476</v>
      </c>
      <c r="C257" s="2" t="s">
        <v>194</v>
      </c>
      <c r="D257" s="2" t="s">
        <v>2477</v>
      </c>
      <c r="E257" s="2" t="s">
        <v>2478</v>
      </c>
      <c r="F257" s="3">
        <v>0.35</v>
      </c>
      <c r="G257" s="2">
        <v>4.3</v>
      </c>
      <c r="H257" s="4">
        <v>3587</v>
      </c>
      <c r="I257" s="2" t="s">
        <v>1103</v>
      </c>
      <c r="J257" s="2" t="s">
        <v>1104</v>
      </c>
      <c r="K257" s="2" t="s">
        <v>1105</v>
      </c>
      <c r="L257" s="2" t="s">
        <v>1106</v>
      </c>
      <c r="M257" s="2" t="s">
        <v>1107</v>
      </c>
      <c r="N257" s="2" t="s">
        <v>1108</v>
      </c>
      <c r="O257" s="5" t="s">
        <v>2479</v>
      </c>
      <c r="P257" s="5" t="s">
        <v>2480</v>
      </c>
    </row>
    <row r="258" spans="1:16" ht="13" x14ac:dyDescent="0.15">
      <c r="A258" s="2" t="s">
        <v>2481</v>
      </c>
      <c r="B258" s="2" t="s">
        <v>2482</v>
      </c>
      <c r="C258" s="2" t="s">
        <v>1305</v>
      </c>
      <c r="D258" s="2" t="s">
        <v>2483</v>
      </c>
      <c r="E258" s="2" t="s">
        <v>2484</v>
      </c>
      <c r="F258" s="3">
        <v>0.42</v>
      </c>
      <c r="G258" s="2">
        <v>4.2</v>
      </c>
      <c r="H258" s="4">
        <v>4296</v>
      </c>
      <c r="I258" s="2" t="s">
        <v>2485</v>
      </c>
      <c r="J258" s="2" t="s">
        <v>2486</v>
      </c>
      <c r="K258" s="2" t="s">
        <v>2487</v>
      </c>
      <c r="L258" s="2" t="s">
        <v>2488</v>
      </c>
      <c r="M258" s="2" t="s">
        <v>2489</v>
      </c>
      <c r="N258" s="2" t="s">
        <v>2490</v>
      </c>
      <c r="O258" s="5" t="s">
        <v>2491</v>
      </c>
      <c r="P258" s="5" t="s">
        <v>2492</v>
      </c>
    </row>
    <row r="259" spans="1:16" ht="13" x14ac:dyDescent="0.15">
      <c r="A259" s="2" t="s">
        <v>2493</v>
      </c>
      <c r="B259" s="2" t="s">
        <v>2494</v>
      </c>
      <c r="C259" s="2" t="s">
        <v>18</v>
      </c>
      <c r="D259" s="2" t="s">
        <v>102</v>
      </c>
      <c r="E259" s="2" t="s">
        <v>114</v>
      </c>
      <c r="F259" s="3">
        <v>0.7</v>
      </c>
      <c r="G259" s="2">
        <v>4.3</v>
      </c>
      <c r="H259" s="4">
        <v>2651</v>
      </c>
      <c r="I259" s="2" t="s">
        <v>2495</v>
      </c>
      <c r="J259" s="2" t="s">
        <v>1705</v>
      </c>
      <c r="K259" s="2" t="s">
        <v>1706</v>
      </c>
      <c r="L259" s="2" t="s">
        <v>1707</v>
      </c>
      <c r="M259" s="2" t="s">
        <v>1708</v>
      </c>
      <c r="N259" s="2" t="s">
        <v>1709</v>
      </c>
      <c r="O259" s="5" t="s">
        <v>1710</v>
      </c>
      <c r="P259" s="5" t="s">
        <v>2496</v>
      </c>
    </row>
    <row r="260" spans="1:16" ht="13" x14ac:dyDescent="0.15">
      <c r="A260" s="2" t="s">
        <v>2497</v>
      </c>
      <c r="B260" s="2" t="s">
        <v>2498</v>
      </c>
      <c r="C260" s="2" t="s">
        <v>18</v>
      </c>
      <c r="D260" s="2" t="s">
        <v>102</v>
      </c>
      <c r="E260" s="2" t="s">
        <v>142</v>
      </c>
      <c r="F260" s="3">
        <v>0.63</v>
      </c>
      <c r="G260" s="2">
        <v>4.2</v>
      </c>
      <c r="H260" s="4">
        <v>94363</v>
      </c>
      <c r="I260" s="2" t="s">
        <v>2499</v>
      </c>
      <c r="J260" s="2" t="s">
        <v>57</v>
      </c>
      <c r="K260" s="2" t="s">
        <v>58</v>
      </c>
      <c r="L260" s="2" t="s">
        <v>59</v>
      </c>
      <c r="M260" s="2" t="s">
        <v>60</v>
      </c>
      <c r="N260" s="2" t="s">
        <v>61</v>
      </c>
      <c r="O260" s="5" t="s">
        <v>2500</v>
      </c>
      <c r="P260" s="5" t="s">
        <v>2501</v>
      </c>
    </row>
    <row r="261" spans="1:16" ht="13" x14ac:dyDescent="0.15">
      <c r="A261" s="2" t="s">
        <v>2502</v>
      </c>
      <c r="B261" s="2" t="s">
        <v>2503</v>
      </c>
      <c r="C261" s="2" t="s">
        <v>18</v>
      </c>
      <c r="D261" s="2" t="s">
        <v>2504</v>
      </c>
      <c r="E261" s="2" t="s">
        <v>324</v>
      </c>
      <c r="F261" s="3">
        <v>0.61</v>
      </c>
      <c r="G261" s="2">
        <v>4.2</v>
      </c>
      <c r="H261" s="4">
        <v>34540</v>
      </c>
      <c r="I261" s="2" t="s">
        <v>2505</v>
      </c>
      <c r="J261" s="2" t="s">
        <v>2506</v>
      </c>
      <c r="K261" s="2" t="s">
        <v>2507</v>
      </c>
      <c r="L261" s="2" t="s">
        <v>2508</v>
      </c>
      <c r="M261" s="2" t="s">
        <v>2509</v>
      </c>
      <c r="N261" s="2" t="s">
        <v>2510</v>
      </c>
      <c r="O261" s="5" t="s">
        <v>2511</v>
      </c>
      <c r="P261" s="5" t="s">
        <v>2512</v>
      </c>
    </row>
    <row r="262" spans="1:16" ht="13" x14ac:dyDescent="0.15">
      <c r="A262" s="2" t="s">
        <v>2513</v>
      </c>
      <c r="B262" s="2" t="s">
        <v>2514</v>
      </c>
      <c r="C262" s="2" t="s">
        <v>148</v>
      </c>
      <c r="D262" s="2" t="s">
        <v>102</v>
      </c>
      <c r="E262" s="2" t="s">
        <v>150</v>
      </c>
      <c r="F262" s="3">
        <v>0.56999999999999995</v>
      </c>
      <c r="G262" s="2">
        <v>4.4000000000000004</v>
      </c>
      <c r="H262" s="4">
        <v>8714</v>
      </c>
      <c r="I262" s="2" t="s">
        <v>2515</v>
      </c>
      <c r="J262" s="2" t="s">
        <v>2516</v>
      </c>
      <c r="K262" s="2" t="s">
        <v>2517</v>
      </c>
      <c r="L262" s="2" t="s">
        <v>2518</v>
      </c>
      <c r="M262" s="2" t="s">
        <v>2519</v>
      </c>
      <c r="N262" s="2" t="s">
        <v>2520</v>
      </c>
      <c r="O262" s="5" t="s">
        <v>2521</v>
      </c>
      <c r="P262" s="5" t="s">
        <v>2522</v>
      </c>
    </row>
    <row r="263" spans="1:16" ht="13" x14ac:dyDescent="0.15">
      <c r="A263" s="2" t="s">
        <v>2523</v>
      </c>
      <c r="B263" s="2" t="s">
        <v>2524</v>
      </c>
      <c r="C263" s="2" t="s">
        <v>18</v>
      </c>
      <c r="D263" s="2" t="s">
        <v>887</v>
      </c>
      <c r="E263" s="2" t="s">
        <v>20</v>
      </c>
      <c r="F263" s="3">
        <v>0.7</v>
      </c>
      <c r="G263" s="2">
        <v>4.2</v>
      </c>
      <c r="H263" s="4">
        <v>10576</v>
      </c>
      <c r="I263" s="2" t="s">
        <v>2525</v>
      </c>
      <c r="J263" s="2" t="s">
        <v>890</v>
      </c>
      <c r="K263" s="2" t="s">
        <v>891</v>
      </c>
      <c r="L263" s="2" t="s">
        <v>892</v>
      </c>
      <c r="M263" s="2" t="s">
        <v>893</v>
      </c>
      <c r="N263" s="2" t="s">
        <v>894</v>
      </c>
      <c r="O263" s="5" t="s">
        <v>2526</v>
      </c>
      <c r="P263" s="5" t="s">
        <v>2527</v>
      </c>
    </row>
    <row r="264" spans="1:16" ht="13" x14ac:dyDescent="0.15">
      <c r="A264" s="2" t="s">
        <v>2528</v>
      </c>
      <c r="B264" s="2" t="s">
        <v>2529</v>
      </c>
      <c r="C264" s="2" t="s">
        <v>18</v>
      </c>
      <c r="D264" s="2" t="s">
        <v>888</v>
      </c>
      <c r="E264" s="2" t="s">
        <v>324</v>
      </c>
      <c r="F264" s="3">
        <v>0.35</v>
      </c>
      <c r="G264" s="2">
        <v>4.4000000000000004</v>
      </c>
      <c r="H264" s="4">
        <v>7318</v>
      </c>
      <c r="I264" s="2" t="s">
        <v>2530</v>
      </c>
      <c r="J264" s="2" t="s">
        <v>1918</v>
      </c>
      <c r="K264" s="2" t="s">
        <v>1919</v>
      </c>
      <c r="L264" s="2" t="s">
        <v>1920</v>
      </c>
      <c r="M264" s="2" t="s">
        <v>1921</v>
      </c>
      <c r="N264" s="2" t="s">
        <v>1922</v>
      </c>
      <c r="O264" s="5" t="s">
        <v>2531</v>
      </c>
      <c r="P264" s="5" t="s">
        <v>2532</v>
      </c>
    </row>
    <row r="265" spans="1:16" ht="13" x14ac:dyDescent="0.15">
      <c r="A265" s="2" t="s">
        <v>2533</v>
      </c>
      <c r="B265" s="2" t="s">
        <v>2534</v>
      </c>
      <c r="C265" s="2" t="s">
        <v>525</v>
      </c>
      <c r="D265" s="2" t="s">
        <v>2535</v>
      </c>
      <c r="E265" s="2" t="s">
        <v>324</v>
      </c>
      <c r="F265" s="3">
        <v>0.6</v>
      </c>
      <c r="G265" s="2">
        <v>3</v>
      </c>
      <c r="H265" s="2">
        <v>103</v>
      </c>
      <c r="I265" s="2" t="s">
        <v>2536</v>
      </c>
      <c r="J265" s="2" t="s">
        <v>2537</v>
      </c>
      <c r="K265" s="2" t="s">
        <v>2538</v>
      </c>
      <c r="L265" s="2" t="s">
        <v>2539</v>
      </c>
      <c r="M265" s="2" t="s">
        <v>2540</v>
      </c>
      <c r="N265" s="2" t="s">
        <v>2541</v>
      </c>
      <c r="O265" s="5" t="s">
        <v>2542</v>
      </c>
      <c r="P265" s="5" t="s">
        <v>2543</v>
      </c>
    </row>
    <row r="266" spans="1:16" ht="13" x14ac:dyDescent="0.15">
      <c r="A266" s="2" t="s">
        <v>2544</v>
      </c>
      <c r="B266" s="2" t="s">
        <v>2545</v>
      </c>
      <c r="C266" s="2" t="s">
        <v>2546</v>
      </c>
      <c r="D266" s="2" t="s">
        <v>2547</v>
      </c>
      <c r="E266" s="2" t="s">
        <v>2547</v>
      </c>
      <c r="F266" s="3">
        <v>0</v>
      </c>
      <c r="G266" s="2">
        <v>4.5</v>
      </c>
      <c r="H266" s="2">
        <v>224</v>
      </c>
      <c r="I266" s="2" t="s">
        <v>2548</v>
      </c>
      <c r="J266" s="2" t="s">
        <v>2549</v>
      </c>
      <c r="K266" s="2" t="s">
        <v>2550</v>
      </c>
      <c r="L266" s="2" t="s">
        <v>2551</v>
      </c>
      <c r="M266" s="2" t="s">
        <v>2552</v>
      </c>
      <c r="N266" s="2" t="s">
        <v>2553</v>
      </c>
      <c r="O266" s="5" t="s">
        <v>2554</v>
      </c>
      <c r="P266" s="5" t="s">
        <v>2555</v>
      </c>
    </row>
    <row r="267" spans="1:16" ht="13" x14ac:dyDescent="0.15">
      <c r="A267" s="2" t="s">
        <v>2556</v>
      </c>
      <c r="B267" s="2" t="s">
        <v>2557</v>
      </c>
      <c r="C267" s="2" t="s">
        <v>194</v>
      </c>
      <c r="D267" s="2" t="s">
        <v>2558</v>
      </c>
      <c r="E267" s="2" t="s">
        <v>2559</v>
      </c>
      <c r="F267" s="3">
        <v>0.24</v>
      </c>
      <c r="G267" s="2">
        <v>4.3</v>
      </c>
      <c r="H267" s="4">
        <v>4702</v>
      </c>
      <c r="I267" s="2" t="s">
        <v>2560</v>
      </c>
      <c r="J267" s="2" t="s">
        <v>283</v>
      </c>
      <c r="K267" s="2" t="s">
        <v>284</v>
      </c>
      <c r="L267" s="2" t="s">
        <v>285</v>
      </c>
      <c r="M267" s="2" t="s">
        <v>286</v>
      </c>
      <c r="N267" s="2" t="s">
        <v>287</v>
      </c>
      <c r="O267" s="5" t="s">
        <v>2561</v>
      </c>
      <c r="P267" s="5" t="s">
        <v>2562</v>
      </c>
    </row>
    <row r="268" spans="1:16" ht="13" x14ac:dyDescent="0.15">
      <c r="A268" s="2" t="s">
        <v>2563</v>
      </c>
      <c r="B268" s="2" t="s">
        <v>2564</v>
      </c>
      <c r="C268" s="2" t="s">
        <v>18</v>
      </c>
      <c r="D268" s="2" t="s">
        <v>31</v>
      </c>
      <c r="E268" s="2" t="s">
        <v>114</v>
      </c>
      <c r="F268" s="3">
        <v>0.8</v>
      </c>
      <c r="G268" s="2">
        <v>4.2</v>
      </c>
      <c r="H268" s="2">
        <v>85</v>
      </c>
      <c r="I268" s="2" t="s">
        <v>2565</v>
      </c>
      <c r="J268" s="2" t="s">
        <v>2566</v>
      </c>
      <c r="K268" s="2" t="s">
        <v>2567</v>
      </c>
      <c r="L268" s="2" t="s">
        <v>2568</v>
      </c>
      <c r="M268" s="2" t="s">
        <v>2569</v>
      </c>
      <c r="N268" s="2" t="s">
        <v>2570</v>
      </c>
      <c r="O268" s="5" t="s">
        <v>2571</v>
      </c>
      <c r="P268" s="5" t="s">
        <v>2572</v>
      </c>
    </row>
    <row r="269" spans="1:16" ht="13" x14ac:dyDescent="0.15">
      <c r="A269" s="2" t="s">
        <v>2573</v>
      </c>
      <c r="B269" s="2" t="s">
        <v>2574</v>
      </c>
      <c r="C269" s="2" t="s">
        <v>148</v>
      </c>
      <c r="D269" s="2" t="s">
        <v>934</v>
      </c>
      <c r="E269" s="2" t="s">
        <v>2575</v>
      </c>
      <c r="F269" s="3">
        <v>0.59</v>
      </c>
      <c r="G269" s="2">
        <v>4.4000000000000004</v>
      </c>
      <c r="H269" s="4">
        <v>35877</v>
      </c>
      <c r="I269" s="2" t="s">
        <v>2576</v>
      </c>
      <c r="J269" s="2" t="s">
        <v>2577</v>
      </c>
      <c r="K269" s="2" t="s">
        <v>2578</v>
      </c>
      <c r="L269" s="2" t="s">
        <v>2579</v>
      </c>
      <c r="M269" s="2" t="s">
        <v>2580</v>
      </c>
      <c r="N269" s="2" t="s">
        <v>2581</v>
      </c>
      <c r="O269" s="5" t="s">
        <v>2582</v>
      </c>
      <c r="P269" s="5" t="s">
        <v>2583</v>
      </c>
    </row>
    <row r="270" spans="1:16" ht="13" x14ac:dyDescent="0.15">
      <c r="A270" s="2" t="s">
        <v>2584</v>
      </c>
      <c r="B270" s="2" t="s">
        <v>2585</v>
      </c>
      <c r="C270" s="2" t="s">
        <v>2586</v>
      </c>
      <c r="D270" s="2" t="s">
        <v>2587</v>
      </c>
      <c r="E270" s="2" t="s">
        <v>2588</v>
      </c>
      <c r="F270" s="3">
        <v>0.36</v>
      </c>
      <c r="G270" s="2">
        <v>4</v>
      </c>
      <c r="H270" s="2">
        <v>897</v>
      </c>
      <c r="I270" s="2" t="s">
        <v>2589</v>
      </c>
      <c r="J270" s="2" t="s">
        <v>2590</v>
      </c>
      <c r="K270" s="2" t="s">
        <v>2591</v>
      </c>
      <c r="L270" s="2" t="s">
        <v>2592</v>
      </c>
      <c r="M270" s="2" t="s">
        <v>2593</v>
      </c>
      <c r="N270" s="2" t="s">
        <v>2594</v>
      </c>
      <c r="O270" s="5" t="s">
        <v>2595</v>
      </c>
      <c r="P270" s="5" t="s">
        <v>2596</v>
      </c>
    </row>
    <row r="271" spans="1:16" ht="13" x14ac:dyDescent="0.15">
      <c r="A271" s="2" t="s">
        <v>2597</v>
      </c>
      <c r="B271" s="2" t="s">
        <v>2598</v>
      </c>
      <c r="C271" s="2" t="s">
        <v>2599</v>
      </c>
      <c r="D271" s="2" t="s">
        <v>2187</v>
      </c>
      <c r="E271" s="2" t="s">
        <v>842</v>
      </c>
      <c r="F271" s="3">
        <v>0.43</v>
      </c>
      <c r="G271" s="2">
        <v>3.8</v>
      </c>
      <c r="H271" s="2">
        <v>282</v>
      </c>
      <c r="I271" s="2" t="s">
        <v>2600</v>
      </c>
      <c r="J271" s="2" t="s">
        <v>2601</v>
      </c>
      <c r="K271" s="2" t="s">
        <v>2602</v>
      </c>
      <c r="L271" s="2" t="s">
        <v>2603</v>
      </c>
      <c r="M271" s="2" t="s">
        <v>2604</v>
      </c>
      <c r="N271" s="2" t="s">
        <v>2605</v>
      </c>
      <c r="O271" s="5" t="s">
        <v>2606</v>
      </c>
      <c r="P271" s="5" t="s">
        <v>2607</v>
      </c>
    </row>
    <row r="272" spans="1:16" ht="13" x14ac:dyDescent="0.15">
      <c r="A272" s="2" t="s">
        <v>2608</v>
      </c>
      <c r="B272" s="2" t="s">
        <v>2609</v>
      </c>
      <c r="C272" s="2" t="s">
        <v>194</v>
      </c>
      <c r="D272" s="2" t="s">
        <v>1911</v>
      </c>
      <c r="E272" s="2" t="s">
        <v>1362</v>
      </c>
      <c r="F272" s="3">
        <v>0.28000000000000003</v>
      </c>
      <c r="G272" s="2">
        <v>4.3</v>
      </c>
      <c r="H272" s="4">
        <v>1611</v>
      </c>
      <c r="I272" s="2" t="s">
        <v>2610</v>
      </c>
      <c r="J272" s="2" t="s">
        <v>1664</v>
      </c>
      <c r="K272" s="2" t="s">
        <v>1665</v>
      </c>
      <c r="L272" s="2" t="s">
        <v>1666</v>
      </c>
      <c r="M272" s="2" t="s">
        <v>1667</v>
      </c>
      <c r="N272" s="2" t="s">
        <v>1668</v>
      </c>
      <c r="O272" s="5" t="s">
        <v>2611</v>
      </c>
      <c r="P272" s="5" t="s">
        <v>2612</v>
      </c>
    </row>
    <row r="273" spans="1:16" ht="13" x14ac:dyDescent="0.15">
      <c r="A273" s="2" t="s">
        <v>2613</v>
      </c>
      <c r="B273" s="2" t="s">
        <v>2614</v>
      </c>
      <c r="C273" s="2" t="s">
        <v>525</v>
      </c>
      <c r="D273" s="2" t="s">
        <v>32</v>
      </c>
      <c r="E273" s="2" t="s">
        <v>114</v>
      </c>
      <c r="F273" s="3">
        <v>0.65</v>
      </c>
      <c r="G273" s="2">
        <v>4.2</v>
      </c>
      <c r="H273" s="2">
        <v>513</v>
      </c>
      <c r="I273" s="2" t="s">
        <v>2615</v>
      </c>
      <c r="J273" s="2" t="s">
        <v>2616</v>
      </c>
      <c r="K273" s="2" t="s">
        <v>2617</v>
      </c>
      <c r="L273" s="2" t="s">
        <v>2618</v>
      </c>
      <c r="M273" s="2" t="s">
        <v>2619</v>
      </c>
      <c r="N273" s="2" t="s">
        <v>2620</v>
      </c>
      <c r="O273" s="5" t="s">
        <v>2621</v>
      </c>
      <c r="P273" s="5" t="s">
        <v>2622</v>
      </c>
    </row>
    <row r="274" spans="1:16" ht="13" x14ac:dyDescent="0.15">
      <c r="A274" s="2" t="s">
        <v>2623</v>
      </c>
      <c r="B274" s="2" t="s">
        <v>2624</v>
      </c>
      <c r="C274" s="2" t="s">
        <v>18</v>
      </c>
      <c r="D274" s="2" t="s">
        <v>1019</v>
      </c>
      <c r="E274" s="2" t="s">
        <v>625</v>
      </c>
      <c r="F274" s="3">
        <v>0.52</v>
      </c>
      <c r="G274" s="2">
        <v>4.0999999999999996</v>
      </c>
      <c r="H274" s="4">
        <v>1045</v>
      </c>
      <c r="I274" s="2" t="s">
        <v>2625</v>
      </c>
      <c r="J274" s="2" t="s">
        <v>1021</v>
      </c>
      <c r="K274" s="2" t="s">
        <v>1022</v>
      </c>
      <c r="L274" s="2" t="s">
        <v>1023</v>
      </c>
      <c r="M274" s="2" t="s">
        <v>1024</v>
      </c>
      <c r="N274" s="2" t="s">
        <v>1025</v>
      </c>
      <c r="O274" s="5" t="s">
        <v>2626</v>
      </c>
      <c r="P274" s="5" t="s">
        <v>2627</v>
      </c>
    </row>
    <row r="275" spans="1:16" ht="13" x14ac:dyDescent="0.15">
      <c r="A275" s="2" t="s">
        <v>2628</v>
      </c>
      <c r="B275" s="2" t="s">
        <v>2629</v>
      </c>
      <c r="C275" s="2" t="s">
        <v>194</v>
      </c>
      <c r="D275" s="2" t="s">
        <v>2630</v>
      </c>
      <c r="E275" s="2" t="s">
        <v>2558</v>
      </c>
      <c r="F275" s="3">
        <v>0.53</v>
      </c>
      <c r="G275" s="2">
        <v>4</v>
      </c>
      <c r="H275" s="4">
        <v>6347</v>
      </c>
      <c r="I275" s="2" t="s">
        <v>2631</v>
      </c>
      <c r="J275" s="2" t="s">
        <v>2632</v>
      </c>
      <c r="K275" s="2" t="s">
        <v>2633</v>
      </c>
      <c r="L275" s="2" t="s">
        <v>2634</v>
      </c>
      <c r="M275" s="2" t="s">
        <v>2635</v>
      </c>
      <c r="N275" s="2" t="s">
        <v>2636</v>
      </c>
      <c r="O275" s="5" t="s">
        <v>2637</v>
      </c>
      <c r="P275" s="5" t="s">
        <v>2638</v>
      </c>
    </row>
    <row r="276" spans="1:16" ht="13" x14ac:dyDescent="0.15">
      <c r="A276" s="2" t="s">
        <v>2639</v>
      </c>
      <c r="B276" s="2" t="s">
        <v>2640</v>
      </c>
      <c r="C276" s="2" t="s">
        <v>2185</v>
      </c>
      <c r="D276" s="2" t="s">
        <v>2641</v>
      </c>
      <c r="E276" s="2" t="s">
        <v>2187</v>
      </c>
      <c r="F276" s="3">
        <v>0.6</v>
      </c>
      <c r="G276" s="2">
        <v>4.2</v>
      </c>
      <c r="H276" s="4">
        <v>3300</v>
      </c>
      <c r="I276" s="2" t="s">
        <v>2642</v>
      </c>
      <c r="J276" s="2" t="s">
        <v>2643</v>
      </c>
      <c r="K276" s="2" t="s">
        <v>2644</v>
      </c>
      <c r="L276" s="2" t="s">
        <v>2645</v>
      </c>
      <c r="M276" s="2" t="s">
        <v>2646</v>
      </c>
      <c r="N276" s="2" t="s">
        <v>2647</v>
      </c>
      <c r="O276" s="5" t="s">
        <v>2648</v>
      </c>
      <c r="P276" s="5" t="s">
        <v>2649</v>
      </c>
    </row>
    <row r="277" spans="1:16" ht="13" x14ac:dyDescent="0.15">
      <c r="A277" s="2" t="s">
        <v>2650</v>
      </c>
      <c r="B277" s="2" t="s">
        <v>2651</v>
      </c>
      <c r="C277" s="2" t="s">
        <v>525</v>
      </c>
      <c r="D277" s="2" t="s">
        <v>19</v>
      </c>
      <c r="E277" s="2" t="s">
        <v>114</v>
      </c>
      <c r="F277" s="3">
        <v>0.6</v>
      </c>
      <c r="G277" s="2">
        <v>3.3</v>
      </c>
      <c r="H277" s="2">
        <v>23</v>
      </c>
      <c r="I277" s="2" t="s">
        <v>2652</v>
      </c>
      <c r="J277" s="2" t="s">
        <v>2653</v>
      </c>
      <c r="K277" s="2" t="s">
        <v>2654</v>
      </c>
      <c r="L277" s="2" t="s">
        <v>2655</v>
      </c>
      <c r="M277" s="2" t="s">
        <v>2656</v>
      </c>
      <c r="N277" s="2" t="s">
        <v>2657</v>
      </c>
      <c r="O277" s="5" t="s">
        <v>2658</v>
      </c>
      <c r="P277" s="5" t="s">
        <v>2659</v>
      </c>
    </row>
    <row r="278" spans="1:16" ht="13" x14ac:dyDescent="0.15">
      <c r="A278" s="2" t="s">
        <v>2660</v>
      </c>
      <c r="B278" s="2" t="s">
        <v>2661</v>
      </c>
      <c r="C278" s="2" t="s">
        <v>194</v>
      </c>
      <c r="D278" s="2" t="s">
        <v>429</v>
      </c>
      <c r="E278" s="2" t="s">
        <v>2662</v>
      </c>
      <c r="F278" s="3">
        <v>0.34</v>
      </c>
      <c r="G278" s="2">
        <v>4.3</v>
      </c>
      <c r="H278" s="4">
        <v>7109</v>
      </c>
      <c r="I278" s="2" t="s">
        <v>2663</v>
      </c>
      <c r="J278" s="2" t="s">
        <v>659</v>
      </c>
      <c r="K278" s="2" t="s">
        <v>660</v>
      </c>
      <c r="L278" s="2" t="s">
        <v>661</v>
      </c>
      <c r="M278" s="2" t="s">
        <v>662</v>
      </c>
      <c r="N278" s="2" t="s">
        <v>663</v>
      </c>
      <c r="O278" s="5" t="s">
        <v>2664</v>
      </c>
      <c r="P278" s="5" t="s">
        <v>2665</v>
      </c>
    </row>
    <row r="279" spans="1:16" ht="13" x14ac:dyDescent="0.15">
      <c r="A279" s="2" t="s">
        <v>2666</v>
      </c>
      <c r="B279" s="2" t="s">
        <v>2667</v>
      </c>
      <c r="C279" s="2" t="s">
        <v>18</v>
      </c>
      <c r="D279" s="2" t="s">
        <v>2668</v>
      </c>
      <c r="E279" s="2" t="s">
        <v>102</v>
      </c>
      <c r="F279" s="3">
        <v>0.6</v>
      </c>
      <c r="G279" s="2">
        <v>3.8</v>
      </c>
      <c r="H279" s="2">
        <v>51</v>
      </c>
      <c r="I279" s="2" t="s">
        <v>2669</v>
      </c>
      <c r="J279" s="2" t="s">
        <v>2670</v>
      </c>
      <c r="K279" s="2" t="s">
        <v>2671</v>
      </c>
      <c r="L279" s="2" t="s">
        <v>2672</v>
      </c>
      <c r="M279" s="2" t="s">
        <v>2673</v>
      </c>
      <c r="N279" s="2" t="s">
        <v>2674</v>
      </c>
      <c r="O279" s="5" t="s">
        <v>2675</v>
      </c>
      <c r="P279" s="5" t="s">
        <v>2676</v>
      </c>
    </row>
    <row r="280" spans="1:16" ht="13" x14ac:dyDescent="0.15">
      <c r="A280" s="2" t="s">
        <v>2677</v>
      </c>
      <c r="B280" s="2" t="s">
        <v>2678</v>
      </c>
      <c r="C280" s="2" t="s">
        <v>194</v>
      </c>
      <c r="D280" s="2" t="s">
        <v>618</v>
      </c>
      <c r="E280" s="2" t="s">
        <v>899</v>
      </c>
      <c r="F280" s="3">
        <v>0.27</v>
      </c>
      <c r="G280" s="2">
        <v>4.2</v>
      </c>
      <c r="H280" s="4">
        <v>32840</v>
      </c>
      <c r="I280" s="2" t="s">
        <v>2679</v>
      </c>
      <c r="J280" s="2" t="s">
        <v>198</v>
      </c>
      <c r="K280" s="2" t="s">
        <v>199</v>
      </c>
      <c r="L280" s="2" t="s">
        <v>200</v>
      </c>
      <c r="M280" s="2" t="s">
        <v>201</v>
      </c>
      <c r="N280" s="2" t="s">
        <v>1061</v>
      </c>
      <c r="O280" s="5" t="s">
        <v>2680</v>
      </c>
      <c r="P280" s="5" t="s">
        <v>2681</v>
      </c>
    </row>
    <row r="281" spans="1:16" ht="13" x14ac:dyDescent="0.15">
      <c r="A281" s="2" t="s">
        <v>2682</v>
      </c>
      <c r="B281" s="2" t="s">
        <v>2683</v>
      </c>
      <c r="C281" s="2" t="s">
        <v>525</v>
      </c>
      <c r="D281" s="2" t="s">
        <v>102</v>
      </c>
      <c r="E281" s="2" t="s">
        <v>378</v>
      </c>
      <c r="F281" s="3">
        <v>0.5</v>
      </c>
      <c r="G281" s="2">
        <v>3.7</v>
      </c>
      <c r="H281" s="2">
        <v>708</v>
      </c>
      <c r="I281" s="2" t="s">
        <v>2684</v>
      </c>
      <c r="J281" s="2" t="s">
        <v>2685</v>
      </c>
      <c r="K281" s="2" t="s">
        <v>2686</v>
      </c>
      <c r="L281" s="2" t="s">
        <v>2687</v>
      </c>
      <c r="M281" s="2" t="s">
        <v>2688</v>
      </c>
      <c r="N281" s="2" t="s">
        <v>2689</v>
      </c>
      <c r="O281" s="5" t="s">
        <v>2690</v>
      </c>
      <c r="P281" s="5" t="s">
        <v>2691</v>
      </c>
    </row>
    <row r="282" spans="1:16" ht="13" x14ac:dyDescent="0.15">
      <c r="A282" s="2" t="s">
        <v>2692</v>
      </c>
      <c r="B282" s="2" t="s">
        <v>2693</v>
      </c>
      <c r="C282" s="2" t="s">
        <v>194</v>
      </c>
      <c r="D282" s="2" t="s">
        <v>224</v>
      </c>
      <c r="E282" s="2" t="s">
        <v>1319</v>
      </c>
      <c r="F282" s="3">
        <v>0.37</v>
      </c>
      <c r="G282" s="2">
        <v>4.3</v>
      </c>
      <c r="H282" s="4">
        <v>1657</v>
      </c>
      <c r="I282" s="2" t="s">
        <v>2694</v>
      </c>
      <c r="J282" s="2" t="s">
        <v>2695</v>
      </c>
      <c r="K282" s="2" t="s">
        <v>2696</v>
      </c>
      <c r="L282" s="2" t="s">
        <v>2697</v>
      </c>
      <c r="M282" s="2" t="s">
        <v>2698</v>
      </c>
      <c r="N282" s="2" t="s">
        <v>2699</v>
      </c>
      <c r="O282" s="5" t="s">
        <v>2700</v>
      </c>
      <c r="P282" s="5" t="s">
        <v>2701</v>
      </c>
    </row>
    <row r="283" spans="1:16" ht="13" x14ac:dyDescent="0.15">
      <c r="A283" s="2" t="s">
        <v>2702</v>
      </c>
      <c r="B283" s="2" t="s">
        <v>2703</v>
      </c>
      <c r="C283" s="2" t="s">
        <v>18</v>
      </c>
      <c r="D283" s="2" t="s">
        <v>2704</v>
      </c>
      <c r="E283" s="2" t="s">
        <v>2705</v>
      </c>
      <c r="F283" s="3">
        <v>0.38</v>
      </c>
      <c r="G283" s="2">
        <v>3.9</v>
      </c>
      <c r="H283" s="2">
        <v>523</v>
      </c>
      <c r="I283" s="2" t="s">
        <v>2706</v>
      </c>
      <c r="J283" s="2" t="s">
        <v>2707</v>
      </c>
      <c r="K283" s="2" t="s">
        <v>2708</v>
      </c>
      <c r="L283" s="2" t="s">
        <v>2709</v>
      </c>
      <c r="M283" s="2" t="s">
        <v>2710</v>
      </c>
      <c r="N283" s="2" t="s">
        <v>2711</v>
      </c>
      <c r="O283" s="5" t="s">
        <v>2712</v>
      </c>
      <c r="P283" s="5" t="s">
        <v>2713</v>
      </c>
    </row>
    <row r="284" spans="1:16" ht="13" x14ac:dyDescent="0.15">
      <c r="A284" s="2" t="s">
        <v>2714</v>
      </c>
      <c r="B284" s="2" t="s">
        <v>2715</v>
      </c>
      <c r="C284" s="2" t="s">
        <v>18</v>
      </c>
      <c r="D284" s="2" t="s">
        <v>31</v>
      </c>
      <c r="E284" s="2" t="s">
        <v>114</v>
      </c>
      <c r="F284" s="3">
        <v>0.8</v>
      </c>
      <c r="G284" s="2">
        <v>3</v>
      </c>
      <c r="I284" s="2" t="s">
        <v>2716</v>
      </c>
      <c r="J284" s="2" t="s">
        <v>2717</v>
      </c>
      <c r="K284" s="2" t="s">
        <v>2718</v>
      </c>
      <c r="L284" s="2" t="s">
        <v>2719</v>
      </c>
      <c r="M284" s="2" t="s">
        <v>2720</v>
      </c>
      <c r="N284" s="2" t="s">
        <v>2721</v>
      </c>
      <c r="O284" s="5" t="s">
        <v>2722</v>
      </c>
      <c r="P284" s="5" t="s">
        <v>2723</v>
      </c>
    </row>
    <row r="285" spans="1:16" ht="13" x14ac:dyDescent="0.15">
      <c r="A285" s="2" t="s">
        <v>2724</v>
      </c>
      <c r="B285" s="2" t="s">
        <v>2725</v>
      </c>
      <c r="C285" s="2" t="s">
        <v>194</v>
      </c>
      <c r="D285" s="2" t="s">
        <v>1694</v>
      </c>
      <c r="E285" s="2" t="s">
        <v>2726</v>
      </c>
      <c r="F285" s="3">
        <v>0.4</v>
      </c>
      <c r="G285" s="2">
        <v>4.3</v>
      </c>
      <c r="H285" s="4">
        <v>1376</v>
      </c>
      <c r="I285" s="2" t="s">
        <v>1363</v>
      </c>
      <c r="J285" s="2" t="s">
        <v>1364</v>
      </c>
      <c r="K285" s="2" t="s">
        <v>1365</v>
      </c>
      <c r="L285" s="2" t="s">
        <v>1366</v>
      </c>
      <c r="M285" s="2" t="s">
        <v>1367</v>
      </c>
      <c r="N285" s="2" t="s">
        <v>1368</v>
      </c>
      <c r="O285" s="5" t="s">
        <v>2727</v>
      </c>
      <c r="P285" s="5" t="s">
        <v>2728</v>
      </c>
    </row>
    <row r="286" spans="1:16" ht="13" x14ac:dyDescent="0.15">
      <c r="A286" s="2" t="s">
        <v>2729</v>
      </c>
      <c r="B286" s="2" t="s">
        <v>2730</v>
      </c>
      <c r="C286" s="2" t="s">
        <v>525</v>
      </c>
      <c r="D286" s="2" t="s">
        <v>2731</v>
      </c>
      <c r="E286" s="2" t="s">
        <v>90</v>
      </c>
      <c r="F286" s="3">
        <v>0.56999999999999995</v>
      </c>
      <c r="G286" s="2">
        <v>3.5</v>
      </c>
      <c r="H286" s="2">
        <v>121</v>
      </c>
      <c r="I286" s="2" t="s">
        <v>2732</v>
      </c>
      <c r="J286" s="2" t="s">
        <v>2733</v>
      </c>
      <c r="K286" s="2" t="s">
        <v>2734</v>
      </c>
      <c r="L286" s="2" t="s">
        <v>2735</v>
      </c>
      <c r="M286" s="2" t="s">
        <v>2736</v>
      </c>
      <c r="N286" s="2" t="s">
        <v>2737</v>
      </c>
      <c r="O286" s="5" t="s">
        <v>2738</v>
      </c>
      <c r="P286" s="5" t="s">
        <v>2739</v>
      </c>
    </row>
    <row r="287" spans="1:16" ht="13" x14ac:dyDescent="0.15">
      <c r="A287" s="2" t="s">
        <v>2740</v>
      </c>
      <c r="B287" s="2" t="s">
        <v>2741</v>
      </c>
      <c r="C287" s="2" t="s">
        <v>18</v>
      </c>
      <c r="D287" s="2" t="s">
        <v>399</v>
      </c>
      <c r="E287" s="2" t="s">
        <v>935</v>
      </c>
      <c r="F287" s="3">
        <v>0.88</v>
      </c>
      <c r="G287" s="2">
        <v>3.9</v>
      </c>
      <c r="H287" s="4">
        <v>1075</v>
      </c>
      <c r="I287" s="2" t="s">
        <v>1113</v>
      </c>
      <c r="J287" s="2" t="s">
        <v>390</v>
      </c>
      <c r="K287" s="2" t="s">
        <v>391</v>
      </c>
      <c r="L287" s="2" t="s">
        <v>392</v>
      </c>
      <c r="M287" s="2" t="s">
        <v>393</v>
      </c>
      <c r="N287" s="2" t="s">
        <v>2742</v>
      </c>
      <c r="O287" s="5" t="s">
        <v>2743</v>
      </c>
      <c r="P287" s="5" t="s">
        <v>2744</v>
      </c>
    </row>
    <row r="288" spans="1:16" ht="13" x14ac:dyDescent="0.15">
      <c r="A288" s="2" t="s">
        <v>2745</v>
      </c>
      <c r="B288" s="2" t="s">
        <v>2746</v>
      </c>
      <c r="C288" s="2" t="s">
        <v>194</v>
      </c>
      <c r="D288" s="2" t="s">
        <v>2558</v>
      </c>
      <c r="E288" s="2" t="s">
        <v>2747</v>
      </c>
      <c r="F288" s="3">
        <v>0.46</v>
      </c>
      <c r="G288" s="2">
        <v>4</v>
      </c>
      <c r="H288" s="4">
        <v>1001</v>
      </c>
      <c r="I288" s="2" t="s">
        <v>2748</v>
      </c>
      <c r="J288" s="2" t="s">
        <v>2749</v>
      </c>
      <c r="K288" s="2" t="s">
        <v>2750</v>
      </c>
      <c r="L288" s="2" t="s">
        <v>2751</v>
      </c>
      <c r="M288" s="2" t="s">
        <v>2752</v>
      </c>
      <c r="N288" s="2" t="s">
        <v>2753</v>
      </c>
      <c r="O288" s="5" t="s">
        <v>2754</v>
      </c>
      <c r="P288" s="5" t="s">
        <v>2755</v>
      </c>
    </row>
    <row r="289" spans="1:16" ht="13" x14ac:dyDescent="0.15">
      <c r="A289" s="2" t="s">
        <v>2756</v>
      </c>
      <c r="B289" s="2" t="s">
        <v>2757</v>
      </c>
      <c r="C289" s="2" t="s">
        <v>18</v>
      </c>
      <c r="D289" s="2" t="s">
        <v>207</v>
      </c>
      <c r="E289" s="2" t="s">
        <v>114</v>
      </c>
      <c r="F289" s="3">
        <v>0.75</v>
      </c>
      <c r="G289" s="2">
        <v>4.3</v>
      </c>
      <c r="H289" s="2">
        <v>112</v>
      </c>
      <c r="I289" s="2" t="s">
        <v>2758</v>
      </c>
      <c r="J289" s="2" t="s">
        <v>2759</v>
      </c>
      <c r="K289" s="2" t="s">
        <v>2760</v>
      </c>
      <c r="L289" s="2" t="s">
        <v>2761</v>
      </c>
      <c r="M289" s="2" t="s">
        <v>2762</v>
      </c>
      <c r="N289" s="2" t="s">
        <v>2763</v>
      </c>
      <c r="O289" s="5" t="s">
        <v>2764</v>
      </c>
      <c r="P289" s="5" t="s">
        <v>2765</v>
      </c>
    </row>
    <row r="290" spans="1:16" ht="13" x14ac:dyDescent="0.15">
      <c r="A290" s="2" t="s">
        <v>2766</v>
      </c>
      <c r="B290" s="2" t="s">
        <v>2767</v>
      </c>
      <c r="C290" s="2" t="s">
        <v>576</v>
      </c>
      <c r="D290" s="2" t="s">
        <v>717</v>
      </c>
      <c r="E290" s="2" t="s">
        <v>617</v>
      </c>
      <c r="F290" s="3">
        <v>0.5</v>
      </c>
      <c r="G290" s="2">
        <v>3.8</v>
      </c>
      <c r="H290" s="4">
        <v>3022</v>
      </c>
      <c r="I290" s="2" t="s">
        <v>2768</v>
      </c>
      <c r="J290" s="2" t="s">
        <v>2769</v>
      </c>
      <c r="K290" s="2" t="s">
        <v>2770</v>
      </c>
      <c r="L290" s="2" t="s">
        <v>2771</v>
      </c>
      <c r="M290" s="2" t="s">
        <v>2772</v>
      </c>
      <c r="N290" s="2" t="s">
        <v>2773</v>
      </c>
      <c r="O290" s="5" t="s">
        <v>2774</v>
      </c>
      <c r="P290" s="5" t="s">
        <v>2775</v>
      </c>
    </row>
    <row r="291" spans="1:16" ht="13" x14ac:dyDescent="0.15">
      <c r="A291" s="2" t="s">
        <v>2776</v>
      </c>
      <c r="B291" s="2" t="s">
        <v>2777</v>
      </c>
      <c r="C291" s="2" t="s">
        <v>18</v>
      </c>
      <c r="D291" s="2" t="s">
        <v>610</v>
      </c>
      <c r="E291" s="2" t="s">
        <v>1590</v>
      </c>
      <c r="F291" s="3">
        <v>0.59</v>
      </c>
      <c r="G291" s="2">
        <v>4.3</v>
      </c>
      <c r="H291" s="4">
        <v>5451</v>
      </c>
      <c r="I291" s="2" t="s">
        <v>2778</v>
      </c>
      <c r="J291" s="2" t="s">
        <v>1800</v>
      </c>
      <c r="K291" s="2" t="s">
        <v>1801</v>
      </c>
      <c r="L291" s="2" t="s">
        <v>1802</v>
      </c>
      <c r="M291" s="2" t="s">
        <v>1803</v>
      </c>
      <c r="N291" s="2" t="s">
        <v>1804</v>
      </c>
      <c r="O291" s="5" t="s">
        <v>2779</v>
      </c>
      <c r="P291" s="5" t="s">
        <v>2780</v>
      </c>
    </row>
    <row r="292" spans="1:16" ht="13" x14ac:dyDescent="0.15">
      <c r="A292" s="2" t="s">
        <v>2781</v>
      </c>
      <c r="B292" s="2" t="s">
        <v>840</v>
      </c>
      <c r="C292" s="2" t="s">
        <v>525</v>
      </c>
      <c r="D292" s="2" t="s">
        <v>2782</v>
      </c>
      <c r="E292" s="2" t="s">
        <v>1683</v>
      </c>
      <c r="F292" s="3">
        <v>0.48</v>
      </c>
      <c r="G292" s="2">
        <v>3.3</v>
      </c>
      <c r="H292" s="2">
        <v>73</v>
      </c>
      <c r="I292" s="2" t="s">
        <v>2783</v>
      </c>
      <c r="J292" s="2" t="s">
        <v>2784</v>
      </c>
      <c r="K292" s="2" t="s">
        <v>2785</v>
      </c>
      <c r="L292" s="2" t="s">
        <v>2786</v>
      </c>
      <c r="M292" s="2" t="s">
        <v>2787</v>
      </c>
      <c r="N292" s="2" t="s">
        <v>2788</v>
      </c>
      <c r="O292" s="5" t="s">
        <v>2789</v>
      </c>
      <c r="P292" s="5" t="s">
        <v>2790</v>
      </c>
    </row>
    <row r="293" spans="1:16" ht="13" x14ac:dyDescent="0.15">
      <c r="A293" s="2" t="s">
        <v>2791</v>
      </c>
      <c r="B293" s="2" t="s">
        <v>2792</v>
      </c>
      <c r="C293" s="2" t="s">
        <v>148</v>
      </c>
      <c r="D293" s="2" t="s">
        <v>2793</v>
      </c>
      <c r="E293" s="2" t="s">
        <v>1351</v>
      </c>
      <c r="F293" s="3">
        <v>0.59</v>
      </c>
      <c r="G293" s="2">
        <v>4.5</v>
      </c>
      <c r="H293" s="4">
        <v>1029</v>
      </c>
      <c r="I293" s="2" t="s">
        <v>2794</v>
      </c>
      <c r="J293" s="2" t="s">
        <v>2795</v>
      </c>
      <c r="K293" s="2" t="s">
        <v>2796</v>
      </c>
      <c r="L293" s="2" t="s">
        <v>2797</v>
      </c>
      <c r="M293" s="2" t="s">
        <v>2798</v>
      </c>
      <c r="N293" s="2" t="s">
        <v>2799</v>
      </c>
      <c r="O293" s="5" t="s">
        <v>2800</v>
      </c>
      <c r="P293" s="5" t="s">
        <v>2801</v>
      </c>
    </row>
    <row r="294" spans="1:16" ht="13" x14ac:dyDescent="0.15">
      <c r="A294" s="2" t="s">
        <v>2802</v>
      </c>
      <c r="B294" s="2" t="s">
        <v>2803</v>
      </c>
      <c r="C294" s="2" t="s">
        <v>194</v>
      </c>
      <c r="D294" s="2" t="s">
        <v>656</v>
      </c>
      <c r="E294" s="2" t="s">
        <v>2477</v>
      </c>
      <c r="F294" s="3">
        <v>0.4</v>
      </c>
      <c r="G294" s="2">
        <v>4.0999999999999996</v>
      </c>
      <c r="H294" s="4">
        <v>1555</v>
      </c>
      <c r="I294" s="2" t="s">
        <v>2804</v>
      </c>
      <c r="J294" s="2" t="s">
        <v>2805</v>
      </c>
      <c r="K294" s="2" t="s">
        <v>2806</v>
      </c>
      <c r="L294" s="2" t="s">
        <v>2807</v>
      </c>
      <c r="M294" s="2" t="s">
        <v>2808</v>
      </c>
      <c r="N294" s="2" t="s">
        <v>2809</v>
      </c>
      <c r="O294" s="5" t="s">
        <v>2810</v>
      </c>
      <c r="P294" s="5" t="s">
        <v>2811</v>
      </c>
    </row>
    <row r="295" spans="1:16" ht="13" x14ac:dyDescent="0.15">
      <c r="A295" s="2" t="s">
        <v>2812</v>
      </c>
      <c r="B295" s="2" t="s">
        <v>2813</v>
      </c>
      <c r="C295" s="2" t="s">
        <v>148</v>
      </c>
      <c r="D295" s="2" t="s">
        <v>378</v>
      </c>
      <c r="E295" s="2" t="s">
        <v>324</v>
      </c>
      <c r="F295" s="3">
        <v>0.7</v>
      </c>
      <c r="G295" s="2">
        <v>4.2</v>
      </c>
      <c r="H295" s="2">
        <v>47</v>
      </c>
      <c r="I295" s="2" t="s">
        <v>2814</v>
      </c>
      <c r="J295" s="2" t="s">
        <v>2815</v>
      </c>
      <c r="K295" s="2" t="s">
        <v>2816</v>
      </c>
      <c r="L295" s="2" t="s">
        <v>2817</v>
      </c>
      <c r="M295" s="2" t="s">
        <v>2818</v>
      </c>
      <c r="N295" s="2" t="s">
        <v>2819</v>
      </c>
      <c r="O295" s="5" t="s">
        <v>2820</v>
      </c>
      <c r="P295" s="5" t="s">
        <v>2821</v>
      </c>
    </row>
    <row r="296" spans="1:16" ht="13" x14ac:dyDescent="0.15">
      <c r="A296" s="2" t="s">
        <v>2822</v>
      </c>
      <c r="B296" s="2" t="s">
        <v>2823</v>
      </c>
      <c r="C296" s="2" t="s">
        <v>18</v>
      </c>
      <c r="D296" s="2" t="s">
        <v>32</v>
      </c>
      <c r="E296" s="2" t="s">
        <v>163</v>
      </c>
      <c r="F296" s="3">
        <v>0.61</v>
      </c>
      <c r="G296" s="2">
        <v>4.0999999999999996</v>
      </c>
      <c r="H296" s="4">
        <v>14896</v>
      </c>
      <c r="I296" s="2" t="s">
        <v>2824</v>
      </c>
      <c r="J296" s="2" t="s">
        <v>2825</v>
      </c>
      <c r="K296" s="2" t="s">
        <v>2826</v>
      </c>
      <c r="L296" s="2" t="s">
        <v>2827</v>
      </c>
      <c r="M296" s="2" t="s">
        <v>2828</v>
      </c>
      <c r="N296" s="2" t="s">
        <v>2829</v>
      </c>
      <c r="O296" s="5" t="s">
        <v>2830</v>
      </c>
      <c r="P296" s="5" t="s">
        <v>2831</v>
      </c>
    </row>
    <row r="297" spans="1:16" ht="13" x14ac:dyDescent="0.15">
      <c r="A297" s="2" t="s">
        <v>2832</v>
      </c>
      <c r="B297" s="2" t="s">
        <v>2833</v>
      </c>
      <c r="C297" s="2" t="s">
        <v>194</v>
      </c>
      <c r="D297" s="2" t="s">
        <v>899</v>
      </c>
      <c r="E297" s="2" t="s">
        <v>2834</v>
      </c>
      <c r="F297" s="3">
        <v>0.41</v>
      </c>
      <c r="G297" s="2">
        <v>4.4000000000000004</v>
      </c>
      <c r="H297" s="4">
        <v>1712</v>
      </c>
      <c r="I297" s="2" t="s">
        <v>2835</v>
      </c>
      <c r="J297" s="2" t="s">
        <v>2836</v>
      </c>
      <c r="K297" s="2" t="s">
        <v>2837</v>
      </c>
      <c r="L297" s="2" t="s">
        <v>2838</v>
      </c>
      <c r="M297" s="2" t="s">
        <v>2839</v>
      </c>
      <c r="N297" s="2" t="s">
        <v>2840</v>
      </c>
      <c r="O297" s="5" t="s">
        <v>2841</v>
      </c>
      <c r="P297" s="5" t="s">
        <v>2842</v>
      </c>
    </row>
    <row r="298" spans="1:16" ht="13" x14ac:dyDescent="0.15">
      <c r="A298" s="2" t="s">
        <v>2843</v>
      </c>
      <c r="B298" s="2" t="s">
        <v>2370</v>
      </c>
      <c r="C298" s="2" t="s">
        <v>525</v>
      </c>
      <c r="D298" s="2" t="s">
        <v>31</v>
      </c>
      <c r="E298" s="2" t="s">
        <v>19</v>
      </c>
      <c r="F298" s="3">
        <v>0.5</v>
      </c>
      <c r="G298" s="2">
        <v>4.2</v>
      </c>
      <c r="H298" s="4">
        <v>1335</v>
      </c>
      <c r="I298" s="2" t="s">
        <v>2371</v>
      </c>
      <c r="J298" s="2" t="s">
        <v>2372</v>
      </c>
      <c r="K298" s="2" t="s">
        <v>2373</v>
      </c>
      <c r="L298" s="2" t="s">
        <v>2374</v>
      </c>
      <c r="M298" s="2" t="s">
        <v>2375</v>
      </c>
      <c r="N298" s="2" t="s">
        <v>2376</v>
      </c>
      <c r="O298" s="5" t="s">
        <v>2377</v>
      </c>
      <c r="P298" s="5" t="s">
        <v>2844</v>
      </c>
    </row>
    <row r="299" spans="1:16" ht="13" x14ac:dyDescent="0.15">
      <c r="A299" s="2" t="s">
        <v>2845</v>
      </c>
      <c r="B299" s="2" t="s">
        <v>2846</v>
      </c>
      <c r="C299" s="2" t="s">
        <v>525</v>
      </c>
      <c r="D299" s="2" t="s">
        <v>32</v>
      </c>
      <c r="E299" s="2" t="s">
        <v>55</v>
      </c>
      <c r="F299" s="3">
        <v>0.5</v>
      </c>
      <c r="G299" s="2">
        <v>3.9</v>
      </c>
      <c r="H299" s="2">
        <v>214</v>
      </c>
      <c r="I299" s="2" t="s">
        <v>2847</v>
      </c>
      <c r="J299" s="2" t="s">
        <v>2848</v>
      </c>
      <c r="K299" s="2" t="s">
        <v>2849</v>
      </c>
      <c r="L299" s="2" t="s">
        <v>2850</v>
      </c>
      <c r="M299" s="2" t="s">
        <v>2851</v>
      </c>
      <c r="N299" s="2" t="s">
        <v>2852</v>
      </c>
      <c r="O299" s="5" t="s">
        <v>2853</v>
      </c>
      <c r="P299" s="5" t="s">
        <v>2854</v>
      </c>
    </row>
    <row r="300" spans="1:16" ht="13" x14ac:dyDescent="0.15">
      <c r="A300" s="2" t="s">
        <v>2855</v>
      </c>
      <c r="B300" s="2" t="s">
        <v>2856</v>
      </c>
      <c r="C300" s="2" t="s">
        <v>729</v>
      </c>
      <c r="D300" s="2" t="s">
        <v>2857</v>
      </c>
      <c r="E300" s="2" t="s">
        <v>2858</v>
      </c>
      <c r="F300" s="3">
        <v>0.59</v>
      </c>
      <c r="G300" s="2">
        <v>4</v>
      </c>
      <c r="H300" s="2">
        <v>184</v>
      </c>
      <c r="I300" s="2" t="s">
        <v>2859</v>
      </c>
      <c r="J300" s="2" t="s">
        <v>2860</v>
      </c>
      <c r="K300" s="2" t="s">
        <v>2861</v>
      </c>
      <c r="L300" s="2" t="s">
        <v>2862</v>
      </c>
      <c r="M300" s="2" t="s">
        <v>2863</v>
      </c>
      <c r="N300" s="2" t="s">
        <v>2864</v>
      </c>
      <c r="O300" s="5" t="s">
        <v>2865</v>
      </c>
      <c r="P300" s="5" t="s">
        <v>2866</v>
      </c>
    </row>
    <row r="301" spans="1:16" ht="13" x14ac:dyDescent="0.15">
      <c r="A301" s="2" t="s">
        <v>2867</v>
      </c>
      <c r="B301" s="2" t="s">
        <v>2868</v>
      </c>
      <c r="C301" s="2" t="s">
        <v>1556</v>
      </c>
      <c r="D301" s="2" t="s">
        <v>2869</v>
      </c>
      <c r="E301" s="2" t="s">
        <v>2870</v>
      </c>
      <c r="F301" s="3">
        <v>0.52</v>
      </c>
      <c r="G301" s="2">
        <v>4.5</v>
      </c>
      <c r="H301" s="2">
        <v>7</v>
      </c>
      <c r="I301" s="2" t="s">
        <v>2871</v>
      </c>
      <c r="J301" s="2" t="s">
        <v>2872</v>
      </c>
      <c r="K301" s="2" t="s">
        <v>2873</v>
      </c>
      <c r="L301" s="2" t="s">
        <v>2874</v>
      </c>
      <c r="M301" s="2" t="s">
        <v>2875</v>
      </c>
      <c r="N301" s="2" t="s">
        <v>2876</v>
      </c>
      <c r="O301" s="5" t="s">
        <v>2877</v>
      </c>
      <c r="P301" s="5" t="s">
        <v>2878</v>
      </c>
    </row>
    <row r="302" spans="1:16" ht="13" x14ac:dyDescent="0.15">
      <c r="A302" s="2" t="s">
        <v>2879</v>
      </c>
      <c r="B302" s="2" t="s">
        <v>2880</v>
      </c>
      <c r="C302" s="2" t="s">
        <v>18</v>
      </c>
      <c r="D302" s="2" t="s">
        <v>1905</v>
      </c>
      <c r="E302" s="2" t="s">
        <v>1086</v>
      </c>
      <c r="F302" s="3">
        <v>0.71</v>
      </c>
      <c r="G302" s="2">
        <v>3.7</v>
      </c>
      <c r="H302" s="2">
        <v>41</v>
      </c>
      <c r="I302" s="2" t="s">
        <v>2881</v>
      </c>
      <c r="J302" s="2" t="s">
        <v>2882</v>
      </c>
      <c r="K302" s="2" t="s">
        <v>2883</v>
      </c>
      <c r="L302" s="2" t="s">
        <v>2884</v>
      </c>
      <c r="M302" s="2" t="s">
        <v>2885</v>
      </c>
      <c r="N302" s="2" t="s">
        <v>2886</v>
      </c>
      <c r="O302" s="5" t="s">
        <v>2887</v>
      </c>
      <c r="P302" s="5" t="s">
        <v>2888</v>
      </c>
    </row>
    <row r="303" spans="1:16" ht="13" x14ac:dyDescent="0.15">
      <c r="A303" s="2" t="s">
        <v>2889</v>
      </c>
      <c r="B303" s="2" t="s">
        <v>2890</v>
      </c>
      <c r="C303" s="2" t="s">
        <v>148</v>
      </c>
      <c r="D303" s="2" t="s">
        <v>1825</v>
      </c>
      <c r="E303" s="2" t="s">
        <v>114</v>
      </c>
      <c r="F303" s="3">
        <v>0.62</v>
      </c>
      <c r="G303" s="2">
        <v>4.2</v>
      </c>
      <c r="H303" s="4">
        <v>12153</v>
      </c>
      <c r="I303" s="2" t="s">
        <v>2891</v>
      </c>
      <c r="J303" s="2" t="s">
        <v>293</v>
      </c>
      <c r="K303" s="2" t="s">
        <v>294</v>
      </c>
      <c r="L303" s="2" t="s">
        <v>295</v>
      </c>
      <c r="M303" s="2" t="s">
        <v>296</v>
      </c>
      <c r="N303" s="2" t="s">
        <v>297</v>
      </c>
      <c r="O303" s="5" t="s">
        <v>2892</v>
      </c>
      <c r="P303" s="5" t="s">
        <v>2893</v>
      </c>
    </row>
    <row r="304" spans="1:16" ht="13" x14ac:dyDescent="0.15">
      <c r="A304" s="2" t="s">
        <v>2894</v>
      </c>
      <c r="B304" s="2" t="s">
        <v>2895</v>
      </c>
      <c r="C304" s="2" t="s">
        <v>148</v>
      </c>
      <c r="D304" s="2" t="s">
        <v>2896</v>
      </c>
      <c r="E304" s="2" t="s">
        <v>90</v>
      </c>
      <c r="F304" s="3">
        <v>0.63</v>
      </c>
      <c r="G304" s="2">
        <v>4.2</v>
      </c>
      <c r="H304" s="2">
        <v>25</v>
      </c>
      <c r="I304" s="2" t="s">
        <v>2897</v>
      </c>
      <c r="J304" s="2" t="s">
        <v>2898</v>
      </c>
      <c r="K304" s="2" t="s">
        <v>2899</v>
      </c>
      <c r="L304" s="2" t="s">
        <v>2900</v>
      </c>
      <c r="M304" s="2" t="s">
        <v>2901</v>
      </c>
      <c r="N304" s="2" t="s">
        <v>2902</v>
      </c>
      <c r="O304" s="5" t="s">
        <v>2903</v>
      </c>
      <c r="P304" s="5" t="s">
        <v>2904</v>
      </c>
    </row>
    <row r="305" spans="1:16" ht="13" x14ac:dyDescent="0.15">
      <c r="A305" s="2" t="s">
        <v>2905</v>
      </c>
      <c r="B305" s="2" t="s">
        <v>2906</v>
      </c>
      <c r="C305" s="2" t="s">
        <v>113</v>
      </c>
      <c r="D305" s="2" t="s">
        <v>2907</v>
      </c>
      <c r="E305" s="2" t="s">
        <v>114</v>
      </c>
      <c r="F305" s="3">
        <v>0.78</v>
      </c>
      <c r="G305" s="2">
        <v>4.2</v>
      </c>
      <c r="H305" s="2">
        <v>163</v>
      </c>
      <c r="I305" s="2" t="s">
        <v>2908</v>
      </c>
      <c r="J305" s="2" t="s">
        <v>2909</v>
      </c>
      <c r="K305" s="2" t="s">
        <v>2910</v>
      </c>
      <c r="L305" s="2" t="s">
        <v>2911</v>
      </c>
      <c r="M305" s="2" t="s">
        <v>2912</v>
      </c>
      <c r="N305" s="2" t="s">
        <v>2913</v>
      </c>
      <c r="O305" s="5" t="s">
        <v>2914</v>
      </c>
      <c r="P305" s="5" t="s">
        <v>2915</v>
      </c>
    </row>
    <row r="306" spans="1:16" ht="13" x14ac:dyDescent="0.15">
      <c r="A306" s="2" t="s">
        <v>2916</v>
      </c>
      <c r="B306" s="2" t="s">
        <v>2917</v>
      </c>
      <c r="C306" s="2" t="s">
        <v>18</v>
      </c>
      <c r="D306" s="2" t="s">
        <v>31</v>
      </c>
      <c r="E306" s="2" t="s">
        <v>114</v>
      </c>
      <c r="F306" s="3">
        <v>0.8</v>
      </c>
      <c r="G306" s="2">
        <v>4.3</v>
      </c>
      <c r="H306" s="2">
        <v>87</v>
      </c>
      <c r="I306" s="2" t="s">
        <v>2918</v>
      </c>
      <c r="J306" s="2" t="s">
        <v>2919</v>
      </c>
      <c r="K306" s="2" t="s">
        <v>2920</v>
      </c>
      <c r="L306" s="2" t="s">
        <v>2921</v>
      </c>
      <c r="M306" s="2" t="s">
        <v>2922</v>
      </c>
      <c r="N306" s="2" t="s">
        <v>2923</v>
      </c>
      <c r="O306" s="5" t="s">
        <v>2924</v>
      </c>
      <c r="P306" s="5" t="s">
        <v>2925</v>
      </c>
    </row>
    <row r="307" spans="1:16" ht="13" x14ac:dyDescent="0.15">
      <c r="A307" s="2" t="s">
        <v>2926</v>
      </c>
      <c r="B307" s="2" t="s">
        <v>2927</v>
      </c>
      <c r="C307" s="2" t="s">
        <v>148</v>
      </c>
      <c r="D307" s="2" t="s">
        <v>90</v>
      </c>
      <c r="E307" s="2" t="s">
        <v>2928</v>
      </c>
      <c r="F307" s="3">
        <v>0.45</v>
      </c>
      <c r="G307" s="2">
        <v>4.4000000000000004</v>
      </c>
      <c r="H307" s="4">
        <v>2165</v>
      </c>
      <c r="I307" s="2" t="s">
        <v>2929</v>
      </c>
      <c r="J307" s="2" t="s">
        <v>2930</v>
      </c>
      <c r="K307" s="2" t="s">
        <v>2931</v>
      </c>
      <c r="L307" s="2" t="s">
        <v>2932</v>
      </c>
      <c r="M307" s="2" t="s">
        <v>2933</v>
      </c>
      <c r="N307" s="2" t="s">
        <v>2934</v>
      </c>
      <c r="O307" s="5" t="s">
        <v>2800</v>
      </c>
      <c r="P307" s="5" t="s">
        <v>2935</v>
      </c>
    </row>
    <row r="308" spans="1:16" ht="13" x14ac:dyDescent="0.15">
      <c r="A308" s="2" t="s">
        <v>2936</v>
      </c>
      <c r="B308" s="2" t="s">
        <v>2937</v>
      </c>
      <c r="C308" s="2" t="s">
        <v>194</v>
      </c>
      <c r="D308" s="2" t="s">
        <v>771</v>
      </c>
      <c r="E308" s="2" t="s">
        <v>772</v>
      </c>
      <c r="F308" s="3">
        <v>0.37</v>
      </c>
      <c r="G308" s="2">
        <v>4.2</v>
      </c>
      <c r="H308" s="4">
        <v>1510</v>
      </c>
      <c r="I308" s="2" t="s">
        <v>2938</v>
      </c>
      <c r="J308" s="2" t="s">
        <v>2939</v>
      </c>
      <c r="K308" s="2" t="s">
        <v>2940</v>
      </c>
      <c r="L308" s="2" t="s">
        <v>2941</v>
      </c>
      <c r="M308" s="2" t="s">
        <v>2942</v>
      </c>
      <c r="N308" s="2" t="s">
        <v>2943</v>
      </c>
      <c r="O308" s="5" t="s">
        <v>2944</v>
      </c>
      <c r="P308" s="5" t="s">
        <v>2945</v>
      </c>
    </row>
    <row r="309" spans="1:16" ht="13" x14ac:dyDescent="0.15">
      <c r="A309" s="2" t="s">
        <v>2946</v>
      </c>
      <c r="B309" s="2" t="s">
        <v>2947</v>
      </c>
      <c r="C309" s="2" t="s">
        <v>729</v>
      </c>
      <c r="D309" s="2" t="s">
        <v>2948</v>
      </c>
      <c r="E309" s="2" t="s">
        <v>2949</v>
      </c>
      <c r="F309" s="3">
        <v>0.15</v>
      </c>
      <c r="G309" s="2">
        <v>4.3</v>
      </c>
      <c r="H309" s="2">
        <v>106</v>
      </c>
      <c r="I309" s="2" t="s">
        <v>2950</v>
      </c>
      <c r="J309" s="2" t="s">
        <v>2951</v>
      </c>
      <c r="K309" s="2" t="s">
        <v>2952</v>
      </c>
      <c r="L309" s="2" t="s">
        <v>2953</v>
      </c>
      <c r="M309" s="2" t="s">
        <v>2954</v>
      </c>
      <c r="N309" s="2" t="s">
        <v>2955</v>
      </c>
      <c r="O309" s="5" t="s">
        <v>2956</v>
      </c>
      <c r="P309" s="5" t="s">
        <v>2957</v>
      </c>
    </row>
    <row r="310" spans="1:16" ht="13" x14ac:dyDescent="0.15">
      <c r="A310" s="2" t="s">
        <v>2958</v>
      </c>
      <c r="B310" s="2" t="s">
        <v>2959</v>
      </c>
      <c r="C310" s="2" t="s">
        <v>194</v>
      </c>
      <c r="D310" s="2" t="s">
        <v>2960</v>
      </c>
      <c r="E310" s="2" t="s">
        <v>281</v>
      </c>
      <c r="F310" s="3">
        <v>0.45</v>
      </c>
      <c r="G310" s="2">
        <v>3.7</v>
      </c>
      <c r="H310" s="2">
        <v>129</v>
      </c>
      <c r="I310" s="2" t="s">
        <v>2961</v>
      </c>
      <c r="J310" s="2" t="s">
        <v>2962</v>
      </c>
      <c r="K310" s="2" t="s">
        <v>2963</v>
      </c>
      <c r="L310" s="2" t="s">
        <v>2964</v>
      </c>
      <c r="M310" s="2" t="s">
        <v>2965</v>
      </c>
      <c r="N310" s="2" t="s">
        <v>2966</v>
      </c>
      <c r="O310" s="5" t="s">
        <v>2967</v>
      </c>
      <c r="P310" s="5" t="s">
        <v>2968</v>
      </c>
    </row>
    <row r="311" spans="1:16" ht="13" x14ac:dyDescent="0.15">
      <c r="A311" s="2" t="s">
        <v>2969</v>
      </c>
      <c r="B311" s="2" t="s">
        <v>2970</v>
      </c>
      <c r="C311" s="2" t="s">
        <v>18</v>
      </c>
      <c r="D311" s="2" t="s">
        <v>1825</v>
      </c>
      <c r="E311" s="2" t="s">
        <v>20</v>
      </c>
      <c r="F311" s="3">
        <v>0.66</v>
      </c>
      <c r="G311" s="2">
        <v>4.3</v>
      </c>
      <c r="H311" s="4">
        <v>3049</v>
      </c>
      <c r="I311" s="2" t="s">
        <v>2971</v>
      </c>
      <c r="J311" s="2" t="s">
        <v>2972</v>
      </c>
      <c r="K311" s="2" t="s">
        <v>2973</v>
      </c>
      <c r="L311" s="2" t="s">
        <v>2974</v>
      </c>
      <c r="M311" s="2" t="s">
        <v>2975</v>
      </c>
      <c r="N311" s="2" t="s">
        <v>2976</v>
      </c>
      <c r="O311" s="5" t="s">
        <v>2977</v>
      </c>
      <c r="P311" s="5" t="s">
        <v>2978</v>
      </c>
    </row>
    <row r="312" spans="1:16" ht="13" x14ac:dyDescent="0.15">
      <c r="A312" s="2" t="s">
        <v>2979</v>
      </c>
      <c r="B312" s="2" t="s">
        <v>2980</v>
      </c>
      <c r="C312" s="2" t="s">
        <v>194</v>
      </c>
      <c r="D312" s="2" t="s">
        <v>2981</v>
      </c>
      <c r="E312" s="2" t="s">
        <v>2982</v>
      </c>
      <c r="F312" s="3">
        <v>0.35</v>
      </c>
      <c r="G312" s="2">
        <v>4.2</v>
      </c>
      <c r="H312" s="4">
        <v>32840</v>
      </c>
      <c r="I312" s="2" t="s">
        <v>2983</v>
      </c>
      <c r="J312" s="2" t="s">
        <v>198</v>
      </c>
      <c r="K312" s="2" t="s">
        <v>199</v>
      </c>
      <c r="L312" s="2" t="s">
        <v>200</v>
      </c>
      <c r="M312" s="2" t="s">
        <v>201</v>
      </c>
      <c r="N312" s="2" t="s">
        <v>202</v>
      </c>
      <c r="O312" s="5" t="s">
        <v>2984</v>
      </c>
      <c r="P312" s="5" t="s">
        <v>2985</v>
      </c>
    </row>
    <row r="313" spans="1:16" ht="13" x14ac:dyDescent="0.15">
      <c r="A313" s="2" t="s">
        <v>2986</v>
      </c>
      <c r="B313" s="2" t="s">
        <v>2987</v>
      </c>
      <c r="C313" s="2" t="s">
        <v>148</v>
      </c>
      <c r="D313" s="2" t="s">
        <v>55</v>
      </c>
      <c r="E313" s="2" t="s">
        <v>43</v>
      </c>
      <c r="F313" s="3">
        <v>0.63</v>
      </c>
      <c r="G313" s="2">
        <v>4.4000000000000004</v>
      </c>
      <c r="H313" s="2">
        <v>390</v>
      </c>
      <c r="I313" s="2" t="s">
        <v>2988</v>
      </c>
      <c r="J313" s="2" t="s">
        <v>2989</v>
      </c>
      <c r="K313" s="2" t="s">
        <v>2990</v>
      </c>
      <c r="L313" s="2" t="s">
        <v>2991</v>
      </c>
      <c r="M313" s="2" t="s">
        <v>2992</v>
      </c>
      <c r="N313" s="2" t="s">
        <v>2993</v>
      </c>
      <c r="O313" s="5" t="s">
        <v>2994</v>
      </c>
      <c r="P313" s="5" t="s">
        <v>2995</v>
      </c>
    </row>
    <row r="314" spans="1:16" ht="13" x14ac:dyDescent="0.15">
      <c r="A314" s="2" t="s">
        <v>2996</v>
      </c>
      <c r="B314" s="2" t="s">
        <v>2997</v>
      </c>
      <c r="C314" s="2" t="s">
        <v>2998</v>
      </c>
      <c r="D314" s="2" t="s">
        <v>2999</v>
      </c>
      <c r="E314" s="2" t="s">
        <v>3000</v>
      </c>
      <c r="F314" s="3">
        <v>0.23</v>
      </c>
      <c r="G314" s="2">
        <v>3.5</v>
      </c>
      <c r="H314" s="2">
        <v>621</v>
      </c>
      <c r="I314" s="2" t="s">
        <v>3001</v>
      </c>
      <c r="J314" s="2" t="s">
        <v>3002</v>
      </c>
      <c r="K314" s="2" t="s">
        <v>3003</v>
      </c>
      <c r="L314" s="2" t="s">
        <v>3004</v>
      </c>
      <c r="M314" s="2" t="s">
        <v>3005</v>
      </c>
      <c r="N314" s="2" t="s">
        <v>3006</v>
      </c>
      <c r="O314" s="5" t="s">
        <v>3007</v>
      </c>
      <c r="P314" s="5" t="s">
        <v>3008</v>
      </c>
    </row>
    <row r="315" spans="1:16" ht="13" x14ac:dyDescent="0.15">
      <c r="A315" s="2" t="s">
        <v>3009</v>
      </c>
      <c r="B315" s="2" t="s">
        <v>3010</v>
      </c>
      <c r="C315" s="2" t="s">
        <v>18</v>
      </c>
      <c r="D315" s="2" t="s">
        <v>1905</v>
      </c>
      <c r="E315" s="2" t="s">
        <v>378</v>
      </c>
      <c r="F315" s="3">
        <v>0.78</v>
      </c>
      <c r="G315" s="2">
        <v>4.0999999999999996</v>
      </c>
      <c r="H315" s="2">
        <v>265</v>
      </c>
      <c r="I315" s="2" t="s">
        <v>3011</v>
      </c>
      <c r="J315" s="2" t="s">
        <v>3012</v>
      </c>
      <c r="K315" s="2" t="s">
        <v>3013</v>
      </c>
      <c r="L315" s="2" t="s">
        <v>3014</v>
      </c>
      <c r="M315" s="2" t="s">
        <v>3015</v>
      </c>
      <c r="N315" s="2" t="s">
        <v>3016</v>
      </c>
      <c r="O315" s="5" t="s">
        <v>3017</v>
      </c>
      <c r="P315" s="5" t="s">
        <v>3018</v>
      </c>
    </row>
    <row r="316" spans="1:16" ht="13" x14ac:dyDescent="0.15">
      <c r="A316" s="2" t="s">
        <v>3019</v>
      </c>
      <c r="B316" s="2" t="s">
        <v>3020</v>
      </c>
      <c r="C316" s="2" t="s">
        <v>18</v>
      </c>
      <c r="D316" s="2" t="s">
        <v>367</v>
      </c>
      <c r="E316" s="2" t="s">
        <v>114</v>
      </c>
      <c r="F316" s="3">
        <v>0.61</v>
      </c>
      <c r="G316" s="2">
        <v>4.3</v>
      </c>
      <c r="H316" s="2">
        <v>838</v>
      </c>
      <c r="I316" s="2" t="s">
        <v>3021</v>
      </c>
      <c r="J316" s="2" t="s">
        <v>3022</v>
      </c>
      <c r="K316" s="2" t="s">
        <v>3023</v>
      </c>
      <c r="L316" s="2" t="s">
        <v>3024</v>
      </c>
      <c r="M316" s="2" t="s">
        <v>3025</v>
      </c>
      <c r="N316" s="2" t="s">
        <v>3026</v>
      </c>
      <c r="O316" s="5" t="s">
        <v>3027</v>
      </c>
      <c r="P316" s="5" t="s">
        <v>3028</v>
      </c>
    </row>
    <row r="317" spans="1:16" ht="13" x14ac:dyDescent="0.15">
      <c r="A317" s="2" t="s">
        <v>3029</v>
      </c>
      <c r="B317" s="2" t="s">
        <v>3030</v>
      </c>
      <c r="C317" s="2" t="s">
        <v>525</v>
      </c>
      <c r="D317" s="2" t="s">
        <v>3031</v>
      </c>
      <c r="E317" s="2" t="s">
        <v>2127</v>
      </c>
      <c r="F317" s="3">
        <v>0.59</v>
      </c>
      <c r="G317" s="2">
        <v>4.2</v>
      </c>
      <c r="H317" s="2">
        <v>143</v>
      </c>
      <c r="I317" s="2" t="s">
        <v>3032</v>
      </c>
      <c r="J317" s="2" t="s">
        <v>3033</v>
      </c>
      <c r="K317" s="2" t="s">
        <v>3034</v>
      </c>
      <c r="L317" s="2" t="s">
        <v>3035</v>
      </c>
      <c r="M317" s="2" t="s">
        <v>3036</v>
      </c>
      <c r="N317" s="2" t="s">
        <v>3037</v>
      </c>
      <c r="O317" s="5" t="s">
        <v>3038</v>
      </c>
      <c r="P317" s="5" t="s">
        <v>3039</v>
      </c>
    </row>
    <row r="318" spans="1:16" ht="13" x14ac:dyDescent="0.15">
      <c r="A318" s="2" t="s">
        <v>3040</v>
      </c>
      <c r="B318" s="2" t="s">
        <v>3041</v>
      </c>
      <c r="C318" s="2" t="s">
        <v>18</v>
      </c>
      <c r="D318" s="2" t="s">
        <v>102</v>
      </c>
      <c r="E318" s="2" t="s">
        <v>142</v>
      </c>
      <c r="F318" s="3">
        <v>0.63</v>
      </c>
      <c r="G318" s="2">
        <v>4</v>
      </c>
      <c r="H318" s="2">
        <v>151</v>
      </c>
      <c r="I318" s="2" t="s">
        <v>3042</v>
      </c>
      <c r="J318" s="2" t="s">
        <v>3043</v>
      </c>
      <c r="K318" s="2" t="s">
        <v>3044</v>
      </c>
      <c r="L318" s="2" t="s">
        <v>3045</v>
      </c>
      <c r="M318" s="2" t="s">
        <v>3046</v>
      </c>
      <c r="N318" s="2" t="s">
        <v>3047</v>
      </c>
      <c r="O318" s="5" t="s">
        <v>3048</v>
      </c>
      <c r="P318" s="5" t="s">
        <v>3049</v>
      </c>
    </row>
    <row r="319" spans="1:16" ht="13" x14ac:dyDescent="0.15">
      <c r="A319" s="2" t="s">
        <v>3050</v>
      </c>
      <c r="B319" s="2" t="s">
        <v>3051</v>
      </c>
      <c r="C319" s="2" t="s">
        <v>525</v>
      </c>
      <c r="D319" s="2" t="s">
        <v>3052</v>
      </c>
      <c r="E319" s="2" t="s">
        <v>19</v>
      </c>
      <c r="F319" s="3">
        <v>0.38</v>
      </c>
      <c r="G319" s="2">
        <v>3.9</v>
      </c>
      <c r="H319" s="2">
        <v>200</v>
      </c>
      <c r="I319" s="2" t="s">
        <v>3053</v>
      </c>
      <c r="J319" s="2" t="s">
        <v>3054</v>
      </c>
      <c r="K319" s="2" t="s">
        <v>3055</v>
      </c>
      <c r="L319" s="2" t="s">
        <v>3056</v>
      </c>
      <c r="M319" s="2" t="s">
        <v>3057</v>
      </c>
      <c r="N319" s="2" t="s">
        <v>3058</v>
      </c>
      <c r="O319" s="5" t="s">
        <v>3059</v>
      </c>
      <c r="P319" s="5" t="s">
        <v>3060</v>
      </c>
    </row>
    <row r="320" spans="1:16" ht="13" x14ac:dyDescent="0.15">
      <c r="A320" s="2" t="s">
        <v>3061</v>
      </c>
      <c r="B320" s="2" t="s">
        <v>3062</v>
      </c>
      <c r="C320" s="2" t="s">
        <v>525</v>
      </c>
      <c r="D320" s="2" t="s">
        <v>3063</v>
      </c>
      <c r="E320" s="2" t="s">
        <v>730</v>
      </c>
      <c r="F320" s="3">
        <v>0.54</v>
      </c>
      <c r="G320" s="2">
        <v>3.3</v>
      </c>
      <c r="H320" s="2">
        <v>227</v>
      </c>
      <c r="I320" s="2" t="s">
        <v>3064</v>
      </c>
      <c r="J320" s="2" t="s">
        <v>3065</v>
      </c>
      <c r="K320" s="2" t="s">
        <v>3066</v>
      </c>
      <c r="L320" s="2" t="s">
        <v>3067</v>
      </c>
      <c r="M320" s="2" t="s">
        <v>3068</v>
      </c>
      <c r="N320" s="2" t="s">
        <v>3069</v>
      </c>
      <c r="O320" s="5" t="s">
        <v>3070</v>
      </c>
      <c r="P320" s="5" t="s">
        <v>3071</v>
      </c>
    </row>
    <row r="321" spans="1:16" ht="13" x14ac:dyDescent="0.15">
      <c r="A321" s="2" t="s">
        <v>3072</v>
      </c>
      <c r="B321" s="2" t="s">
        <v>3073</v>
      </c>
      <c r="C321" s="2" t="s">
        <v>525</v>
      </c>
      <c r="D321" s="2" t="s">
        <v>31</v>
      </c>
      <c r="E321" s="2" t="s">
        <v>90</v>
      </c>
      <c r="F321" s="3">
        <v>0.6</v>
      </c>
      <c r="G321" s="2">
        <v>3.8</v>
      </c>
      <c r="H321" s="2">
        <v>538</v>
      </c>
      <c r="I321" s="2" t="s">
        <v>3074</v>
      </c>
      <c r="J321" s="2" t="s">
        <v>3075</v>
      </c>
      <c r="K321" s="2" t="s">
        <v>3076</v>
      </c>
      <c r="L321" s="2" t="s">
        <v>3077</v>
      </c>
      <c r="M321" s="2" t="s">
        <v>3078</v>
      </c>
      <c r="N321" s="2" t="s">
        <v>3079</v>
      </c>
      <c r="O321" s="5" t="s">
        <v>3080</v>
      </c>
      <c r="P321" s="5" t="s">
        <v>3081</v>
      </c>
    </row>
    <row r="322" spans="1:16" ht="13" x14ac:dyDescent="0.15">
      <c r="A322" s="2" t="s">
        <v>3082</v>
      </c>
      <c r="B322" s="2" t="s">
        <v>3083</v>
      </c>
      <c r="C322" s="2" t="s">
        <v>148</v>
      </c>
      <c r="D322" s="2" t="s">
        <v>102</v>
      </c>
      <c r="E322" s="2" t="s">
        <v>378</v>
      </c>
      <c r="F322" s="3">
        <v>0.5</v>
      </c>
      <c r="G322" s="2">
        <v>4</v>
      </c>
      <c r="H322" s="2">
        <v>171</v>
      </c>
      <c r="I322" s="2" t="s">
        <v>3084</v>
      </c>
      <c r="J322" s="2" t="s">
        <v>3085</v>
      </c>
      <c r="K322" s="2" t="s">
        <v>3086</v>
      </c>
      <c r="L322" s="2" t="s">
        <v>3087</v>
      </c>
      <c r="M322" s="2" t="s">
        <v>3088</v>
      </c>
      <c r="N322" s="2" t="s">
        <v>3089</v>
      </c>
      <c r="O322" s="5" t="s">
        <v>3090</v>
      </c>
      <c r="P322" s="5" t="s">
        <v>3091</v>
      </c>
    </row>
    <row r="323" spans="1:16" ht="13" x14ac:dyDescent="0.15">
      <c r="A323" s="2" t="s">
        <v>3092</v>
      </c>
      <c r="B323" s="2" t="s">
        <v>3093</v>
      </c>
      <c r="C323" s="2" t="s">
        <v>194</v>
      </c>
      <c r="D323" s="2" t="s">
        <v>302</v>
      </c>
      <c r="E323" s="2" t="s">
        <v>302</v>
      </c>
      <c r="F323" s="3">
        <v>0</v>
      </c>
      <c r="G323" s="2">
        <v>4.3</v>
      </c>
      <c r="H323" s="4">
        <v>27508</v>
      </c>
      <c r="I323" s="2" t="s">
        <v>3094</v>
      </c>
      <c r="J323" s="2" t="s">
        <v>3095</v>
      </c>
      <c r="K323" s="2" t="s">
        <v>3096</v>
      </c>
      <c r="L323" s="2" t="s">
        <v>3097</v>
      </c>
      <c r="M323" s="2" t="s">
        <v>3098</v>
      </c>
      <c r="N323" s="2" t="s">
        <v>3099</v>
      </c>
      <c r="O323" s="5" t="s">
        <v>3100</v>
      </c>
      <c r="P323" s="5" t="s">
        <v>3101</v>
      </c>
    </row>
    <row r="324" spans="1:16" ht="13" x14ac:dyDescent="0.15">
      <c r="A324" s="2" t="s">
        <v>3102</v>
      </c>
      <c r="B324" s="2" t="s">
        <v>3103</v>
      </c>
      <c r="C324" s="2" t="s">
        <v>18</v>
      </c>
      <c r="D324" s="2" t="s">
        <v>102</v>
      </c>
      <c r="E324" s="2" t="s">
        <v>55</v>
      </c>
      <c r="F324" s="3">
        <v>0.56999999999999995</v>
      </c>
      <c r="G324" s="2">
        <v>3.9</v>
      </c>
      <c r="H324" s="4">
        <v>1454</v>
      </c>
      <c r="I324" s="2" t="s">
        <v>3104</v>
      </c>
      <c r="J324" s="2" t="s">
        <v>3105</v>
      </c>
      <c r="K324" s="2" t="s">
        <v>3106</v>
      </c>
      <c r="L324" s="2" t="s">
        <v>3107</v>
      </c>
      <c r="M324" s="2" t="s">
        <v>3108</v>
      </c>
      <c r="N324" s="2" t="s">
        <v>3109</v>
      </c>
      <c r="O324" s="5" t="s">
        <v>3110</v>
      </c>
      <c r="P324" s="5" t="s">
        <v>3111</v>
      </c>
    </row>
    <row r="325" spans="1:16" ht="13" x14ac:dyDescent="0.15">
      <c r="A325" s="2" t="s">
        <v>3112</v>
      </c>
      <c r="B325" s="2" t="s">
        <v>3113</v>
      </c>
      <c r="C325" s="2" t="s">
        <v>194</v>
      </c>
      <c r="D325" s="2" t="s">
        <v>2559</v>
      </c>
      <c r="E325" s="2" t="s">
        <v>3114</v>
      </c>
      <c r="F325" s="3">
        <v>0.52</v>
      </c>
      <c r="G325" s="2">
        <v>4.2</v>
      </c>
      <c r="H325" s="4">
        <v>2951</v>
      </c>
      <c r="I325" s="2" t="s">
        <v>3115</v>
      </c>
      <c r="J325" s="2" t="s">
        <v>3116</v>
      </c>
      <c r="K325" s="2" t="s">
        <v>3117</v>
      </c>
      <c r="L325" s="2" t="s">
        <v>3118</v>
      </c>
      <c r="M325" s="2" t="s">
        <v>3119</v>
      </c>
      <c r="N325" s="2" t="s">
        <v>3120</v>
      </c>
      <c r="O325" s="5" t="s">
        <v>3121</v>
      </c>
      <c r="P325" s="5" t="s">
        <v>3122</v>
      </c>
    </row>
    <row r="326" spans="1:16" ht="13" x14ac:dyDescent="0.15">
      <c r="A326" s="2" t="s">
        <v>3123</v>
      </c>
      <c r="B326" s="2" t="s">
        <v>3124</v>
      </c>
      <c r="C326" s="2" t="s">
        <v>18</v>
      </c>
      <c r="D326" s="2" t="s">
        <v>207</v>
      </c>
      <c r="E326" s="2" t="s">
        <v>114</v>
      </c>
      <c r="F326" s="3">
        <v>0.75</v>
      </c>
      <c r="G326" s="2">
        <v>5</v>
      </c>
      <c r="I326" s="2" t="s">
        <v>3125</v>
      </c>
      <c r="J326" s="2" t="s">
        <v>3126</v>
      </c>
      <c r="K326" s="2" t="s">
        <v>3127</v>
      </c>
      <c r="L326" s="2" t="s">
        <v>3128</v>
      </c>
      <c r="M326" s="2" t="s">
        <v>3129</v>
      </c>
      <c r="N326" s="2" t="s">
        <v>3130</v>
      </c>
      <c r="O326" s="5" t="s">
        <v>3131</v>
      </c>
      <c r="P326" s="5" t="s">
        <v>3132</v>
      </c>
    </row>
    <row r="327" spans="1:16" ht="13" x14ac:dyDescent="0.15">
      <c r="A327" s="2" t="s">
        <v>3133</v>
      </c>
      <c r="B327" s="2" t="s">
        <v>3134</v>
      </c>
      <c r="C327" s="2" t="s">
        <v>194</v>
      </c>
      <c r="D327" s="2" t="s">
        <v>3135</v>
      </c>
      <c r="E327" s="2" t="s">
        <v>3136</v>
      </c>
      <c r="F327" s="3">
        <v>0.11</v>
      </c>
      <c r="G327" s="2">
        <v>4.0999999999999996</v>
      </c>
      <c r="H327" s="4">
        <v>6753</v>
      </c>
      <c r="I327" s="2" t="s">
        <v>3137</v>
      </c>
      <c r="J327" s="2" t="s">
        <v>2106</v>
      </c>
      <c r="K327" s="2" t="s">
        <v>2107</v>
      </c>
      <c r="L327" s="2" t="s">
        <v>2108</v>
      </c>
      <c r="M327" s="2" t="s">
        <v>2109</v>
      </c>
      <c r="N327" s="2" t="s">
        <v>2110</v>
      </c>
      <c r="O327" s="5" t="s">
        <v>3138</v>
      </c>
      <c r="P327" s="5" t="s">
        <v>3139</v>
      </c>
    </row>
    <row r="328" spans="1:16" ht="13" x14ac:dyDescent="0.15">
      <c r="A328" s="2" t="s">
        <v>3140</v>
      </c>
      <c r="B328" s="2" t="s">
        <v>3141</v>
      </c>
      <c r="C328" s="2" t="s">
        <v>194</v>
      </c>
      <c r="D328" s="2" t="s">
        <v>3142</v>
      </c>
      <c r="E328" s="2" t="s">
        <v>3143</v>
      </c>
      <c r="F328" s="3">
        <v>0.51</v>
      </c>
      <c r="G328" s="2">
        <v>3.9</v>
      </c>
      <c r="H328" s="4">
        <v>3518</v>
      </c>
      <c r="I328" s="2" t="s">
        <v>3144</v>
      </c>
      <c r="J328" s="2" t="s">
        <v>3145</v>
      </c>
      <c r="K328" s="2" t="s">
        <v>3146</v>
      </c>
      <c r="L328" s="2" t="s">
        <v>3147</v>
      </c>
      <c r="M328" s="2" t="s">
        <v>3148</v>
      </c>
      <c r="N328" s="2" t="s">
        <v>3149</v>
      </c>
      <c r="O328" s="5" t="s">
        <v>3150</v>
      </c>
      <c r="P328" s="5" t="s">
        <v>3151</v>
      </c>
    </row>
    <row r="329" spans="1:16" ht="13" x14ac:dyDescent="0.15">
      <c r="A329" s="2" t="s">
        <v>3152</v>
      </c>
      <c r="B329" s="2" t="s">
        <v>3153</v>
      </c>
      <c r="C329" s="2" t="s">
        <v>194</v>
      </c>
      <c r="D329" s="2" t="s">
        <v>3154</v>
      </c>
      <c r="E329" s="2" t="s">
        <v>3155</v>
      </c>
      <c r="F329" s="3">
        <v>0.46</v>
      </c>
      <c r="G329" s="2">
        <v>4.2</v>
      </c>
      <c r="H329" s="4">
        <v>1510</v>
      </c>
      <c r="I329" s="2" t="s">
        <v>3156</v>
      </c>
      <c r="J329" s="2" t="s">
        <v>2939</v>
      </c>
      <c r="K329" s="2" t="s">
        <v>2940</v>
      </c>
      <c r="L329" s="2" t="s">
        <v>2941</v>
      </c>
      <c r="M329" s="2" t="s">
        <v>2942</v>
      </c>
      <c r="N329" s="2" t="s">
        <v>2943</v>
      </c>
      <c r="O329" s="5" t="s">
        <v>3157</v>
      </c>
      <c r="P329" s="5" t="s">
        <v>3158</v>
      </c>
    </row>
    <row r="330" spans="1:16" ht="13" x14ac:dyDescent="0.15">
      <c r="A330" s="2" t="s">
        <v>3159</v>
      </c>
      <c r="B330" s="2" t="s">
        <v>3160</v>
      </c>
      <c r="C330" s="2" t="s">
        <v>18</v>
      </c>
      <c r="D330" s="2" t="s">
        <v>32</v>
      </c>
      <c r="E330" s="2" t="s">
        <v>114</v>
      </c>
      <c r="F330" s="3">
        <v>0.65</v>
      </c>
      <c r="G330" s="2">
        <v>4.3</v>
      </c>
      <c r="H330" s="2">
        <v>838</v>
      </c>
      <c r="I330" s="2" t="s">
        <v>3161</v>
      </c>
      <c r="J330" s="2" t="s">
        <v>3022</v>
      </c>
      <c r="K330" s="2" t="s">
        <v>3023</v>
      </c>
      <c r="L330" s="2" t="s">
        <v>3024</v>
      </c>
      <c r="M330" s="2" t="s">
        <v>3025</v>
      </c>
      <c r="N330" s="2" t="s">
        <v>3026</v>
      </c>
      <c r="O330" s="5" t="s">
        <v>3162</v>
      </c>
      <c r="P330" s="5" t="s">
        <v>3163</v>
      </c>
    </row>
    <row r="331" spans="1:16" ht="13" x14ac:dyDescent="0.15">
      <c r="A331" s="2" t="s">
        <v>3164</v>
      </c>
      <c r="B331" s="2" t="s">
        <v>3165</v>
      </c>
      <c r="C331" s="2" t="s">
        <v>525</v>
      </c>
      <c r="D331" s="2" t="s">
        <v>3166</v>
      </c>
      <c r="E331" s="2" t="s">
        <v>90</v>
      </c>
      <c r="F331" s="3">
        <v>0.61</v>
      </c>
      <c r="G331" s="2">
        <v>3.8</v>
      </c>
      <c r="H331" s="2">
        <v>136</v>
      </c>
      <c r="I331" s="2" t="s">
        <v>3167</v>
      </c>
      <c r="J331" s="2" t="s">
        <v>3168</v>
      </c>
      <c r="K331" s="2" t="s">
        <v>3169</v>
      </c>
      <c r="L331" s="2" t="s">
        <v>3170</v>
      </c>
      <c r="M331" s="2" t="s">
        <v>3171</v>
      </c>
      <c r="N331" s="2" t="s">
        <v>3172</v>
      </c>
      <c r="O331" s="5" t="s">
        <v>3173</v>
      </c>
      <c r="P331" s="5" t="s">
        <v>3174</v>
      </c>
    </row>
    <row r="332" spans="1:16" ht="13" x14ac:dyDescent="0.15">
      <c r="A332" s="2" t="s">
        <v>3175</v>
      </c>
      <c r="B332" s="2" t="s">
        <v>3176</v>
      </c>
      <c r="C332" s="2" t="s">
        <v>2185</v>
      </c>
      <c r="D332" s="2" t="s">
        <v>888</v>
      </c>
      <c r="E332" s="2" t="s">
        <v>1683</v>
      </c>
      <c r="F332" s="3">
        <v>0.48</v>
      </c>
      <c r="G332" s="2">
        <v>4.3</v>
      </c>
      <c r="H332" s="2">
        <v>301</v>
      </c>
      <c r="I332" s="2" t="s">
        <v>3177</v>
      </c>
      <c r="J332" s="2" t="s">
        <v>3178</v>
      </c>
      <c r="K332" s="2" t="s">
        <v>3179</v>
      </c>
      <c r="L332" s="2" t="s">
        <v>3180</v>
      </c>
      <c r="M332" s="2" t="s">
        <v>3181</v>
      </c>
      <c r="N332" s="2" t="s">
        <v>3182</v>
      </c>
      <c r="O332" s="5" t="s">
        <v>3183</v>
      </c>
      <c r="P332" s="5" t="s">
        <v>3184</v>
      </c>
    </row>
    <row r="333" spans="1:16" ht="13" x14ac:dyDescent="0.15">
      <c r="A333" s="2" t="s">
        <v>3185</v>
      </c>
      <c r="B333" s="2" t="s">
        <v>3186</v>
      </c>
      <c r="C333" s="2" t="s">
        <v>18</v>
      </c>
      <c r="D333" s="2" t="s">
        <v>3187</v>
      </c>
      <c r="E333" s="2" t="s">
        <v>43</v>
      </c>
      <c r="F333" s="3">
        <v>0.2</v>
      </c>
      <c r="G333" s="2">
        <v>4.4000000000000004</v>
      </c>
      <c r="H333" s="4">
        <v>19763</v>
      </c>
      <c r="I333" s="2" t="s">
        <v>3188</v>
      </c>
      <c r="J333" s="2" t="s">
        <v>3189</v>
      </c>
      <c r="K333" s="2" t="s">
        <v>3190</v>
      </c>
      <c r="L333" s="2" t="s">
        <v>3191</v>
      </c>
      <c r="M333" s="2" t="s">
        <v>3192</v>
      </c>
      <c r="N333" s="2" t="s">
        <v>3193</v>
      </c>
      <c r="O333" s="5" t="s">
        <v>3194</v>
      </c>
      <c r="P333" s="5" t="s">
        <v>3195</v>
      </c>
    </row>
    <row r="334" spans="1:16" ht="13" x14ac:dyDescent="0.15">
      <c r="A334" s="2" t="s">
        <v>3196</v>
      </c>
      <c r="B334" s="2" t="s">
        <v>3197</v>
      </c>
      <c r="C334" s="2" t="s">
        <v>194</v>
      </c>
      <c r="D334" s="2" t="s">
        <v>3198</v>
      </c>
      <c r="E334" s="2" t="s">
        <v>3136</v>
      </c>
      <c r="F334" s="3">
        <v>0.33</v>
      </c>
      <c r="G334" s="2">
        <v>4.3</v>
      </c>
      <c r="H334" s="4">
        <v>21252</v>
      </c>
      <c r="I334" s="2" t="s">
        <v>3199</v>
      </c>
      <c r="J334" s="2" t="s">
        <v>3200</v>
      </c>
      <c r="K334" s="2" t="s">
        <v>3201</v>
      </c>
      <c r="L334" s="2" t="s">
        <v>3202</v>
      </c>
      <c r="M334" s="2" t="s">
        <v>3203</v>
      </c>
      <c r="N334" s="2" t="s">
        <v>3204</v>
      </c>
      <c r="O334" s="5" t="s">
        <v>3205</v>
      </c>
      <c r="P334" s="5" t="s">
        <v>3206</v>
      </c>
    </row>
    <row r="335" spans="1:16" ht="13" x14ac:dyDescent="0.15">
      <c r="A335" s="2" t="s">
        <v>3207</v>
      </c>
      <c r="B335" s="2" t="s">
        <v>3208</v>
      </c>
      <c r="C335" s="2" t="s">
        <v>18</v>
      </c>
      <c r="D335" s="2" t="s">
        <v>102</v>
      </c>
      <c r="E335" s="2" t="s">
        <v>142</v>
      </c>
      <c r="F335" s="3">
        <v>0.63</v>
      </c>
      <c r="G335" s="2">
        <v>4.3</v>
      </c>
      <c r="H335" s="4">
        <v>1902</v>
      </c>
      <c r="I335" s="2" t="s">
        <v>3209</v>
      </c>
      <c r="J335" s="2" t="s">
        <v>3210</v>
      </c>
      <c r="K335" s="2" t="s">
        <v>3211</v>
      </c>
      <c r="L335" s="2" t="s">
        <v>3212</v>
      </c>
      <c r="M335" s="2" t="s">
        <v>3213</v>
      </c>
      <c r="N335" s="2" t="s">
        <v>3214</v>
      </c>
      <c r="O335" s="5" t="s">
        <v>3215</v>
      </c>
      <c r="P335" s="5" t="s">
        <v>3216</v>
      </c>
    </row>
    <row r="336" spans="1:16" ht="13" x14ac:dyDescent="0.15">
      <c r="A336" s="2" t="s">
        <v>3217</v>
      </c>
      <c r="B336" s="2" t="s">
        <v>3218</v>
      </c>
      <c r="C336" s="2" t="s">
        <v>3219</v>
      </c>
      <c r="D336" s="2" t="s">
        <v>236</v>
      </c>
      <c r="E336" s="2" t="s">
        <v>303</v>
      </c>
      <c r="F336" s="3">
        <v>0.91</v>
      </c>
      <c r="G336" s="2">
        <v>4.2</v>
      </c>
      <c r="H336" s="4">
        <v>13937</v>
      </c>
      <c r="I336" s="2" t="s">
        <v>3220</v>
      </c>
      <c r="J336" s="2" t="s">
        <v>3221</v>
      </c>
      <c r="K336" s="2" t="s">
        <v>3222</v>
      </c>
      <c r="L336" s="2" t="s">
        <v>3223</v>
      </c>
      <c r="M336" s="2" t="s">
        <v>3224</v>
      </c>
      <c r="N336" s="2" t="s">
        <v>3225</v>
      </c>
      <c r="O336" s="5" t="s">
        <v>3226</v>
      </c>
      <c r="P336" s="5" t="s">
        <v>3227</v>
      </c>
    </row>
    <row r="337" spans="1:16" ht="13" x14ac:dyDescent="0.15">
      <c r="A337" s="2" t="s">
        <v>3228</v>
      </c>
      <c r="B337" s="2" t="s">
        <v>3229</v>
      </c>
      <c r="C337" s="2" t="s">
        <v>3219</v>
      </c>
      <c r="D337" s="2" t="s">
        <v>3230</v>
      </c>
      <c r="E337" s="2" t="s">
        <v>1283</v>
      </c>
      <c r="F337" s="3">
        <v>0.8</v>
      </c>
      <c r="G337" s="2">
        <v>4.3</v>
      </c>
      <c r="H337" s="4">
        <v>27696</v>
      </c>
      <c r="I337" s="2" t="s">
        <v>3231</v>
      </c>
      <c r="J337" s="2" t="s">
        <v>3232</v>
      </c>
      <c r="K337" s="2" t="s">
        <v>3233</v>
      </c>
      <c r="L337" s="2" t="s">
        <v>3234</v>
      </c>
      <c r="M337" s="2" t="s">
        <v>3235</v>
      </c>
      <c r="N337" s="2" t="s">
        <v>3236</v>
      </c>
      <c r="O337" s="5" t="s">
        <v>3237</v>
      </c>
      <c r="P337" s="5" t="s">
        <v>3238</v>
      </c>
    </row>
    <row r="338" spans="1:16" ht="13" x14ac:dyDescent="0.15">
      <c r="A338" s="2" t="s">
        <v>3239</v>
      </c>
      <c r="B338" s="2" t="s">
        <v>3240</v>
      </c>
      <c r="C338" s="2" t="s">
        <v>3219</v>
      </c>
      <c r="D338" s="2" t="s">
        <v>324</v>
      </c>
      <c r="E338" s="2" t="s">
        <v>3241</v>
      </c>
      <c r="F338" s="3">
        <v>0.75</v>
      </c>
      <c r="G338" s="2">
        <v>3.8</v>
      </c>
      <c r="H338" s="4">
        <v>17831</v>
      </c>
      <c r="I338" s="2" t="s">
        <v>3242</v>
      </c>
      <c r="J338" s="2" t="s">
        <v>3243</v>
      </c>
      <c r="K338" s="2" t="s">
        <v>3244</v>
      </c>
      <c r="L338" s="2" t="s">
        <v>3245</v>
      </c>
      <c r="M338" s="2" t="s">
        <v>3246</v>
      </c>
      <c r="N338" s="2" t="s">
        <v>3247</v>
      </c>
      <c r="O338" s="5" t="s">
        <v>3248</v>
      </c>
      <c r="P338" s="5" t="s">
        <v>3249</v>
      </c>
    </row>
    <row r="339" spans="1:16" ht="13" x14ac:dyDescent="0.15">
      <c r="A339" s="2" t="s">
        <v>3250</v>
      </c>
      <c r="B339" s="2" t="s">
        <v>3251</v>
      </c>
      <c r="C339" s="2" t="s">
        <v>3252</v>
      </c>
      <c r="D339" s="2" t="s">
        <v>3253</v>
      </c>
      <c r="E339" s="2" t="s">
        <v>548</v>
      </c>
      <c r="F339" s="3">
        <v>7.0000000000000007E-2</v>
      </c>
      <c r="G339" s="2">
        <v>4.3</v>
      </c>
      <c r="H339" s="2" t="s">
        <v>3254</v>
      </c>
      <c r="I339" s="2" t="s">
        <v>3255</v>
      </c>
      <c r="J339" s="2" t="s">
        <v>3256</v>
      </c>
      <c r="K339" s="2" t="s">
        <v>3257</v>
      </c>
      <c r="L339" s="2" t="s">
        <v>3258</v>
      </c>
      <c r="M339" s="2" t="s">
        <v>3259</v>
      </c>
      <c r="N339" s="2" t="s">
        <v>3260</v>
      </c>
      <c r="O339" s="5" t="s">
        <v>3261</v>
      </c>
      <c r="P339" s="5" t="s">
        <v>3262</v>
      </c>
    </row>
    <row r="340" spans="1:16" ht="13" x14ac:dyDescent="0.15">
      <c r="A340" s="2" t="s">
        <v>3263</v>
      </c>
      <c r="B340" s="2" t="s">
        <v>3264</v>
      </c>
      <c r="C340" s="2" t="s">
        <v>3265</v>
      </c>
      <c r="D340" s="2" t="s">
        <v>3266</v>
      </c>
      <c r="E340" s="2" t="s">
        <v>2630</v>
      </c>
      <c r="F340" s="3">
        <v>0.28000000000000003</v>
      </c>
      <c r="G340" s="2">
        <v>4</v>
      </c>
      <c r="H340" s="4">
        <v>7807</v>
      </c>
      <c r="I340" s="2" t="s">
        <v>3267</v>
      </c>
      <c r="J340" s="2" t="s">
        <v>3268</v>
      </c>
      <c r="K340" s="2" t="s">
        <v>3269</v>
      </c>
      <c r="L340" s="2" t="s">
        <v>3270</v>
      </c>
      <c r="M340" s="2" t="s">
        <v>3271</v>
      </c>
      <c r="N340" s="2" t="s">
        <v>3272</v>
      </c>
      <c r="O340" s="5" t="s">
        <v>3273</v>
      </c>
      <c r="P340" s="5" t="s">
        <v>3274</v>
      </c>
    </row>
    <row r="341" spans="1:16" ht="13" x14ac:dyDescent="0.15">
      <c r="A341" s="2" t="s">
        <v>3275</v>
      </c>
      <c r="B341" s="2" t="s">
        <v>3276</v>
      </c>
      <c r="C341" s="2" t="s">
        <v>3265</v>
      </c>
      <c r="D341" s="2" t="s">
        <v>3277</v>
      </c>
      <c r="E341" s="2" t="s">
        <v>3277</v>
      </c>
      <c r="F341" s="3">
        <v>0</v>
      </c>
      <c r="G341" s="2">
        <v>4.3</v>
      </c>
      <c r="H341" s="4">
        <v>17415</v>
      </c>
      <c r="I341" s="2" t="s">
        <v>3278</v>
      </c>
      <c r="J341" s="2" t="s">
        <v>3279</v>
      </c>
      <c r="K341" s="2" t="s">
        <v>3280</v>
      </c>
      <c r="L341" s="2" t="s">
        <v>3281</v>
      </c>
      <c r="M341" s="2" t="s">
        <v>3282</v>
      </c>
      <c r="N341" s="2" t="s">
        <v>3283</v>
      </c>
      <c r="O341" s="5" t="s">
        <v>3284</v>
      </c>
      <c r="P341" s="5" t="s">
        <v>3285</v>
      </c>
    </row>
    <row r="342" spans="1:16" ht="13" x14ac:dyDescent="0.15">
      <c r="A342" s="2" t="s">
        <v>3286</v>
      </c>
      <c r="B342" s="2" t="s">
        <v>3287</v>
      </c>
      <c r="C342" s="2" t="s">
        <v>3265</v>
      </c>
      <c r="D342" s="2" t="s">
        <v>3277</v>
      </c>
      <c r="E342" s="2" t="s">
        <v>3277</v>
      </c>
      <c r="F342" s="3">
        <v>0</v>
      </c>
      <c r="G342" s="2">
        <v>4.3</v>
      </c>
      <c r="H342" s="4">
        <v>17415</v>
      </c>
      <c r="I342" s="2" t="s">
        <v>3288</v>
      </c>
      <c r="J342" s="2" t="s">
        <v>3279</v>
      </c>
      <c r="K342" s="2" t="s">
        <v>3280</v>
      </c>
      <c r="L342" s="2" t="s">
        <v>3281</v>
      </c>
      <c r="M342" s="2" t="s">
        <v>3282</v>
      </c>
      <c r="N342" s="2" t="s">
        <v>3283</v>
      </c>
      <c r="O342" s="5" t="s">
        <v>3289</v>
      </c>
      <c r="P342" s="5" t="s">
        <v>3290</v>
      </c>
    </row>
    <row r="343" spans="1:16" ht="13" x14ac:dyDescent="0.15">
      <c r="A343" s="2" t="s">
        <v>3291</v>
      </c>
      <c r="B343" s="2" t="s">
        <v>3292</v>
      </c>
      <c r="C343" s="2" t="s">
        <v>3265</v>
      </c>
      <c r="D343" s="2" t="s">
        <v>3266</v>
      </c>
      <c r="E343" s="2" t="s">
        <v>2630</v>
      </c>
      <c r="F343" s="3">
        <v>0.28000000000000003</v>
      </c>
      <c r="G343" s="2">
        <v>4</v>
      </c>
      <c r="H343" s="4">
        <v>7807</v>
      </c>
      <c r="I343" s="2" t="s">
        <v>3267</v>
      </c>
      <c r="J343" s="2" t="s">
        <v>3268</v>
      </c>
      <c r="K343" s="2" t="s">
        <v>3269</v>
      </c>
      <c r="L343" s="2" t="s">
        <v>3270</v>
      </c>
      <c r="M343" s="2" t="s">
        <v>3271</v>
      </c>
      <c r="N343" s="2" t="s">
        <v>3272</v>
      </c>
      <c r="O343" s="5" t="s">
        <v>3293</v>
      </c>
      <c r="P343" s="5" t="s">
        <v>3294</v>
      </c>
    </row>
    <row r="344" spans="1:16" ht="13" x14ac:dyDescent="0.15">
      <c r="A344" s="2" t="s">
        <v>3295</v>
      </c>
      <c r="B344" s="2" t="s">
        <v>3296</v>
      </c>
      <c r="C344" s="2" t="s">
        <v>3265</v>
      </c>
      <c r="D344" s="2" t="s">
        <v>3266</v>
      </c>
      <c r="E344" s="2" t="s">
        <v>2630</v>
      </c>
      <c r="F344" s="3">
        <v>0.28000000000000003</v>
      </c>
      <c r="G344" s="2">
        <v>4</v>
      </c>
      <c r="H344" s="4">
        <v>7807</v>
      </c>
      <c r="I344" s="2" t="s">
        <v>3267</v>
      </c>
      <c r="J344" s="2" t="s">
        <v>3268</v>
      </c>
      <c r="K344" s="2" t="s">
        <v>3269</v>
      </c>
      <c r="L344" s="2" t="s">
        <v>3270</v>
      </c>
      <c r="M344" s="2" t="s">
        <v>3271</v>
      </c>
      <c r="N344" s="2" t="s">
        <v>3272</v>
      </c>
      <c r="O344" s="5" t="s">
        <v>3297</v>
      </c>
      <c r="P344" s="5" t="s">
        <v>3298</v>
      </c>
    </row>
    <row r="345" spans="1:16" ht="13" x14ac:dyDescent="0.15">
      <c r="A345" s="2" t="s">
        <v>3299</v>
      </c>
      <c r="B345" s="2" t="s">
        <v>3300</v>
      </c>
      <c r="C345" s="2" t="s">
        <v>3301</v>
      </c>
      <c r="D345" s="2" t="s">
        <v>3302</v>
      </c>
      <c r="E345" s="2" t="s">
        <v>78</v>
      </c>
      <c r="F345" s="3">
        <v>0.43</v>
      </c>
      <c r="G345" s="2">
        <v>4.4000000000000004</v>
      </c>
      <c r="H345" s="4">
        <v>67259</v>
      </c>
      <c r="I345" s="2" t="s">
        <v>3303</v>
      </c>
      <c r="J345" s="2" t="s">
        <v>3304</v>
      </c>
      <c r="K345" s="2" t="s">
        <v>3305</v>
      </c>
      <c r="L345" s="2" t="s">
        <v>3306</v>
      </c>
      <c r="M345" s="2" t="s">
        <v>3307</v>
      </c>
      <c r="N345" s="2" t="s">
        <v>3308</v>
      </c>
      <c r="O345" s="5" t="s">
        <v>3309</v>
      </c>
      <c r="P345" s="5" t="s">
        <v>3310</v>
      </c>
    </row>
    <row r="346" spans="1:16" ht="13" x14ac:dyDescent="0.15">
      <c r="A346" s="2" t="s">
        <v>3311</v>
      </c>
      <c r="B346" s="2" t="s">
        <v>3312</v>
      </c>
      <c r="C346" s="2" t="s">
        <v>3219</v>
      </c>
      <c r="D346" s="2" t="s">
        <v>3313</v>
      </c>
      <c r="E346" s="2" t="s">
        <v>2220</v>
      </c>
      <c r="F346" s="3">
        <v>0.62</v>
      </c>
      <c r="G346" s="2">
        <v>4.0999999999999996</v>
      </c>
      <c r="H346" s="4">
        <v>10689</v>
      </c>
      <c r="I346" s="2" t="s">
        <v>3314</v>
      </c>
      <c r="J346" s="2" t="s">
        <v>3315</v>
      </c>
      <c r="K346" s="2" t="s">
        <v>3316</v>
      </c>
      <c r="L346" s="2" t="s">
        <v>3317</v>
      </c>
      <c r="M346" s="2" t="s">
        <v>3318</v>
      </c>
      <c r="N346" s="2" t="s">
        <v>3319</v>
      </c>
      <c r="O346" s="5" t="s">
        <v>3320</v>
      </c>
      <c r="P346" s="5" t="s">
        <v>3321</v>
      </c>
    </row>
    <row r="347" spans="1:16" ht="13" x14ac:dyDescent="0.15">
      <c r="A347" s="2" t="s">
        <v>3322</v>
      </c>
      <c r="B347" s="2" t="s">
        <v>3323</v>
      </c>
      <c r="C347" s="2" t="s">
        <v>3324</v>
      </c>
      <c r="D347" s="2" t="s">
        <v>888</v>
      </c>
      <c r="E347" s="2" t="s">
        <v>479</v>
      </c>
      <c r="F347" s="3">
        <v>0.19</v>
      </c>
      <c r="G347" s="2">
        <v>4</v>
      </c>
      <c r="H347" s="2" t="s">
        <v>3325</v>
      </c>
      <c r="I347" s="2" t="s">
        <v>3326</v>
      </c>
      <c r="J347" s="2" t="s">
        <v>3327</v>
      </c>
      <c r="K347" s="2" t="s">
        <v>3328</v>
      </c>
      <c r="L347" s="2" t="s">
        <v>3329</v>
      </c>
      <c r="M347" s="2" t="s">
        <v>3330</v>
      </c>
      <c r="N347" s="2" t="s">
        <v>3331</v>
      </c>
      <c r="O347" s="5" t="s">
        <v>3332</v>
      </c>
      <c r="P347" s="5" t="s">
        <v>3333</v>
      </c>
    </row>
    <row r="348" spans="1:16" ht="13" x14ac:dyDescent="0.15">
      <c r="A348" s="2" t="s">
        <v>3334</v>
      </c>
      <c r="B348" s="2" t="s">
        <v>3335</v>
      </c>
      <c r="C348" s="2" t="s">
        <v>3219</v>
      </c>
      <c r="D348" s="2" t="s">
        <v>625</v>
      </c>
      <c r="E348" s="2" t="s">
        <v>3336</v>
      </c>
      <c r="F348" s="3">
        <v>0.79</v>
      </c>
      <c r="G348" s="2">
        <v>3.9</v>
      </c>
      <c r="H348" s="4">
        <v>21796</v>
      </c>
      <c r="I348" s="2" t="s">
        <v>3337</v>
      </c>
      <c r="J348" s="2" t="s">
        <v>3338</v>
      </c>
      <c r="K348" s="2" t="s">
        <v>3339</v>
      </c>
      <c r="L348" s="2" t="s">
        <v>3340</v>
      </c>
      <c r="M348" s="2" t="s">
        <v>3341</v>
      </c>
      <c r="N348" s="2" t="s">
        <v>3342</v>
      </c>
      <c r="O348" s="5" t="s">
        <v>3343</v>
      </c>
      <c r="P348" s="5" t="s">
        <v>3344</v>
      </c>
    </row>
    <row r="349" spans="1:16" ht="13" x14ac:dyDescent="0.15">
      <c r="A349" s="2" t="s">
        <v>3345</v>
      </c>
      <c r="B349" s="2" t="s">
        <v>3346</v>
      </c>
      <c r="C349" s="2" t="s">
        <v>3347</v>
      </c>
      <c r="D349" s="2" t="s">
        <v>378</v>
      </c>
      <c r="E349" s="2" t="s">
        <v>114</v>
      </c>
      <c r="F349" s="3">
        <v>0.4</v>
      </c>
      <c r="G349" s="2">
        <v>4.0999999999999996</v>
      </c>
      <c r="H349" s="2" t="s">
        <v>3348</v>
      </c>
      <c r="I349" s="2" t="s">
        <v>3349</v>
      </c>
      <c r="J349" s="2" t="s">
        <v>3350</v>
      </c>
      <c r="K349" s="2" t="s">
        <v>3351</v>
      </c>
      <c r="L349" s="2" t="s">
        <v>3352</v>
      </c>
      <c r="M349" s="2" t="s">
        <v>3353</v>
      </c>
      <c r="N349" s="2" t="s">
        <v>3354</v>
      </c>
      <c r="O349" s="5" t="s">
        <v>3355</v>
      </c>
      <c r="P349" s="5" t="s">
        <v>3356</v>
      </c>
    </row>
    <row r="350" spans="1:16" ht="13" x14ac:dyDescent="0.15">
      <c r="A350" s="2" t="s">
        <v>3357</v>
      </c>
      <c r="B350" s="2" t="s">
        <v>3358</v>
      </c>
      <c r="C350" s="2" t="s">
        <v>3265</v>
      </c>
      <c r="D350" s="2" t="s">
        <v>3359</v>
      </c>
      <c r="E350" s="2" t="s">
        <v>3360</v>
      </c>
      <c r="F350" s="3">
        <v>0.21</v>
      </c>
      <c r="G350" s="2">
        <v>4.2</v>
      </c>
      <c r="H350" s="2">
        <v>284</v>
      </c>
      <c r="I350" s="2" t="s">
        <v>3361</v>
      </c>
      <c r="J350" s="2" t="s">
        <v>3362</v>
      </c>
      <c r="K350" s="2" t="s">
        <v>3363</v>
      </c>
      <c r="L350" s="2" t="s">
        <v>3364</v>
      </c>
      <c r="M350" s="2" t="s">
        <v>3365</v>
      </c>
      <c r="N350" s="2" t="s">
        <v>3366</v>
      </c>
      <c r="O350" s="5" t="s">
        <v>3367</v>
      </c>
      <c r="P350" s="5" t="s">
        <v>3368</v>
      </c>
    </row>
    <row r="351" spans="1:16" ht="13" x14ac:dyDescent="0.15">
      <c r="A351" s="2" t="s">
        <v>3369</v>
      </c>
      <c r="B351" s="2" t="s">
        <v>3370</v>
      </c>
      <c r="C351" s="2" t="s">
        <v>3347</v>
      </c>
      <c r="D351" s="2" t="s">
        <v>378</v>
      </c>
      <c r="E351" s="2" t="s">
        <v>1683</v>
      </c>
      <c r="F351" s="3">
        <v>0.76</v>
      </c>
      <c r="G351" s="2">
        <v>3.9</v>
      </c>
      <c r="H351" s="4">
        <v>58162</v>
      </c>
      <c r="I351" s="2" t="s">
        <v>3371</v>
      </c>
      <c r="J351" s="2" t="s">
        <v>3372</v>
      </c>
      <c r="K351" s="2" t="s">
        <v>3373</v>
      </c>
      <c r="L351" s="2" t="s">
        <v>3374</v>
      </c>
      <c r="M351" s="2" t="s">
        <v>3375</v>
      </c>
      <c r="N351" s="2" t="s">
        <v>3376</v>
      </c>
      <c r="O351" s="5" t="s">
        <v>3377</v>
      </c>
      <c r="P351" s="5" t="s">
        <v>3378</v>
      </c>
    </row>
    <row r="352" spans="1:16" ht="13" x14ac:dyDescent="0.15">
      <c r="A352" s="2" t="s">
        <v>3379</v>
      </c>
      <c r="B352" s="2" t="s">
        <v>3380</v>
      </c>
      <c r="C352" s="2" t="s">
        <v>3265</v>
      </c>
      <c r="D352" s="2" t="s">
        <v>2630</v>
      </c>
      <c r="E352" s="2" t="s">
        <v>3360</v>
      </c>
      <c r="F352" s="3">
        <v>0.25</v>
      </c>
      <c r="G352" s="2">
        <v>4</v>
      </c>
      <c r="H352" s="4">
        <v>12796</v>
      </c>
      <c r="I352" s="2" t="s">
        <v>3381</v>
      </c>
      <c r="J352" s="2" t="s">
        <v>3382</v>
      </c>
      <c r="K352" s="2" t="s">
        <v>3383</v>
      </c>
      <c r="L352" s="2" t="s">
        <v>3384</v>
      </c>
      <c r="M352" s="2" t="s">
        <v>3385</v>
      </c>
      <c r="N352" s="2" t="s">
        <v>3386</v>
      </c>
      <c r="O352" s="5" t="s">
        <v>3387</v>
      </c>
      <c r="P352" s="5" t="s">
        <v>3388</v>
      </c>
    </row>
    <row r="353" spans="1:16" ht="13" x14ac:dyDescent="0.15">
      <c r="A353" s="2" t="s">
        <v>3389</v>
      </c>
      <c r="B353" s="2" t="s">
        <v>3390</v>
      </c>
      <c r="C353" s="2" t="s">
        <v>3391</v>
      </c>
      <c r="D353" s="2" t="s">
        <v>32</v>
      </c>
      <c r="E353" s="2" t="s">
        <v>888</v>
      </c>
      <c r="F353" s="3">
        <v>0.73</v>
      </c>
      <c r="G353" s="2">
        <v>4</v>
      </c>
      <c r="H353" s="4">
        <v>14282</v>
      </c>
      <c r="I353" s="2" t="s">
        <v>3392</v>
      </c>
      <c r="J353" s="2" t="s">
        <v>3393</v>
      </c>
      <c r="K353" s="2" t="s">
        <v>3394</v>
      </c>
      <c r="L353" s="2" t="s">
        <v>3395</v>
      </c>
      <c r="M353" s="2" t="s">
        <v>3396</v>
      </c>
      <c r="N353" s="2" t="s">
        <v>3397</v>
      </c>
      <c r="O353" s="5" t="s">
        <v>3398</v>
      </c>
      <c r="P353" s="5" t="s">
        <v>3399</v>
      </c>
    </row>
    <row r="354" spans="1:16" ht="13" x14ac:dyDescent="0.15">
      <c r="A354" s="2" t="s">
        <v>3400</v>
      </c>
      <c r="B354" s="2" t="s">
        <v>3401</v>
      </c>
      <c r="C354" s="2" t="s">
        <v>3347</v>
      </c>
      <c r="D354" s="2" t="s">
        <v>32</v>
      </c>
      <c r="E354" s="2" t="s">
        <v>114</v>
      </c>
      <c r="F354" s="3">
        <v>0.65</v>
      </c>
      <c r="G354" s="2">
        <v>4.0999999999999996</v>
      </c>
      <c r="H354" s="2" t="s">
        <v>3402</v>
      </c>
      <c r="I354" s="2" t="s">
        <v>3403</v>
      </c>
      <c r="J354" s="2" t="s">
        <v>3404</v>
      </c>
      <c r="K354" s="2" t="s">
        <v>3405</v>
      </c>
      <c r="L354" s="2" t="s">
        <v>3406</v>
      </c>
      <c r="M354" s="2" t="s">
        <v>3407</v>
      </c>
      <c r="N354" s="2" t="s">
        <v>3408</v>
      </c>
      <c r="O354" s="5" t="s">
        <v>3409</v>
      </c>
      <c r="P354" s="5" t="s">
        <v>3410</v>
      </c>
    </row>
    <row r="355" spans="1:16" ht="13" x14ac:dyDescent="0.15">
      <c r="A355" s="2" t="s">
        <v>3411</v>
      </c>
      <c r="B355" s="2" t="s">
        <v>3412</v>
      </c>
      <c r="C355" s="2" t="s">
        <v>3301</v>
      </c>
      <c r="D355" s="2" t="s">
        <v>3413</v>
      </c>
      <c r="E355" s="2" t="s">
        <v>3414</v>
      </c>
      <c r="F355" s="3">
        <v>0.47</v>
      </c>
      <c r="G355" s="2">
        <v>4.4000000000000004</v>
      </c>
      <c r="H355" s="4">
        <v>67259</v>
      </c>
      <c r="I355" s="2" t="s">
        <v>3303</v>
      </c>
      <c r="J355" s="2" t="s">
        <v>3304</v>
      </c>
      <c r="K355" s="2" t="s">
        <v>3305</v>
      </c>
      <c r="L355" s="2" t="s">
        <v>3306</v>
      </c>
      <c r="M355" s="2" t="s">
        <v>3307</v>
      </c>
      <c r="N355" s="2" t="s">
        <v>3308</v>
      </c>
      <c r="O355" s="5" t="s">
        <v>3415</v>
      </c>
      <c r="P355" s="5" t="s">
        <v>3416</v>
      </c>
    </row>
    <row r="356" spans="1:16" ht="13" x14ac:dyDescent="0.15">
      <c r="A356" s="2" t="s">
        <v>3417</v>
      </c>
      <c r="B356" s="2" t="s">
        <v>3418</v>
      </c>
      <c r="C356" s="2" t="s">
        <v>3265</v>
      </c>
      <c r="D356" s="2" t="s">
        <v>3359</v>
      </c>
      <c r="E356" s="2" t="s">
        <v>3360</v>
      </c>
      <c r="F356" s="3">
        <v>0.21</v>
      </c>
      <c r="G356" s="2">
        <v>4.2</v>
      </c>
      <c r="H356" s="2">
        <v>284</v>
      </c>
      <c r="I356" s="2" t="s">
        <v>3361</v>
      </c>
      <c r="J356" s="2" t="s">
        <v>3362</v>
      </c>
      <c r="K356" s="2" t="s">
        <v>3363</v>
      </c>
      <c r="L356" s="2" t="s">
        <v>3364</v>
      </c>
      <c r="M356" s="2" t="s">
        <v>3365</v>
      </c>
      <c r="N356" s="2" t="s">
        <v>3366</v>
      </c>
      <c r="O356" s="5" t="s">
        <v>3419</v>
      </c>
      <c r="P356" s="5" t="s">
        <v>3420</v>
      </c>
    </row>
    <row r="357" spans="1:16" ht="13" x14ac:dyDescent="0.15">
      <c r="A357" s="2" t="s">
        <v>3421</v>
      </c>
      <c r="B357" s="2" t="s">
        <v>3422</v>
      </c>
      <c r="C357" s="2" t="s">
        <v>3252</v>
      </c>
      <c r="D357" s="2" t="s">
        <v>625</v>
      </c>
      <c r="E357" s="2" t="s">
        <v>1683</v>
      </c>
      <c r="F357" s="3">
        <v>0.4</v>
      </c>
      <c r="G357" s="2">
        <v>4.3</v>
      </c>
      <c r="H357" s="4">
        <v>15970</v>
      </c>
      <c r="I357" s="2" t="s">
        <v>3423</v>
      </c>
      <c r="J357" s="2" t="s">
        <v>3424</v>
      </c>
      <c r="K357" s="2" t="s">
        <v>3425</v>
      </c>
      <c r="L357" s="2" t="s">
        <v>3426</v>
      </c>
      <c r="M357" s="2" t="s">
        <v>3427</v>
      </c>
      <c r="N357" s="2" t="s">
        <v>3428</v>
      </c>
      <c r="O357" s="5" t="s">
        <v>3429</v>
      </c>
      <c r="P357" s="5" t="s">
        <v>3430</v>
      </c>
    </row>
    <row r="358" spans="1:16" ht="13" x14ac:dyDescent="0.15">
      <c r="A358" s="2" t="s">
        <v>3431</v>
      </c>
      <c r="B358" s="2" t="s">
        <v>3432</v>
      </c>
      <c r="C358" s="2" t="s">
        <v>3252</v>
      </c>
      <c r="D358" s="2" t="s">
        <v>3433</v>
      </c>
      <c r="E358" s="2" t="s">
        <v>548</v>
      </c>
      <c r="F358" s="3">
        <v>0.48</v>
      </c>
      <c r="G358" s="2">
        <v>4.3</v>
      </c>
      <c r="H358" s="2" t="s">
        <v>3254</v>
      </c>
      <c r="I358" s="2" t="s">
        <v>3434</v>
      </c>
      <c r="J358" s="2" t="s">
        <v>3256</v>
      </c>
      <c r="K358" s="2" t="s">
        <v>3257</v>
      </c>
      <c r="L358" s="2" t="s">
        <v>3258</v>
      </c>
      <c r="M358" s="2" t="s">
        <v>3259</v>
      </c>
      <c r="N358" s="2" t="s">
        <v>3260</v>
      </c>
      <c r="O358" s="5" t="s">
        <v>3435</v>
      </c>
      <c r="P358" s="5" t="s">
        <v>3436</v>
      </c>
    </row>
    <row r="359" spans="1:16" ht="13" x14ac:dyDescent="0.15">
      <c r="A359" s="2" t="s">
        <v>3437</v>
      </c>
      <c r="B359" s="2" t="s">
        <v>3438</v>
      </c>
      <c r="C359" s="2" t="s">
        <v>3439</v>
      </c>
      <c r="D359" s="2" t="s">
        <v>32</v>
      </c>
      <c r="E359" s="2" t="s">
        <v>114</v>
      </c>
      <c r="F359" s="3">
        <v>0.65</v>
      </c>
      <c r="G359" s="2">
        <v>3.9</v>
      </c>
      <c r="H359" s="4">
        <v>46399</v>
      </c>
      <c r="I359" s="2" t="s">
        <v>3440</v>
      </c>
      <c r="J359" s="2" t="s">
        <v>3441</v>
      </c>
      <c r="K359" s="2" t="s">
        <v>3442</v>
      </c>
      <c r="L359" s="2" t="s">
        <v>3443</v>
      </c>
      <c r="M359" s="2" t="s">
        <v>3444</v>
      </c>
      <c r="N359" s="2" t="s">
        <v>3445</v>
      </c>
      <c r="O359" s="5" t="s">
        <v>3446</v>
      </c>
      <c r="P359" s="5" t="s">
        <v>3447</v>
      </c>
    </row>
    <row r="360" spans="1:16" ht="13" x14ac:dyDescent="0.15">
      <c r="A360" s="2" t="s">
        <v>3448</v>
      </c>
      <c r="B360" s="2" t="s">
        <v>3449</v>
      </c>
      <c r="C360" s="2" t="s">
        <v>3450</v>
      </c>
      <c r="D360" s="2" t="s">
        <v>3451</v>
      </c>
      <c r="E360" s="2" t="s">
        <v>1415</v>
      </c>
      <c r="F360" s="3">
        <v>0.28000000000000003</v>
      </c>
      <c r="G360" s="2">
        <v>4.4000000000000004</v>
      </c>
      <c r="H360" s="4">
        <v>8891</v>
      </c>
      <c r="I360" s="2" t="s">
        <v>3452</v>
      </c>
      <c r="J360" s="2" t="s">
        <v>3453</v>
      </c>
      <c r="K360" s="2" t="s">
        <v>3454</v>
      </c>
      <c r="L360" s="2" t="s">
        <v>3455</v>
      </c>
      <c r="M360" s="2" t="s">
        <v>3456</v>
      </c>
      <c r="N360" s="2" t="s">
        <v>3457</v>
      </c>
      <c r="O360" s="5" t="s">
        <v>3458</v>
      </c>
      <c r="P360" s="5" t="s">
        <v>3459</v>
      </c>
    </row>
    <row r="361" spans="1:16" ht="13" x14ac:dyDescent="0.15">
      <c r="A361" s="2" t="s">
        <v>3460</v>
      </c>
      <c r="B361" s="2" t="s">
        <v>3461</v>
      </c>
      <c r="C361" s="2" t="s">
        <v>3219</v>
      </c>
      <c r="D361" s="2" t="s">
        <v>479</v>
      </c>
      <c r="E361" s="2" t="s">
        <v>842</v>
      </c>
      <c r="F361" s="3">
        <v>0.6</v>
      </c>
      <c r="G361" s="2">
        <v>4</v>
      </c>
      <c r="H361" s="4">
        <v>30254</v>
      </c>
      <c r="I361" s="2" t="s">
        <v>3462</v>
      </c>
      <c r="J361" s="2" t="s">
        <v>3463</v>
      </c>
      <c r="K361" s="2" t="s">
        <v>3464</v>
      </c>
      <c r="L361" s="2" t="s">
        <v>3465</v>
      </c>
      <c r="M361" s="2" t="s">
        <v>3466</v>
      </c>
      <c r="N361" s="2" t="s">
        <v>3467</v>
      </c>
      <c r="O361" s="5" t="s">
        <v>3468</v>
      </c>
      <c r="P361" s="5" t="s">
        <v>3469</v>
      </c>
    </row>
    <row r="362" spans="1:16" ht="13" x14ac:dyDescent="0.15">
      <c r="A362" s="2" t="s">
        <v>3470</v>
      </c>
      <c r="B362" s="2" t="s">
        <v>3471</v>
      </c>
      <c r="C362" s="2" t="s">
        <v>3219</v>
      </c>
      <c r="D362" s="2" t="s">
        <v>625</v>
      </c>
      <c r="E362" s="2" t="s">
        <v>717</v>
      </c>
      <c r="F362" s="3">
        <v>0.81</v>
      </c>
      <c r="G362" s="2">
        <v>4.2</v>
      </c>
      <c r="H362" s="4">
        <v>22636</v>
      </c>
      <c r="I362" s="2" t="s">
        <v>3472</v>
      </c>
      <c r="J362" s="2" t="s">
        <v>3473</v>
      </c>
      <c r="K362" s="2" t="s">
        <v>3474</v>
      </c>
      <c r="L362" s="2" t="s">
        <v>3475</v>
      </c>
      <c r="M362" s="2" t="s">
        <v>3476</v>
      </c>
      <c r="N362" s="2" t="s">
        <v>3477</v>
      </c>
      <c r="O362" s="5" t="s">
        <v>3478</v>
      </c>
      <c r="P362" s="5" t="s">
        <v>3479</v>
      </c>
    </row>
    <row r="363" spans="1:16" ht="13" x14ac:dyDescent="0.15">
      <c r="A363" s="2" t="s">
        <v>3480</v>
      </c>
      <c r="B363" s="2" t="s">
        <v>3481</v>
      </c>
      <c r="C363" s="2" t="s">
        <v>3265</v>
      </c>
      <c r="D363" s="2" t="s">
        <v>3482</v>
      </c>
      <c r="E363" s="2" t="s">
        <v>2982</v>
      </c>
      <c r="F363" s="3">
        <v>0.28999999999999998</v>
      </c>
      <c r="G363" s="2">
        <v>4.0999999999999996</v>
      </c>
      <c r="H363" s="4">
        <v>22318</v>
      </c>
      <c r="I363" s="2" t="s">
        <v>3483</v>
      </c>
      <c r="J363" s="2" t="s">
        <v>3484</v>
      </c>
      <c r="K363" s="2" t="s">
        <v>3485</v>
      </c>
      <c r="L363" s="2" t="s">
        <v>3486</v>
      </c>
      <c r="M363" s="2" t="s">
        <v>3487</v>
      </c>
      <c r="N363" s="2" t="s">
        <v>3488</v>
      </c>
      <c r="O363" s="5" t="s">
        <v>3489</v>
      </c>
      <c r="P363" s="5" t="s">
        <v>3490</v>
      </c>
    </row>
    <row r="364" spans="1:16" ht="13" x14ac:dyDescent="0.15">
      <c r="A364" s="2" t="s">
        <v>3491</v>
      </c>
      <c r="B364" s="2" t="s">
        <v>3492</v>
      </c>
      <c r="C364" s="2" t="s">
        <v>3301</v>
      </c>
      <c r="D364" s="2" t="s">
        <v>3493</v>
      </c>
      <c r="E364" s="2" t="s">
        <v>150</v>
      </c>
      <c r="F364" s="3">
        <v>0.47</v>
      </c>
      <c r="G364" s="2">
        <v>4.4000000000000004</v>
      </c>
      <c r="H364" s="4">
        <v>67259</v>
      </c>
      <c r="I364" s="2" t="s">
        <v>3494</v>
      </c>
      <c r="J364" s="2" t="s">
        <v>3304</v>
      </c>
      <c r="K364" s="2" t="s">
        <v>3305</v>
      </c>
      <c r="L364" s="2" t="s">
        <v>3306</v>
      </c>
      <c r="M364" s="2" t="s">
        <v>3307</v>
      </c>
      <c r="N364" s="2" t="s">
        <v>3308</v>
      </c>
      <c r="O364" s="5" t="s">
        <v>3495</v>
      </c>
      <c r="P364" s="5" t="s">
        <v>3496</v>
      </c>
    </row>
    <row r="365" spans="1:16" ht="13" x14ac:dyDescent="0.15">
      <c r="A365" s="2" t="s">
        <v>3497</v>
      </c>
      <c r="B365" s="2" t="s">
        <v>3498</v>
      </c>
      <c r="C365" s="2" t="s">
        <v>3265</v>
      </c>
      <c r="D365" s="2" t="s">
        <v>578</v>
      </c>
      <c r="E365" s="2" t="s">
        <v>3499</v>
      </c>
      <c r="F365" s="3">
        <v>0.28000000000000003</v>
      </c>
      <c r="G365" s="2">
        <v>4.0999999999999996</v>
      </c>
      <c r="H365" s="4">
        <v>18998</v>
      </c>
      <c r="I365" s="2" t="s">
        <v>3500</v>
      </c>
      <c r="J365" s="2" t="s">
        <v>3501</v>
      </c>
      <c r="K365" s="2" t="s">
        <v>3502</v>
      </c>
      <c r="L365" s="2" t="s">
        <v>3503</v>
      </c>
      <c r="M365" s="2" t="s">
        <v>3504</v>
      </c>
      <c r="N365" s="2" t="s">
        <v>3505</v>
      </c>
      <c r="O365" s="5" t="s">
        <v>3506</v>
      </c>
      <c r="P365" s="5" t="s">
        <v>3507</v>
      </c>
    </row>
    <row r="366" spans="1:16" ht="13" x14ac:dyDescent="0.15">
      <c r="A366" s="2" t="s">
        <v>3508</v>
      </c>
      <c r="B366" s="2" t="s">
        <v>3218</v>
      </c>
      <c r="C366" s="2" t="s">
        <v>3219</v>
      </c>
      <c r="D366" s="2" t="s">
        <v>236</v>
      </c>
      <c r="E366" s="2" t="s">
        <v>303</v>
      </c>
      <c r="F366" s="3">
        <v>0.91</v>
      </c>
      <c r="G366" s="2">
        <v>4.2</v>
      </c>
      <c r="H366" s="4">
        <v>13937</v>
      </c>
      <c r="I366" s="2" t="s">
        <v>3509</v>
      </c>
      <c r="J366" s="2" t="s">
        <v>3221</v>
      </c>
      <c r="K366" s="2" t="s">
        <v>3222</v>
      </c>
      <c r="L366" s="2" t="s">
        <v>3223</v>
      </c>
      <c r="M366" s="2" t="s">
        <v>3224</v>
      </c>
      <c r="N366" s="2" t="s">
        <v>3225</v>
      </c>
      <c r="O366" s="5" t="s">
        <v>3510</v>
      </c>
      <c r="P366" s="5" t="s">
        <v>3511</v>
      </c>
    </row>
    <row r="367" spans="1:16" ht="13" x14ac:dyDescent="0.15">
      <c r="A367" s="2" t="s">
        <v>3512</v>
      </c>
      <c r="B367" s="2" t="s">
        <v>3513</v>
      </c>
      <c r="C367" s="2" t="s">
        <v>3219</v>
      </c>
      <c r="D367" s="2" t="s">
        <v>548</v>
      </c>
      <c r="E367" s="2" t="s">
        <v>1283</v>
      </c>
      <c r="F367" s="3">
        <v>0.78</v>
      </c>
      <c r="G367" s="2">
        <v>4.2</v>
      </c>
      <c r="H367" s="4">
        <v>29471</v>
      </c>
      <c r="I367" s="2" t="s">
        <v>3514</v>
      </c>
      <c r="J367" s="2" t="s">
        <v>3515</v>
      </c>
      <c r="K367" s="2" t="s">
        <v>3516</v>
      </c>
      <c r="L367" s="2" t="s">
        <v>3517</v>
      </c>
      <c r="M367" s="2" t="s">
        <v>3518</v>
      </c>
      <c r="N367" s="2" t="s">
        <v>3519</v>
      </c>
      <c r="O367" s="5" t="s">
        <v>3520</v>
      </c>
      <c r="P367" s="5" t="s">
        <v>3521</v>
      </c>
    </row>
    <row r="368" spans="1:16" ht="13" x14ac:dyDescent="0.15">
      <c r="A368" s="2" t="s">
        <v>3522</v>
      </c>
      <c r="B368" s="2" t="s">
        <v>3523</v>
      </c>
      <c r="C368" s="2" t="s">
        <v>3265</v>
      </c>
      <c r="D368" s="2" t="s">
        <v>2981</v>
      </c>
      <c r="E368" s="2" t="s">
        <v>196</v>
      </c>
      <c r="F368" s="3">
        <v>0.32</v>
      </c>
      <c r="G368" s="2">
        <v>4.0999999999999996</v>
      </c>
      <c r="H368" s="4">
        <v>22318</v>
      </c>
      <c r="I368" s="2" t="s">
        <v>3524</v>
      </c>
      <c r="J368" s="2" t="s">
        <v>3484</v>
      </c>
      <c r="K368" s="2" t="s">
        <v>3485</v>
      </c>
      <c r="L368" s="2" t="s">
        <v>3486</v>
      </c>
      <c r="M368" s="2" t="s">
        <v>3487</v>
      </c>
      <c r="N368" s="2" t="s">
        <v>3488</v>
      </c>
      <c r="O368" s="5" t="s">
        <v>3525</v>
      </c>
      <c r="P368" s="5" t="s">
        <v>3526</v>
      </c>
    </row>
    <row r="369" spans="1:16" ht="13" x14ac:dyDescent="0.15">
      <c r="A369" s="2" t="s">
        <v>3527</v>
      </c>
      <c r="B369" s="2" t="s">
        <v>3528</v>
      </c>
      <c r="C369" s="2" t="s">
        <v>3265</v>
      </c>
      <c r="D369" s="2" t="s">
        <v>3529</v>
      </c>
      <c r="E369" s="2" t="s">
        <v>3530</v>
      </c>
      <c r="F369" s="3">
        <v>0.21</v>
      </c>
      <c r="G369" s="2">
        <v>4</v>
      </c>
      <c r="H369" s="4">
        <v>21350</v>
      </c>
      <c r="I369" s="2" t="s">
        <v>3531</v>
      </c>
      <c r="J369" s="2" t="s">
        <v>3532</v>
      </c>
      <c r="K369" s="2" t="s">
        <v>3533</v>
      </c>
      <c r="L369" s="2" t="s">
        <v>3534</v>
      </c>
      <c r="M369" s="2" t="s">
        <v>3535</v>
      </c>
      <c r="N369" s="2" t="s">
        <v>3536</v>
      </c>
      <c r="O369" s="5" t="s">
        <v>3537</v>
      </c>
      <c r="P369" s="5" t="s">
        <v>3538</v>
      </c>
    </row>
    <row r="370" spans="1:16" ht="13" x14ac:dyDescent="0.15">
      <c r="A370" s="2" t="s">
        <v>3539</v>
      </c>
      <c r="B370" s="2" t="s">
        <v>3218</v>
      </c>
      <c r="C370" s="2" t="s">
        <v>3219</v>
      </c>
      <c r="D370" s="2" t="s">
        <v>236</v>
      </c>
      <c r="E370" s="2" t="s">
        <v>303</v>
      </c>
      <c r="F370" s="3">
        <v>0.91</v>
      </c>
      <c r="G370" s="2">
        <v>4.2</v>
      </c>
      <c r="H370" s="4">
        <v>13937</v>
      </c>
      <c r="I370" s="2" t="s">
        <v>3509</v>
      </c>
      <c r="J370" s="2" t="s">
        <v>3221</v>
      </c>
      <c r="K370" s="2" t="s">
        <v>3222</v>
      </c>
      <c r="L370" s="2" t="s">
        <v>3223</v>
      </c>
      <c r="M370" s="2" t="s">
        <v>3224</v>
      </c>
      <c r="N370" s="2" t="s">
        <v>3225</v>
      </c>
      <c r="O370" s="5" t="s">
        <v>3540</v>
      </c>
      <c r="P370" s="5" t="s">
        <v>3541</v>
      </c>
    </row>
    <row r="371" spans="1:16" ht="13" x14ac:dyDescent="0.15">
      <c r="A371" s="2" t="s">
        <v>16</v>
      </c>
      <c r="B371" s="2" t="s">
        <v>17</v>
      </c>
      <c r="C371" s="2" t="s">
        <v>18</v>
      </c>
      <c r="D371" s="2" t="s">
        <v>19</v>
      </c>
      <c r="E371" s="2" t="s">
        <v>20</v>
      </c>
      <c r="F371" s="3">
        <v>0.64</v>
      </c>
      <c r="G371" s="2">
        <v>4.2</v>
      </c>
      <c r="H371" s="4">
        <v>24270</v>
      </c>
      <c r="I371" s="2" t="s">
        <v>21</v>
      </c>
      <c r="J371" s="2" t="s">
        <v>22</v>
      </c>
      <c r="K371" s="2" t="s">
        <v>23</v>
      </c>
      <c r="L371" s="2" t="s">
        <v>24</v>
      </c>
      <c r="M371" s="2" t="s">
        <v>25</v>
      </c>
      <c r="N371" s="2" t="s">
        <v>929</v>
      </c>
      <c r="O371" s="5" t="s">
        <v>3542</v>
      </c>
      <c r="P371" s="5" t="s">
        <v>3543</v>
      </c>
    </row>
    <row r="372" spans="1:16" ht="13" x14ac:dyDescent="0.15">
      <c r="A372" s="2" t="s">
        <v>3544</v>
      </c>
      <c r="B372" s="2" t="s">
        <v>3545</v>
      </c>
      <c r="C372" s="2" t="s">
        <v>3265</v>
      </c>
      <c r="D372" s="2" t="s">
        <v>1232</v>
      </c>
      <c r="E372" s="2" t="s">
        <v>3546</v>
      </c>
      <c r="F372" s="3">
        <v>0.23</v>
      </c>
      <c r="G372" s="2">
        <v>4.0999999999999996</v>
      </c>
      <c r="H372" s="2" t="s">
        <v>3547</v>
      </c>
      <c r="I372" s="2" t="s">
        <v>3548</v>
      </c>
      <c r="J372" s="2" t="s">
        <v>3549</v>
      </c>
      <c r="K372" s="2" t="s">
        <v>3550</v>
      </c>
      <c r="L372" s="2" t="s">
        <v>3551</v>
      </c>
      <c r="M372" s="2" t="s">
        <v>3552</v>
      </c>
      <c r="N372" s="2" t="s">
        <v>3553</v>
      </c>
      <c r="O372" s="5" t="s">
        <v>3554</v>
      </c>
      <c r="P372" s="5" t="s">
        <v>3555</v>
      </c>
    </row>
    <row r="373" spans="1:16" ht="13" x14ac:dyDescent="0.15">
      <c r="A373" s="2" t="s">
        <v>3556</v>
      </c>
      <c r="B373" s="2" t="s">
        <v>3557</v>
      </c>
      <c r="C373" s="2" t="s">
        <v>3265</v>
      </c>
      <c r="D373" s="2" t="s">
        <v>3266</v>
      </c>
      <c r="E373" s="2" t="s">
        <v>1232</v>
      </c>
      <c r="F373" s="3">
        <v>0.24</v>
      </c>
      <c r="G373" s="2">
        <v>4.0999999999999996</v>
      </c>
      <c r="H373" s="2" t="s">
        <v>3547</v>
      </c>
      <c r="I373" s="2" t="s">
        <v>3558</v>
      </c>
      <c r="J373" s="2" t="s">
        <v>3549</v>
      </c>
      <c r="K373" s="2" t="s">
        <v>3550</v>
      </c>
      <c r="L373" s="2" t="s">
        <v>3551</v>
      </c>
      <c r="M373" s="2" t="s">
        <v>3552</v>
      </c>
      <c r="N373" s="2" t="s">
        <v>3553</v>
      </c>
      <c r="O373" s="5" t="s">
        <v>3559</v>
      </c>
      <c r="P373" s="5" t="s">
        <v>3560</v>
      </c>
    </row>
    <row r="374" spans="1:16" ht="13" x14ac:dyDescent="0.15">
      <c r="A374" s="2" t="s">
        <v>3561</v>
      </c>
      <c r="B374" s="2" t="s">
        <v>3218</v>
      </c>
      <c r="C374" s="2" t="s">
        <v>3219</v>
      </c>
      <c r="D374" s="2" t="s">
        <v>236</v>
      </c>
      <c r="E374" s="2" t="s">
        <v>303</v>
      </c>
      <c r="F374" s="3">
        <v>0.91</v>
      </c>
      <c r="G374" s="2">
        <v>4.2</v>
      </c>
      <c r="H374" s="4">
        <v>13937</v>
      </c>
      <c r="I374" s="2" t="s">
        <v>3562</v>
      </c>
      <c r="J374" s="2" t="s">
        <v>3221</v>
      </c>
      <c r="K374" s="2" t="s">
        <v>3222</v>
      </c>
      <c r="L374" s="2" t="s">
        <v>3223</v>
      </c>
      <c r="M374" s="2" t="s">
        <v>3224</v>
      </c>
      <c r="N374" s="2" t="s">
        <v>3225</v>
      </c>
      <c r="O374" s="5" t="s">
        <v>3563</v>
      </c>
      <c r="P374" s="5" t="s">
        <v>3564</v>
      </c>
    </row>
    <row r="375" spans="1:16" ht="13" x14ac:dyDescent="0.15">
      <c r="A375" s="2" t="s">
        <v>3565</v>
      </c>
      <c r="B375" s="2" t="s">
        <v>3566</v>
      </c>
      <c r="C375" s="2" t="s">
        <v>3265</v>
      </c>
      <c r="D375" s="2" t="s">
        <v>2630</v>
      </c>
      <c r="E375" s="2" t="s">
        <v>3360</v>
      </c>
      <c r="F375" s="3">
        <v>0.25</v>
      </c>
      <c r="G375" s="2">
        <v>4</v>
      </c>
      <c r="H375" s="4">
        <v>12796</v>
      </c>
      <c r="I375" s="2" t="s">
        <v>3381</v>
      </c>
      <c r="J375" s="2" t="s">
        <v>3382</v>
      </c>
      <c r="K375" s="2" t="s">
        <v>3383</v>
      </c>
      <c r="L375" s="2" t="s">
        <v>3384</v>
      </c>
      <c r="M375" s="2" t="s">
        <v>3385</v>
      </c>
      <c r="N375" s="2" t="s">
        <v>3386</v>
      </c>
      <c r="O375" s="5" t="s">
        <v>3567</v>
      </c>
      <c r="P375" s="5" t="s">
        <v>3568</v>
      </c>
    </row>
    <row r="376" spans="1:16" ht="13" x14ac:dyDescent="0.15">
      <c r="A376" s="2" t="s">
        <v>3569</v>
      </c>
      <c r="B376" s="2" t="s">
        <v>3570</v>
      </c>
      <c r="C376" s="2" t="s">
        <v>3571</v>
      </c>
      <c r="D376" s="2" t="s">
        <v>668</v>
      </c>
      <c r="E376" s="2" t="s">
        <v>3572</v>
      </c>
      <c r="F376" s="3">
        <v>0.72</v>
      </c>
      <c r="G376" s="2">
        <v>4.3</v>
      </c>
      <c r="H376" s="4">
        <v>14185</v>
      </c>
      <c r="I376" s="2" t="s">
        <v>3573</v>
      </c>
      <c r="J376" s="2" t="s">
        <v>2243</v>
      </c>
      <c r="K376" s="2" t="s">
        <v>2244</v>
      </c>
      <c r="L376" s="2" t="s">
        <v>2245</v>
      </c>
      <c r="M376" s="2" t="s">
        <v>2246</v>
      </c>
      <c r="N376" s="2" t="s">
        <v>3574</v>
      </c>
      <c r="O376" s="5" t="s">
        <v>3575</v>
      </c>
      <c r="P376" s="5" t="s">
        <v>3576</v>
      </c>
    </row>
    <row r="377" spans="1:16" ht="13" x14ac:dyDescent="0.15">
      <c r="A377" s="2" t="s">
        <v>3577</v>
      </c>
      <c r="B377" s="2" t="s">
        <v>3578</v>
      </c>
      <c r="C377" s="2" t="s">
        <v>3219</v>
      </c>
      <c r="D377" s="2" t="s">
        <v>842</v>
      </c>
      <c r="E377" s="2" t="s">
        <v>2981</v>
      </c>
      <c r="F377" s="3">
        <v>0.76</v>
      </c>
      <c r="G377" s="2">
        <v>4.3</v>
      </c>
      <c r="H377" s="4">
        <v>17159</v>
      </c>
      <c r="I377" s="2" t="s">
        <v>3579</v>
      </c>
      <c r="J377" s="2" t="s">
        <v>3580</v>
      </c>
      <c r="K377" s="2" t="s">
        <v>3581</v>
      </c>
      <c r="L377" s="2" t="s">
        <v>3582</v>
      </c>
      <c r="M377" s="2" t="s">
        <v>3583</v>
      </c>
      <c r="N377" s="2" t="s">
        <v>3584</v>
      </c>
      <c r="O377" s="5" t="s">
        <v>3585</v>
      </c>
      <c r="P377" s="5" t="s">
        <v>3586</v>
      </c>
    </row>
    <row r="378" spans="1:16" ht="13" x14ac:dyDescent="0.15">
      <c r="A378" s="2" t="s">
        <v>3587</v>
      </c>
      <c r="B378" s="2" t="s">
        <v>3588</v>
      </c>
      <c r="C378" s="2" t="s">
        <v>3219</v>
      </c>
      <c r="D378" s="2" t="s">
        <v>3589</v>
      </c>
      <c r="E378" s="2" t="s">
        <v>3590</v>
      </c>
      <c r="F378" s="3">
        <v>0.5</v>
      </c>
      <c r="G378" s="2">
        <v>4.0999999999999996</v>
      </c>
      <c r="H378" s="4">
        <v>5179</v>
      </c>
      <c r="I378" s="2" t="s">
        <v>3591</v>
      </c>
      <c r="J378" s="2" t="s">
        <v>3592</v>
      </c>
      <c r="K378" s="2" t="s">
        <v>3593</v>
      </c>
      <c r="L378" s="2" t="s">
        <v>3594</v>
      </c>
      <c r="M378" s="2" t="s">
        <v>3595</v>
      </c>
      <c r="N378" s="2" t="s">
        <v>3596</v>
      </c>
      <c r="O378" s="5" t="s">
        <v>3597</v>
      </c>
      <c r="P378" s="5" t="s">
        <v>3598</v>
      </c>
    </row>
    <row r="379" spans="1:16" ht="13" x14ac:dyDescent="0.15">
      <c r="A379" s="2" t="s">
        <v>29</v>
      </c>
      <c r="B379" s="2" t="s">
        <v>30</v>
      </c>
      <c r="C379" s="2" t="s">
        <v>18</v>
      </c>
      <c r="D379" s="2" t="s">
        <v>31</v>
      </c>
      <c r="E379" s="2" t="s">
        <v>32</v>
      </c>
      <c r="F379" s="3">
        <v>0.43</v>
      </c>
      <c r="G379" s="2">
        <v>4</v>
      </c>
      <c r="H379" s="4">
        <v>43993</v>
      </c>
      <c r="I379" s="2" t="s">
        <v>33</v>
      </c>
      <c r="J379" s="2" t="s">
        <v>34</v>
      </c>
      <c r="K379" s="2" t="s">
        <v>35</v>
      </c>
      <c r="L379" s="2" t="s">
        <v>36</v>
      </c>
      <c r="M379" s="2" t="s">
        <v>37</v>
      </c>
      <c r="N379" s="2" t="s">
        <v>38</v>
      </c>
      <c r="O379" s="5" t="s">
        <v>3599</v>
      </c>
      <c r="P379" s="5" t="s">
        <v>3600</v>
      </c>
    </row>
    <row r="380" spans="1:16" ht="13" x14ac:dyDescent="0.15">
      <c r="A380" s="2" t="s">
        <v>3601</v>
      </c>
      <c r="B380" s="2" t="s">
        <v>3602</v>
      </c>
      <c r="C380" s="2" t="s">
        <v>3265</v>
      </c>
      <c r="D380" s="2" t="s">
        <v>3603</v>
      </c>
      <c r="E380" s="2" t="s">
        <v>2558</v>
      </c>
      <c r="F380" s="3">
        <v>0.18</v>
      </c>
      <c r="G380" s="2">
        <v>4.0999999999999996</v>
      </c>
      <c r="H380" s="4">
        <v>19252</v>
      </c>
      <c r="I380" s="2" t="s">
        <v>3604</v>
      </c>
      <c r="J380" s="2" t="s">
        <v>3605</v>
      </c>
      <c r="K380" s="2" t="s">
        <v>3606</v>
      </c>
      <c r="L380" s="2" t="s">
        <v>3607</v>
      </c>
      <c r="M380" s="2" t="s">
        <v>3608</v>
      </c>
      <c r="N380" s="2" t="s">
        <v>3609</v>
      </c>
      <c r="O380" s="5" t="s">
        <v>3610</v>
      </c>
      <c r="P380" s="5" t="s">
        <v>3611</v>
      </c>
    </row>
    <row r="381" spans="1:16" ht="13" x14ac:dyDescent="0.15">
      <c r="A381" s="2" t="s">
        <v>41</v>
      </c>
      <c r="B381" s="2" t="s">
        <v>42</v>
      </c>
      <c r="C381" s="2" t="s">
        <v>18</v>
      </c>
      <c r="D381" s="2" t="s">
        <v>31</v>
      </c>
      <c r="E381" s="2" t="s">
        <v>114</v>
      </c>
      <c r="F381" s="3">
        <v>0.8</v>
      </c>
      <c r="G381" s="2">
        <v>3.9</v>
      </c>
      <c r="H381" s="4">
        <v>7928</v>
      </c>
      <c r="I381" s="2" t="s">
        <v>3612</v>
      </c>
      <c r="J381" s="2" t="s">
        <v>45</v>
      </c>
      <c r="K381" s="2" t="s">
        <v>46</v>
      </c>
      <c r="L381" s="2" t="s">
        <v>47</v>
      </c>
      <c r="M381" s="2" t="s">
        <v>48</v>
      </c>
      <c r="N381" s="2" t="s">
        <v>3613</v>
      </c>
      <c r="O381" s="5" t="s">
        <v>3614</v>
      </c>
      <c r="P381" s="5" t="s">
        <v>3615</v>
      </c>
    </row>
    <row r="382" spans="1:16" ht="13" x14ac:dyDescent="0.15">
      <c r="A382" s="2" t="s">
        <v>3616</v>
      </c>
      <c r="B382" s="2" t="s">
        <v>3218</v>
      </c>
      <c r="C382" s="2" t="s">
        <v>3219</v>
      </c>
      <c r="D382" s="2" t="s">
        <v>236</v>
      </c>
      <c r="E382" s="2" t="s">
        <v>303</v>
      </c>
      <c r="F382" s="3">
        <v>0.91</v>
      </c>
      <c r="G382" s="2">
        <v>4.2</v>
      </c>
      <c r="H382" s="4">
        <v>13937</v>
      </c>
      <c r="I382" s="2" t="s">
        <v>3220</v>
      </c>
      <c r="J382" s="2" t="s">
        <v>3221</v>
      </c>
      <c r="K382" s="2" t="s">
        <v>3222</v>
      </c>
      <c r="L382" s="2" t="s">
        <v>3223</v>
      </c>
      <c r="M382" s="2" t="s">
        <v>3224</v>
      </c>
      <c r="N382" s="2" t="s">
        <v>3225</v>
      </c>
      <c r="O382" s="5" t="s">
        <v>3617</v>
      </c>
      <c r="P382" s="5" t="s">
        <v>3618</v>
      </c>
    </row>
    <row r="383" spans="1:16" ht="13" x14ac:dyDescent="0.15">
      <c r="A383" s="2" t="s">
        <v>3619</v>
      </c>
      <c r="B383" s="2" t="s">
        <v>3620</v>
      </c>
      <c r="C383" s="2" t="s">
        <v>3265</v>
      </c>
      <c r="D383" s="2" t="s">
        <v>2630</v>
      </c>
      <c r="E383" s="2" t="s">
        <v>3360</v>
      </c>
      <c r="F383" s="3">
        <v>0.25</v>
      </c>
      <c r="G383" s="2">
        <v>4</v>
      </c>
      <c r="H383" s="4">
        <v>12796</v>
      </c>
      <c r="I383" s="2" t="s">
        <v>3381</v>
      </c>
      <c r="J383" s="2" t="s">
        <v>3382</v>
      </c>
      <c r="K383" s="2" t="s">
        <v>3383</v>
      </c>
      <c r="L383" s="2" t="s">
        <v>3384</v>
      </c>
      <c r="M383" s="2" t="s">
        <v>3385</v>
      </c>
      <c r="N383" s="2" t="s">
        <v>3386</v>
      </c>
      <c r="O383" s="5" t="s">
        <v>3621</v>
      </c>
      <c r="P383" s="5" t="s">
        <v>3622</v>
      </c>
    </row>
    <row r="384" spans="1:16" ht="13" x14ac:dyDescent="0.15">
      <c r="A384" s="2" t="s">
        <v>3623</v>
      </c>
      <c r="B384" s="2" t="s">
        <v>3624</v>
      </c>
      <c r="C384" s="2" t="s">
        <v>3391</v>
      </c>
      <c r="D384" s="2" t="s">
        <v>3625</v>
      </c>
      <c r="E384" s="2" t="s">
        <v>1415</v>
      </c>
      <c r="F384" s="3">
        <v>0.49</v>
      </c>
      <c r="G384" s="2">
        <v>4.4000000000000004</v>
      </c>
      <c r="H384" s="4">
        <v>1680</v>
      </c>
      <c r="I384" s="2" t="s">
        <v>3626</v>
      </c>
      <c r="J384" s="2" t="s">
        <v>3627</v>
      </c>
      <c r="K384" s="2" t="s">
        <v>3628</v>
      </c>
      <c r="L384" s="2" t="s">
        <v>3629</v>
      </c>
      <c r="M384" s="2" t="s">
        <v>3630</v>
      </c>
      <c r="N384" s="2" t="s">
        <v>3631</v>
      </c>
      <c r="O384" s="5" t="s">
        <v>3632</v>
      </c>
      <c r="P384" s="5" t="s">
        <v>3633</v>
      </c>
    </row>
    <row r="385" spans="1:16" ht="13" x14ac:dyDescent="0.15">
      <c r="A385" s="2" t="s">
        <v>3634</v>
      </c>
      <c r="B385" s="2" t="s">
        <v>3635</v>
      </c>
      <c r="C385" s="2" t="s">
        <v>3265</v>
      </c>
      <c r="D385" s="2" t="s">
        <v>578</v>
      </c>
      <c r="E385" s="2" t="s">
        <v>617</v>
      </c>
      <c r="F385" s="3">
        <v>0.19</v>
      </c>
      <c r="G385" s="2">
        <v>4.2</v>
      </c>
      <c r="H385" s="4">
        <v>13246</v>
      </c>
      <c r="I385" s="2" t="s">
        <v>3636</v>
      </c>
      <c r="J385" s="2" t="s">
        <v>3637</v>
      </c>
      <c r="K385" s="2" t="s">
        <v>3638</v>
      </c>
      <c r="L385" s="2" t="s">
        <v>3639</v>
      </c>
      <c r="M385" s="2" t="s">
        <v>3640</v>
      </c>
      <c r="N385" s="2" t="s">
        <v>3641</v>
      </c>
      <c r="O385" s="5" t="s">
        <v>3642</v>
      </c>
      <c r="P385" s="5" t="s">
        <v>3643</v>
      </c>
    </row>
    <row r="386" spans="1:16" ht="13" x14ac:dyDescent="0.15">
      <c r="A386" s="2" t="s">
        <v>3644</v>
      </c>
      <c r="B386" s="2" t="s">
        <v>3645</v>
      </c>
      <c r="C386" s="2" t="s">
        <v>3646</v>
      </c>
      <c r="D386" s="2" t="s">
        <v>3647</v>
      </c>
      <c r="E386" s="2" t="s">
        <v>479</v>
      </c>
      <c r="F386" s="3">
        <v>0.66</v>
      </c>
      <c r="G386" s="2">
        <v>3.8</v>
      </c>
      <c r="H386" s="4">
        <v>14648</v>
      </c>
      <c r="I386" s="2" t="s">
        <v>3648</v>
      </c>
      <c r="J386" s="2" t="s">
        <v>3649</v>
      </c>
      <c r="K386" s="2" t="s">
        <v>3650</v>
      </c>
      <c r="L386" s="2" t="s">
        <v>3651</v>
      </c>
      <c r="M386" s="2" t="s">
        <v>3652</v>
      </c>
      <c r="N386" s="2" t="s">
        <v>3653</v>
      </c>
      <c r="O386" s="5" t="s">
        <v>3654</v>
      </c>
      <c r="P386" s="5" t="s">
        <v>3655</v>
      </c>
    </row>
    <row r="387" spans="1:16" ht="13" x14ac:dyDescent="0.15">
      <c r="A387" s="2" t="s">
        <v>3656</v>
      </c>
      <c r="B387" s="2" t="s">
        <v>3229</v>
      </c>
      <c r="C387" s="2" t="s">
        <v>3219</v>
      </c>
      <c r="D387" s="2" t="s">
        <v>324</v>
      </c>
      <c r="E387" s="2" t="s">
        <v>1283</v>
      </c>
      <c r="F387" s="3">
        <v>0.8</v>
      </c>
      <c r="G387" s="2">
        <v>4.3</v>
      </c>
      <c r="H387" s="4">
        <v>27696</v>
      </c>
      <c r="I387" s="2" t="s">
        <v>3657</v>
      </c>
      <c r="J387" s="2" t="s">
        <v>3232</v>
      </c>
      <c r="K387" s="2" t="s">
        <v>3233</v>
      </c>
      <c r="L387" s="2" t="s">
        <v>3234</v>
      </c>
      <c r="M387" s="2" t="s">
        <v>3235</v>
      </c>
      <c r="N387" s="2" t="s">
        <v>3236</v>
      </c>
      <c r="O387" s="5" t="s">
        <v>3658</v>
      </c>
      <c r="P387" s="5" t="s">
        <v>3659</v>
      </c>
    </row>
    <row r="388" spans="1:16" ht="13" x14ac:dyDescent="0.15">
      <c r="A388" s="2" t="s">
        <v>3660</v>
      </c>
      <c r="B388" s="2" t="s">
        <v>3661</v>
      </c>
      <c r="C388" s="2" t="s">
        <v>3265</v>
      </c>
      <c r="D388" s="2" t="s">
        <v>1519</v>
      </c>
      <c r="E388" s="2" t="s">
        <v>1243</v>
      </c>
      <c r="F388" s="3">
        <v>0.26</v>
      </c>
      <c r="G388" s="2">
        <v>4.2</v>
      </c>
      <c r="H388" s="4">
        <v>32916</v>
      </c>
      <c r="I388" s="2" t="s">
        <v>3662</v>
      </c>
      <c r="J388" s="2" t="s">
        <v>3663</v>
      </c>
      <c r="K388" s="2" t="s">
        <v>3664</v>
      </c>
      <c r="L388" s="2" t="s">
        <v>3665</v>
      </c>
      <c r="M388" s="2" t="s">
        <v>3666</v>
      </c>
      <c r="N388" s="2" t="s">
        <v>3667</v>
      </c>
      <c r="O388" s="5" t="s">
        <v>3668</v>
      </c>
      <c r="P388" s="5" t="s">
        <v>3669</v>
      </c>
    </row>
    <row r="389" spans="1:16" ht="13" x14ac:dyDescent="0.15">
      <c r="A389" s="2" t="s">
        <v>3670</v>
      </c>
      <c r="B389" s="2" t="s">
        <v>3671</v>
      </c>
      <c r="C389" s="2" t="s">
        <v>3265</v>
      </c>
      <c r="D389" s="2" t="s">
        <v>303</v>
      </c>
      <c r="E389" s="2" t="s">
        <v>196</v>
      </c>
      <c r="F389" s="3">
        <v>0.2</v>
      </c>
      <c r="G389" s="2">
        <v>3.9</v>
      </c>
      <c r="H389" s="4">
        <v>25824</v>
      </c>
      <c r="I389" s="2" t="s">
        <v>3672</v>
      </c>
      <c r="J389" s="2" t="s">
        <v>3673</v>
      </c>
      <c r="K389" s="2" t="s">
        <v>3674</v>
      </c>
      <c r="L389" s="2" t="s">
        <v>3675</v>
      </c>
      <c r="M389" s="2" t="s">
        <v>3676</v>
      </c>
      <c r="N389" s="2" t="s">
        <v>3677</v>
      </c>
      <c r="O389" s="5" t="s">
        <v>3678</v>
      </c>
      <c r="P389" s="5" t="s">
        <v>3679</v>
      </c>
    </row>
    <row r="390" spans="1:16" ht="13" x14ac:dyDescent="0.15">
      <c r="A390" s="2" t="s">
        <v>3680</v>
      </c>
      <c r="B390" s="2" t="s">
        <v>3681</v>
      </c>
      <c r="C390" s="2" t="s">
        <v>3450</v>
      </c>
      <c r="D390" s="2" t="s">
        <v>3682</v>
      </c>
      <c r="E390" s="2" t="s">
        <v>1415</v>
      </c>
      <c r="F390" s="3">
        <v>0.37</v>
      </c>
      <c r="G390" s="2">
        <v>4.4000000000000004</v>
      </c>
      <c r="H390" s="4">
        <v>7462</v>
      </c>
      <c r="I390" s="2" t="s">
        <v>3683</v>
      </c>
      <c r="J390" s="2" t="s">
        <v>3684</v>
      </c>
      <c r="K390" s="2" t="s">
        <v>3685</v>
      </c>
      <c r="L390" s="2" t="s">
        <v>3686</v>
      </c>
      <c r="M390" s="2" t="s">
        <v>3687</v>
      </c>
      <c r="N390" s="2" t="s">
        <v>3688</v>
      </c>
      <c r="O390" s="5" t="s">
        <v>3689</v>
      </c>
      <c r="P390" s="5" t="s">
        <v>3690</v>
      </c>
    </row>
    <row r="391" spans="1:16" ht="13" x14ac:dyDescent="0.15">
      <c r="A391" s="2" t="s">
        <v>3691</v>
      </c>
      <c r="B391" s="2" t="s">
        <v>3692</v>
      </c>
      <c r="C391" s="2" t="s">
        <v>3347</v>
      </c>
      <c r="D391" s="2" t="s">
        <v>19</v>
      </c>
      <c r="E391" s="2" t="s">
        <v>55</v>
      </c>
      <c r="F391" s="3">
        <v>0.43</v>
      </c>
      <c r="G391" s="2">
        <v>4</v>
      </c>
      <c r="H391" s="4">
        <v>37817</v>
      </c>
      <c r="I391" s="2" t="s">
        <v>3693</v>
      </c>
      <c r="J391" s="2" t="s">
        <v>3694</v>
      </c>
      <c r="K391" s="2" t="s">
        <v>3695</v>
      </c>
      <c r="L391" s="2" t="s">
        <v>3696</v>
      </c>
      <c r="M391" s="2" t="s">
        <v>3697</v>
      </c>
      <c r="N391" s="2" t="s">
        <v>3698</v>
      </c>
      <c r="O391" s="5" t="s">
        <v>3699</v>
      </c>
      <c r="P391" s="5" t="s">
        <v>3700</v>
      </c>
    </row>
    <row r="392" spans="1:16" ht="13" x14ac:dyDescent="0.15">
      <c r="A392" s="2" t="s">
        <v>3701</v>
      </c>
      <c r="B392" s="2" t="s">
        <v>3702</v>
      </c>
      <c r="C392" s="2" t="s">
        <v>3219</v>
      </c>
      <c r="D392" s="2" t="s">
        <v>324</v>
      </c>
      <c r="E392" s="2" t="s">
        <v>3703</v>
      </c>
      <c r="F392" s="3">
        <v>0.5</v>
      </c>
      <c r="G392" s="2">
        <v>4</v>
      </c>
      <c r="H392" s="4">
        <v>30254</v>
      </c>
      <c r="I392" s="2" t="s">
        <v>3704</v>
      </c>
      <c r="J392" s="2" t="s">
        <v>3463</v>
      </c>
      <c r="K392" s="2" t="s">
        <v>3464</v>
      </c>
      <c r="L392" s="2" t="s">
        <v>3465</v>
      </c>
      <c r="M392" s="2" t="s">
        <v>3466</v>
      </c>
      <c r="N392" s="2" t="s">
        <v>3467</v>
      </c>
      <c r="O392" s="5" t="s">
        <v>3705</v>
      </c>
      <c r="P392" s="5" t="s">
        <v>3706</v>
      </c>
    </row>
    <row r="393" spans="1:16" ht="13" x14ac:dyDescent="0.15">
      <c r="A393" s="2" t="s">
        <v>3707</v>
      </c>
      <c r="B393" s="2" t="s">
        <v>3708</v>
      </c>
      <c r="C393" s="2" t="s">
        <v>3219</v>
      </c>
      <c r="D393" s="2" t="s">
        <v>324</v>
      </c>
      <c r="E393" s="2" t="s">
        <v>3241</v>
      </c>
      <c r="F393" s="3">
        <v>0.75</v>
      </c>
      <c r="G393" s="2">
        <v>3.8</v>
      </c>
      <c r="H393" s="4">
        <v>17831</v>
      </c>
      <c r="I393" s="2" t="s">
        <v>3242</v>
      </c>
      <c r="J393" s="2" t="s">
        <v>3243</v>
      </c>
      <c r="K393" s="2" t="s">
        <v>3244</v>
      </c>
      <c r="L393" s="2" t="s">
        <v>3245</v>
      </c>
      <c r="M393" s="2" t="s">
        <v>3246</v>
      </c>
      <c r="N393" s="2" t="s">
        <v>3247</v>
      </c>
      <c r="O393" s="5" t="s">
        <v>3709</v>
      </c>
      <c r="P393" s="5" t="s">
        <v>3710</v>
      </c>
    </row>
    <row r="394" spans="1:16" ht="13" x14ac:dyDescent="0.15">
      <c r="A394" s="2" t="s">
        <v>52</v>
      </c>
      <c r="B394" s="2" t="s">
        <v>53</v>
      </c>
      <c r="C394" s="2" t="s">
        <v>18</v>
      </c>
      <c r="D394" s="2" t="s">
        <v>54</v>
      </c>
      <c r="E394" s="2" t="s">
        <v>55</v>
      </c>
      <c r="F394" s="3">
        <v>0.53</v>
      </c>
      <c r="G394" s="2">
        <v>4.2</v>
      </c>
      <c r="H394" s="4">
        <v>94364</v>
      </c>
      <c r="I394" s="2" t="s">
        <v>56</v>
      </c>
      <c r="J394" s="2" t="s">
        <v>57</v>
      </c>
      <c r="K394" s="2" t="s">
        <v>58</v>
      </c>
      <c r="L394" s="2" t="s">
        <v>59</v>
      </c>
      <c r="M394" s="2" t="s">
        <v>60</v>
      </c>
      <c r="N394" s="2" t="s">
        <v>61</v>
      </c>
      <c r="O394" s="5" t="s">
        <v>3711</v>
      </c>
      <c r="P394" s="5" t="s">
        <v>3712</v>
      </c>
    </row>
    <row r="395" spans="1:16" ht="13" x14ac:dyDescent="0.15">
      <c r="A395" s="2" t="s">
        <v>64</v>
      </c>
      <c r="B395" s="2" t="s">
        <v>65</v>
      </c>
      <c r="C395" s="2" t="s">
        <v>18</v>
      </c>
      <c r="D395" s="2" t="s">
        <v>66</v>
      </c>
      <c r="E395" s="2" t="s">
        <v>19</v>
      </c>
      <c r="F395" s="3">
        <v>0.61</v>
      </c>
      <c r="G395" s="2">
        <v>4.2</v>
      </c>
      <c r="H395" s="4">
        <v>16905</v>
      </c>
      <c r="I395" s="2" t="s">
        <v>67</v>
      </c>
      <c r="J395" s="2" t="s">
        <v>68</v>
      </c>
      <c r="K395" s="2" t="s">
        <v>69</v>
      </c>
      <c r="L395" s="2" t="s">
        <v>70</v>
      </c>
      <c r="M395" s="2" t="s">
        <v>71</v>
      </c>
      <c r="N395" s="2" t="s">
        <v>72</v>
      </c>
      <c r="O395" s="5" t="s">
        <v>3713</v>
      </c>
      <c r="P395" s="5" t="s">
        <v>3714</v>
      </c>
    </row>
    <row r="396" spans="1:16" ht="13" x14ac:dyDescent="0.15">
      <c r="A396" s="2" t="s">
        <v>3715</v>
      </c>
      <c r="B396" s="2" t="s">
        <v>3716</v>
      </c>
      <c r="C396" s="2" t="s">
        <v>3265</v>
      </c>
      <c r="D396" s="2" t="s">
        <v>3277</v>
      </c>
      <c r="E396" s="2" t="s">
        <v>463</v>
      </c>
      <c r="F396" s="3">
        <v>0.17</v>
      </c>
      <c r="G396" s="2">
        <v>4.4000000000000004</v>
      </c>
      <c r="H396" s="4">
        <v>20311</v>
      </c>
      <c r="I396" s="2" t="s">
        <v>3717</v>
      </c>
      <c r="J396" s="2" t="s">
        <v>3718</v>
      </c>
      <c r="K396" s="2" t="s">
        <v>3719</v>
      </c>
      <c r="L396" s="2" t="s">
        <v>3720</v>
      </c>
      <c r="M396" s="2" t="s">
        <v>3721</v>
      </c>
      <c r="N396" s="2" t="s">
        <v>3722</v>
      </c>
      <c r="O396" s="5" t="s">
        <v>3723</v>
      </c>
      <c r="P396" s="5" t="s">
        <v>3724</v>
      </c>
    </row>
    <row r="397" spans="1:16" ht="13" x14ac:dyDescent="0.15">
      <c r="A397" s="2" t="s">
        <v>3725</v>
      </c>
      <c r="B397" s="2" t="s">
        <v>3726</v>
      </c>
      <c r="C397" s="2" t="s">
        <v>3219</v>
      </c>
      <c r="D397" s="2" t="s">
        <v>2187</v>
      </c>
      <c r="E397" s="2" t="s">
        <v>3241</v>
      </c>
      <c r="F397" s="3">
        <v>0.71</v>
      </c>
      <c r="G397" s="2">
        <v>4.2</v>
      </c>
      <c r="H397" s="4">
        <v>69622</v>
      </c>
      <c r="I397" s="2" t="s">
        <v>3727</v>
      </c>
      <c r="J397" s="2" t="s">
        <v>3728</v>
      </c>
      <c r="K397" s="2" t="s">
        <v>3729</v>
      </c>
      <c r="L397" s="2" t="s">
        <v>3730</v>
      </c>
      <c r="M397" s="2" t="s">
        <v>3731</v>
      </c>
      <c r="N397" s="2" t="s">
        <v>3732</v>
      </c>
      <c r="O397" s="5" t="s">
        <v>3733</v>
      </c>
      <c r="P397" s="5" t="s">
        <v>3734</v>
      </c>
    </row>
    <row r="398" spans="1:16" ht="13" x14ac:dyDescent="0.15">
      <c r="A398" s="2" t="s">
        <v>3735</v>
      </c>
      <c r="B398" s="2" t="s">
        <v>3736</v>
      </c>
      <c r="C398" s="2" t="s">
        <v>3737</v>
      </c>
      <c r="D398" s="2" t="s">
        <v>19</v>
      </c>
      <c r="E398" s="2" t="s">
        <v>324</v>
      </c>
      <c r="F398" s="3">
        <v>0.8</v>
      </c>
      <c r="G398" s="2">
        <v>4</v>
      </c>
      <c r="H398" s="4">
        <v>3382</v>
      </c>
      <c r="I398" s="2" t="s">
        <v>3738</v>
      </c>
      <c r="J398" s="2" t="s">
        <v>3739</v>
      </c>
      <c r="K398" s="2" t="s">
        <v>3740</v>
      </c>
      <c r="L398" s="2" t="s">
        <v>3741</v>
      </c>
      <c r="M398" s="2" t="s">
        <v>3742</v>
      </c>
      <c r="N398" s="2" t="s">
        <v>3743</v>
      </c>
      <c r="O398" s="5" t="s">
        <v>3744</v>
      </c>
      <c r="P398" s="5" t="s">
        <v>3745</v>
      </c>
    </row>
    <row r="399" spans="1:16" ht="13" x14ac:dyDescent="0.15">
      <c r="A399" s="2" t="s">
        <v>3746</v>
      </c>
      <c r="B399" s="2" t="s">
        <v>3747</v>
      </c>
      <c r="C399" s="2" t="s">
        <v>3301</v>
      </c>
      <c r="D399" s="2" t="s">
        <v>3433</v>
      </c>
      <c r="E399" s="2" t="s">
        <v>842</v>
      </c>
      <c r="F399" s="3">
        <v>0.71</v>
      </c>
      <c r="G399" s="2">
        <v>4.3</v>
      </c>
      <c r="H399" s="2" t="s">
        <v>3748</v>
      </c>
      <c r="I399" s="2" t="s">
        <v>3749</v>
      </c>
      <c r="J399" s="2" t="s">
        <v>3750</v>
      </c>
      <c r="K399" s="2" t="s">
        <v>3751</v>
      </c>
      <c r="L399" s="2" t="s">
        <v>3752</v>
      </c>
      <c r="M399" s="2" t="s">
        <v>3753</v>
      </c>
      <c r="N399" s="2" t="s">
        <v>3754</v>
      </c>
      <c r="O399" s="5" t="s">
        <v>3755</v>
      </c>
      <c r="P399" s="5" t="s">
        <v>3756</v>
      </c>
    </row>
    <row r="400" spans="1:16" ht="13" x14ac:dyDescent="0.15">
      <c r="A400" s="2" t="s">
        <v>3757</v>
      </c>
      <c r="B400" s="2" t="s">
        <v>3758</v>
      </c>
      <c r="C400" s="2" t="s">
        <v>3450</v>
      </c>
      <c r="D400" s="2" t="s">
        <v>3759</v>
      </c>
      <c r="E400" s="2" t="s">
        <v>625</v>
      </c>
      <c r="F400" s="3">
        <v>0.65</v>
      </c>
      <c r="G400" s="2">
        <v>4.0999999999999996</v>
      </c>
      <c r="H400" s="4">
        <v>8599</v>
      </c>
      <c r="I400" s="2" t="s">
        <v>3760</v>
      </c>
      <c r="J400" s="2" t="s">
        <v>3761</v>
      </c>
      <c r="K400" s="2" t="s">
        <v>3762</v>
      </c>
      <c r="L400" s="2" t="s">
        <v>3763</v>
      </c>
      <c r="M400" s="2" t="s">
        <v>3764</v>
      </c>
      <c r="N400" s="2" t="s">
        <v>3765</v>
      </c>
      <c r="O400" s="5" t="s">
        <v>3766</v>
      </c>
      <c r="P400" s="5" t="s">
        <v>3767</v>
      </c>
    </row>
    <row r="401" spans="1:16" ht="13" x14ac:dyDescent="0.15">
      <c r="A401" s="2" t="s">
        <v>3768</v>
      </c>
      <c r="B401" s="2" t="s">
        <v>3769</v>
      </c>
      <c r="C401" s="2" t="s">
        <v>3265</v>
      </c>
      <c r="D401" s="2" t="s">
        <v>195</v>
      </c>
      <c r="E401" s="2" t="s">
        <v>3155</v>
      </c>
      <c r="F401" s="3">
        <v>0.28000000000000003</v>
      </c>
      <c r="G401" s="2">
        <v>4.0999999999999996</v>
      </c>
      <c r="H401" s="4">
        <v>18998</v>
      </c>
      <c r="I401" s="2" t="s">
        <v>3770</v>
      </c>
      <c r="J401" s="2" t="s">
        <v>3501</v>
      </c>
      <c r="K401" s="2" t="s">
        <v>3502</v>
      </c>
      <c r="L401" s="2" t="s">
        <v>3503</v>
      </c>
      <c r="M401" s="2" t="s">
        <v>3504</v>
      </c>
      <c r="N401" s="2" t="s">
        <v>3505</v>
      </c>
      <c r="O401" s="5" t="s">
        <v>3771</v>
      </c>
      <c r="P401" s="5" t="s">
        <v>3772</v>
      </c>
    </row>
    <row r="402" spans="1:16" ht="13" x14ac:dyDescent="0.15">
      <c r="A402" s="2" t="s">
        <v>3773</v>
      </c>
      <c r="B402" s="2" t="s">
        <v>3774</v>
      </c>
      <c r="C402" s="2" t="s">
        <v>3347</v>
      </c>
      <c r="D402" s="2" t="s">
        <v>1825</v>
      </c>
      <c r="E402" s="2" t="s">
        <v>114</v>
      </c>
      <c r="F402" s="3">
        <v>0.62</v>
      </c>
      <c r="G402" s="2">
        <v>4.0999999999999996</v>
      </c>
      <c r="H402" s="2" t="s">
        <v>3402</v>
      </c>
      <c r="I402" s="2" t="s">
        <v>3775</v>
      </c>
      <c r="J402" s="2" t="s">
        <v>3404</v>
      </c>
      <c r="K402" s="2" t="s">
        <v>3405</v>
      </c>
      <c r="L402" s="2" t="s">
        <v>3406</v>
      </c>
      <c r="M402" s="2" t="s">
        <v>3407</v>
      </c>
      <c r="N402" s="2" t="s">
        <v>3408</v>
      </c>
      <c r="O402" s="5" t="s">
        <v>3776</v>
      </c>
      <c r="P402" s="5" t="s">
        <v>3777</v>
      </c>
    </row>
    <row r="403" spans="1:16" ht="13" x14ac:dyDescent="0.15">
      <c r="A403" s="2" t="s">
        <v>3778</v>
      </c>
      <c r="B403" s="2" t="s">
        <v>3779</v>
      </c>
      <c r="C403" s="2" t="s">
        <v>3265</v>
      </c>
      <c r="D403" s="2" t="s">
        <v>195</v>
      </c>
      <c r="E403" s="2" t="s">
        <v>303</v>
      </c>
      <c r="F403" s="3">
        <v>0.3</v>
      </c>
      <c r="G403" s="2">
        <v>4.0999999999999996</v>
      </c>
      <c r="H403" s="4">
        <v>19252</v>
      </c>
      <c r="I403" s="2" t="s">
        <v>3780</v>
      </c>
      <c r="J403" s="2" t="s">
        <v>3605</v>
      </c>
      <c r="K403" s="2" t="s">
        <v>3606</v>
      </c>
      <c r="L403" s="2" t="s">
        <v>3607</v>
      </c>
      <c r="M403" s="2" t="s">
        <v>3608</v>
      </c>
      <c r="N403" s="2" t="s">
        <v>3609</v>
      </c>
      <c r="O403" s="5" t="s">
        <v>3781</v>
      </c>
      <c r="P403" s="5" t="s">
        <v>3782</v>
      </c>
    </row>
    <row r="404" spans="1:16" ht="13" x14ac:dyDescent="0.15">
      <c r="A404" s="2" t="s">
        <v>3783</v>
      </c>
      <c r="B404" s="2" t="s">
        <v>3784</v>
      </c>
      <c r="C404" s="2" t="s">
        <v>3219</v>
      </c>
      <c r="D404" s="2" t="s">
        <v>842</v>
      </c>
      <c r="E404" s="2" t="s">
        <v>1283</v>
      </c>
      <c r="F404" s="3">
        <v>0.6</v>
      </c>
      <c r="G404" s="2">
        <v>4.4000000000000004</v>
      </c>
      <c r="H404" s="2">
        <v>73</v>
      </c>
      <c r="I404" s="2" t="s">
        <v>3785</v>
      </c>
      <c r="J404" s="2" t="s">
        <v>3786</v>
      </c>
      <c r="K404" s="2" t="s">
        <v>3787</v>
      </c>
      <c r="L404" s="2" t="s">
        <v>3788</v>
      </c>
      <c r="M404" s="2" t="s">
        <v>3789</v>
      </c>
      <c r="N404" s="2" t="s">
        <v>3790</v>
      </c>
      <c r="O404" s="5" t="s">
        <v>3791</v>
      </c>
      <c r="P404" s="5" t="s">
        <v>3792</v>
      </c>
    </row>
    <row r="405" spans="1:16" ht="13" x14ac:dyDescent="0.15">
      <c r="A405" s="2" t="s">
        <v>75</v>
      </c>
      <c r="B405" s="2" t="s">
        <v>76</v>
      </c>
      <c r="C405" s="2" t="s">
        <v>18</v>
      </c>
      <c r="D405" s="2" t="s">
        <v>77</v>
      </c>
      <c r="E405" s="2" t="s">
        <v>78</v>
      </c>
      <c r="F405" s="3">
        <v>0.85</v>
      </c>
      <c r="G405" s="2">
        <v>3.9</v>
      </c>
      <c r="H405" s="4">
        <v>24870</v>
      </c>
      <c r="I405" s="2" t="s">
        <v>79</v>
      </c>
      <c r="J405" s="2" t="s">
        <v>3793</v>
      </c>
      <c r="K405" s="2" t="s">
        <v>3794</v>
      </c>
      <c r="L405" s="2" t="s">
        <v>3795</v>
      </c>
      <c r="M405" s="2" t="s">
        <v>3796</v>
      </c>
      <c r="N405" s="2" t="s">
        <v>3797</v>
      </c>
      <c r="O405" s="5" t="s">
        <v>3798</v>
      </c>
      <c r="P405" s="5" t="s">
        <v>3799</v>
      </c>
    </row>
    <row r="406" spans="1:16" ht="13" x14ac:dyDescent="0.15">
      <c r="A406" s="2" t="s">
        <v>3800</v>
      </c>
      <c r="B406" s="2" t="s">
        <v>3801</v>
      </c>
      <c r="C406" s="2" t="s">
        <v>3802</v>
      </c>
      <c r="D406" s="2" t="s">
        <v>399</v>
      </c>
      <c r="E406" s="2" t="s">
        <v>90</v>
      </c>
      <c r="F406" s="3">
        <v>0.8</v>
      </c>
      <c r="G406" s="2">
        <v>4.3</v>
      </c>
      <c r="H406" s="4">
        <v>42641</v>
      </c>
      <c r="I406" s="2" t="s">
        <v>3803</v>
      </c>
      <c r="J406" s="2" t="s">
        <v>3804</v>
      </c>
      <c r="K406" s="2" t="s">
        <v>3805</v>
      </c>
      <c r="L406" s="2" t="s">
        <v>3806</v>
      </c>
      <c r="M406" s="2" t="s">
        <v>3807</v>
      </c>
      <c r="N406" s="2" t="s">
        <v>3808</v>
      </c>
      <c r="O406" s="5" t="s">
        <v>3809</v>
      </c>
      <c r="P406" s="5" t="s">
        <v>3810</v>
      </c>
    </row>
    <row r="407" spans="1:16" ht="13" x14ac:dyDescent="0.15">
      <c r="A407" s="2" t="s">
        <v>3811</v>
      </c>
      <c r="B407" s="2" t="s">
        <v>3812</v>
      </c>
      <c r="C407" s="2" t="s">
        <v>3347</v>
      </c>
      <c r="D407" s="2" t="s">
        <v>3813</v>
      </c>
      <c r="E407" s="2" t="s">
        <v>1137</v>
      </c>
      <c r="F407" s="3">
        <v>0.7</v>
      </c>
      <c r="G407" s="2">
        <v>4</v>
      </c>
      <c r="H407" s="4">
        <v>4390</v>
      </c>
      <c r="I407" s="2" t="s">
        <v>3814</v>
      </c>
      <c r="J407" s="2" t="s">
        <v>3815</v>
      </c>
      <c r="K407" s="2" t="s">
        <v>3816</v>
      </c>
      <c r="L407" s="2" t="s">
        <v>3817</v>
      </c>
      <c r="M407" s="2" t="s">
        <v>3818</v>
      </c>
      <c r="N407" s="2" t="s">
        <v>3819</v>
      </c>
      <c r="O407" s="5" t="s">
        <v>3820</v>
      </c>
      <c r="P407" s="5" t="s">
        <v>3821</v>
      </c>
    </row>
    <row r="408" spans="1:16" ht="13" x14ac:dyDescent="0.15">
      <c r="A408" s="2" t="s">
        <v>3822</v>
      </c>
      <c r="B408" s="2" t="s">
        <v>3823</v>
      </c>
      <c r="C408" s="2" t="s">
        <v>3265</v>
      </c>
      <c r="D408" s="2" t="s">
        <v>3824</v>
      </c>
      <c r="E408" s="2" t="s">
        <v>3824</v>
      </c>
      <c r="F408" s="3">
        <v>0</v>
      </c>
      <c r="G408" s="2">
        <v>4.3</v>
      </c>
      <c r="H408" s="4">
        <v>17415</v>
      </c>
      <c r="I408" s="2" t="s">
        <v>3825</v>
      </c>
      <c r="J408" s="2" t="s">
        <v>3279</v>
      </c>
      <c r="K408" s="2" t="s">
        <v>3280</v>
      </c>
      <c r="L408" s="2" t="s">
        <v>3281</v>
      </c>
      <c r="M408" s="2" t="s">
        <v>3282</v>
      </c>
      <c r="N408" s="2" t="s">
        <v>3283</v>
      </c>
      <c r="O408" s="5" t="s">
        <v>3284</v>
      </c>
      <c r="P408" s="5" t="s">
        <v>3826</v>
      </c>
    </row>
    <row r="409" spans="1:16" ht="13" x14ac:dyDescent="0.15">
      <c r="A409" s="2" t="s">
        <v>3827</v>
      </c>
      <c r="B409" s="2" t="s">
        <v>3828</v>
      </c>
      <c r="C409" s="2" t="s">
        <v>3829</v>
      </c>
      <c r="D409" s="2" t="s">
        <v>399</v>
      </c>
      <c r="E409" s="2" t="s">
        <v>114</v>
      </c>
      <c r="F409" s="3">
        <v>0.9</v>
      </c>
      <c r="G409" s="2">
        <v>4</v>
      </c>
      <c r="H409" s="4">
        <v>1396</v>
      </c>
      <c r="I409" s="2" t="s">
        <v>3830</v>
      </c>
      <c r="J409" s="2" t="s">
        <v>3831</v>
      </c>
      <c r="K409" s="2" t="s">
        <v>3832</v>
      </c>
      <c r="L409" s="2" t="s">
        <v>3833</v>
      </c>
      <c r="M409" s="2" t="s">
        <v>3834</v>
      </c>
      <c r="N409" s="2" t="s">
        <v>3835</v>
      </c>
      <c r="O409" s="5" t="s">
        <v>3836</v>
      </c>
      <c r="P409" s="5" t="s">
        <v>3837</v>
      </c>
    </row>
    <row r="410" spans="1:16" ht="13" x14ac:dyDescent="0.15">
      <c r="A410" s="2" t="s">
        <v>3838</v>
      </c>
      <c r="B410" s="2" t="s">
        <v>3839</v>
      </c>
      <c r="C410" s="2" t="s">
        <v>3347</v>
      </c>
      <c r="D410" s="2" t="s">
        <v>102</v>
      </c>
      <c r="E410" s="2" t="s">
        <v>407</v>
      </c>
      <c r="F410" s="3">
        <v>0.84</v>
      </c>
      <c r="G410" s="2">
        <v>3.6</v>
      </c>
      <c r="H410" s="4">
        <v>18202</v>
      </c>
      <c r="I410" s="2" t="s">
        <v>3840</v>
      </c>
      <c r="J410" s="2" t="s">
        <v>3841</v>
      </c>
      <c r="K410" s="2" t="s">
        <v>3842</v>
      </c>
      <c r="L410" s="2" t="s">
        <v>3843</v>
      </c>
      <c r="M410" s="2" t="s">
        <v>3844</v>
      </c>
      <c r="N410" s="2" t="s">
        <v>3845</v>
      </c>
      <c r="O410" s="5" t="s">
        <v>3846</v>
      </c>
      <c r="P410" s="5" t="s">
        <v>3847</v>
      </c>
    </row>
    <row r="411" spans="1:16" ht="13" x14ac:dyDescent="0.15">
      <c r="A411" s="2" t="s">
        <v>3848</v>
      </c>
      <c r="B411" s="2" t="s">
        <v>3849</v>
      </c>
      <c r="C411" s="2" t="s">
        <v>3265</v>
      </c>
      <c r="D411" s="2" t="s">
        <v>3546</v>
      </c>
      <c r="E411" s="2" t="s">
        <v>302</v>
      </c>
      <c r="F411" s="3">
        <v>0.27</v>
      </c>
      <c r="G411" s="2">
        <v>4.0999999999999996</v>
      </c>
      <c r="H411" s="4">
        <v>18998</v>
      </c>
      <c r="I411" s="2" t="s">
        <v>3850</v>
      </c>
      <c r="J411" s="2" t="s">
        <v>3501</v>
      </c>
      <c r="K411" s="2" t="s">
        <v>3502</v>
      </c>
      <c r="L411" s="2" t="s">
        <v>3503</v>
      </c>
      <c r="M411" s="2" t="s">
        <v>3504</v>
      </c>
      <c r="N411" s="2" t="s">
        <v>3505</v>
      </c>
      <c r="O411" s="5" t="s">
        <v>3506</v>
      </c>
      <c r="P411" s="5" t="s">
        <v>3851</v>
      </c>
    </row>
    <row r="412" spans="1:16" ht="13" x14ac:dyDescent="0.15">
      <c r="A412" s="2" t="s">
        <v>3852</v>
      </c>
      <c r="B412" s="2" t="s">
        <v>3853</v>
      </c>
      <c r="C412" s="2" t="s">
        <v>3265</v>
      </c>
      <c r="D412" s="2" t="s">
        <v>463</v>
      </c>
      <c r="E412" s="2" t="s">
        <v>3854</v>
      </c>
      <c r="F412" s="3">
        <v>0.1</v>
      </c>
      <c r="G412" s="2">
        <v>4.2</v>
      </c>
      <c r="H412" s="4">
        <v>11029</v>
      </c>
      <c r="I412" s="2" t="s">
        <v>3855</v>
      </c>
      <c r="J412" s="2" t="s">
        <v>3856</v>
      </c>
      <c r="K412" s="2" t="s">
        <v>3857</v>
      </c>
      <c r="L412" s="2" t="s">
        <v>3858</v>
      </c>
      <c r="M412" s="2" t="s">
        <v>3859</v>
      </c>
      <c r="N412" s="2" t="s">
        <v>3860</v>
      </c>
      <c r="O412" s="5" t="s">
        <v>3861</v>
      </c>
      <c r="P412" s="5" t="s">
        <v>3862</v>
      </c>
    </row>
    <row r="413" spans="1:16" ht="13" x14ac:dyDescent="0.15">
      <c r="A413" s="2" t="s">
        <v>3863</v>
      </c>
      <c r="B413" s="2" t="s">
        <v>3523</v>
      </c>
      <c r="C413" s="2" t="s">
        <v>3265</v>
      </c>
      <c r="D413" s="2" t="s">
        <v>2981</v>
      </c>
      <c r="E413" s="2" t="s">
        <v>196</v>
      </c>
      <c r="F413" s="3">
        <v>0.32</v>
      </c>
      <c r="G413" s="2">
        <v>4.0999999999999996</v>
      </c>
      <c r="H413" s="4">
        <v>22318</v>
      </c>
      <c r="I413" s="2" t="s">
        <v>3524</v>
      </c>
      <c r="J413" s="2" t="s">
        <v>3484</v>
      </c>
      <c r="K413" s="2" t="s">
        <v>3485</v>
      </c>
      <c r="L413" s="2" t="s">
        <v>3486</v>
      </c>
      <c r="M413" s="2" t="s">
        <v>3487</v>
      </c>
      <c r="N413" s="2" t="s">
        <v>3488</v>
      </c>
      <c r="O413" s="5" t="s">
        <v>3525</v>
      </c>
      <c r="P413" s="5" t="s">
        <v>3864</v>
      </c>
    </row>
    <row r="414" spans="1:16" ht="13" x14ac:dyDescent="0.15">
      <c r="A414" s="2" t="s">
        <v>3865</v>
      </c>
      <c r="B414" s="2" t="s">
        <v>3866</v>
      </c>
      <c r="C414" s="2" t="s">
        <v>3802</v>
      </c>
      <c r="D414" s="2" t="s">
        <v>31</v>
      </c>
      <c r="E414" s="2" t="s">
        <v>90</v>
      </c>
      <c r="F414" s="3">
        <v>0.6</v>
      </c>
      <c r="G414" s="2">
        <v>4.0999999999999996</v>
      </c>
      <c r="H414" s="4">
        <v>1786</v>
      </c>
      <c r="I414" s="2" t="s">
        <v>3867</v>
      </c>
      <c r="J414" s="2" t="s">
        <v>3868</v>
      </c>
      <c r="K414" s="2" t="s">
        <v>3869</v>
      </c>
      <c r="L414" s="2" t="s">
        <v>3870</v>
      </c>
      <c r="M414" s="2" t="s">
        <v>3871</v>
      </c>
      <c r="N414" s="2" t="s">
        <v>3872</v>
      </c>
      <c r="O414" s="5" t="s">
        <v>3873</v>
      </c>
      <c r="P414" s="5" t="s">
        <v>3874</v>
      </c>
    </row>
    <row r="415" spans="1:16" ht="13" x14ac:dyDescent="0.15">
      <c r="A415" s="2" t="s">
        <v>3875</v>
      </c>
      <c r="B415" s="2" t="s">
        <v>3876</v>
      </c>
      <c r="C415" s="2" t="s">
        <v>3252</v>
      </c>
      <c r="D415" s="2" t="s">
        <v>114</v>
      </c>
      <c r="E415" s="2" t="s">
        <v>479</v>
      </c>
      <c r="F415" s="3">
        <v>0.38</v>
      </c>
      <c r="G415" s="2">
        <v>4</v>
      </c>
      <c r="H415" s="4">
        <v>7222</v>
      </c>
      <c r="I415" s="2" t="s">
        <v>3877</v>
      </c>
      <c r="J415" s="2" t="s">
        <v>3878</v>
      </c>
      <c r="K415" s="2" t="s">
        <v>3879</v>
      </c>
      <c r="L415" s="2" t="s">
        <v>3880</v>
      </c>
      <c r="M415" s="2" t="s">
        <v>3881</v>
      </c>
      <c r="N415" s="2" t="s">
        <v>3882</v>
      </c>
      <c r="O415" s="5" t="s">
        <v>3883</v>
      </c>
      <c r="P415" s="5" t="s">
        <v>3884</v>
      </c>
    </row>
    <row r="416" spans="1:16" ht="13" x14ac:dyDescent="0.15">
      <c r="A416" s="2" t="s">
        <v>3885</v>
      </c>
      <c r="B416" s="2" t="s">
        <v>3886</v>
      </c>
      <c r="C416" s="2" t="s">
        <v>3324</v>
      </c>
      <c r="D416" s="2" t="s">
        <v>888</v>
      </c>
      <c r="E416" s="2" t="s">
        <v>479</v>
      </c>
      <c r="F416" s="3">
        <v>0.19</v>
      </c>
      <c r="G416" s="2">
        <v>4</v>
      </c>
      <c r="H416" s="2" t="s">
        <v>3325</v>
      </c>
      <c r="I416" s="2" t="s">
        <v>3326</v>
      </c>
      <c r="J416" s="2" t="s">
        <v>3327</v>
      </c>
      <c r="K416" s="2" t="s">
        <v>3328</v>
      </c>
      <c r="L416" s="2" t="s">
        <v>3329</v>
      </c>
      <c r="M416" s="2" t="s">
        <v>3330</v>
      </c>
      <c r="N416" s="2" t="s">
        <v>3331</v>
      </c>
      <c r="O416" s="5" t="s">
        <v>3887</v>
      </c>
      <c r="P416" s="5" t="s">
        <v>3888</v>
      </c>
    </row>
    <row r="417" spans="1:16" ht="13" x14ac:dyDescent="0.15">
      <c r="A417" s="2" t="s">
        <v>3889</v>
      </c>
      <c r="B417" s="2" t="s">
        <v>3890</v>
      </c>
      <c r="C417" s="2" t="s">
        <v>3347</v>
      </c>
      <c r="D417" s="2" t="s">
        <v>378</v>
      </c>
      <c r="E417" s="2" t="s">
        <v>3414</v>
      </c>
      <c r="F417" s="3">
        <v>0.67</v>
      </c>
      <c r="G417" s="2">
        <v>3.5</v>
      </c>
      <c r="H417" s="4">
        <v>83996</v>
      </c>
      <c r="I417" s="2" t="s">
        <v>3891</v>
      </c>
      <c r="J417" s="2" t="s">
        <v>3892</v>
      </c>
      <c r="K417" s="2" t="s">
        <v>3893</v>
      </c>
      <c r="L417" s="2" t="s">
        <v>3894</v>
      </c>
      <c r="M417" s="2" t="s">
        <v>3895</v>
      </c>
      <c r="N417" s="2" t="s">
        <v>3896</v>
      </c>
      <c r="O417" s="5" t="s">
        <v>3897</v>
      </c>
      <c r="P417" s="5" t="s">
        <v>3898</v>
      </c>
    </row>
    <row r="418" spans="1:16" ht="13" x14ac:dyDescent="0.15">
      <c r="A418" s="2" t="s">
        <v>3899</v>
      </c>
      <c r="B418" s="2" t="s">
        <v>3900</v>
      </c>
      <c r="C418" s="2" t="s">
        <v>3301</v>
      </c>
      <c r="D418" s="2" t="s">
        <v>378</v>
      </c>
      <c r="E418" s="2" t="s">
        <v>43</v>
      </c>
      <c r="F418" s="3">
        <v>0.68</v>
      </c>
      <c r="G418" s="2">
        <v>4.3</v>
      </c>
      <c r="H418" s="2" t="s">
        <v>3748</v>
      </c>
      <c r="I418" s="2" t="s">
        <v>3749</v>
      </c>
      <c r="J418" s="2" t="s">
        <v>3750</v>
      </c>
      <c r="K418" s="2" t="s">
        <v>3751</v>
      </c>
      <c r="L418" s="2" t="s">
        <v>3752</v>
      </c>
      <c r="M418" s="2" t="s">
        <v>3753</v>
      </c>
      <c r="N418" s="2" t="s">
        <v>3754</v>
      </c>
      <c r="O418" s="5" t="s">
        <v>3901</v>
      </c>
      <c r="P418" s="5" t="s">
        <v>3902</v>
      </c>
    </row>
    <row r="419" spans="1:16" ht="13" x14ac:dyDescent="0.15">
      <c r="A419" s="2" t="s">
        <v>3903</v>
      </c>
      <c r="B419" s="2" t="s">
        <v>3904</v>
      </c>
      <c r="C419" s="2" t="s">
        <v>3252</v>
      </c>
      <c r="D419" s="2" t="s">
        <v>236</v>
      </c>
      <c r="E419" s="2" t="s">
        <v>1683</v>
      </c>
      <c r="F419" s="3">
        <v>0.28000000000000003</v>
      </c>
      <c r="G419" s="2">
        <v>4.0999999999999996</v>
      </c>
      <c r="H419" s="4">
        <v>18678</v>
      </c>
      <c r="I419" s="2" t="s">
        <v>3905</v>
      </c>
      <c r="J419" s="2" t="s">
        <v>3906</v>
      </c>
      <c r="K419" s="2" t="s">
        <v>3907</v>
      </c>
      <c r="L419" s="2" t="s">
        <v>3908</v>
      </c>
      <c r="M419" s="2" t="s">
        <v>3909</v>
      </c>
      <c r="N419" s="2" t="s">
        <v>3910</v>
      </c>
      <c r="O419" s="5" t="s">
        <v>3911</v>
      </c>
      <c r="P419" s="5" t="s">
        <v>3912</v>
      </c>
    </row>
    <row r="420" spans="1:16" ht="13" x14ac:dyDescent="0.15">
      <c r="A420" s="2" t="s">
        <v>87</v>
      </c>
      <c r="B420" s="2" t="s">
        <v>88</v>
      </c>
      <c r="C420" s="2" t="s">
        <v>18</v>
      </c>
      <c r="D420" s="2" t="s">
        <v>89</v>
      </c>
      <c r="E420" s="2" t="s">
        <v>90</v>
      </c>
      <c r="F420" s="3">
        <v>0.65</v>
      </c>
      <c r="G420" s="2">
        <v>4.0999999999999996</v>
      </c>
      <c r="H420" s="4">
        <v>15189</v>
      </c>
      <c r="I420" s="2" t="s">
        <v>91</v>
      </c>
      <c r="J420" s="2" t="s">
        <v>92</v>
      </c>
      <c r="K420" s="2" t="s">
        <v>93</v>
      </c>
      <c r="L420" s="2" t="s">
        <v>94</v>
      </c>
      <c r="M420" s="2" t="s">
        <v>95</v>
      </c>
      <c r="N420" s="2" t="s">
        <v>96</v>
      </c>
      <c r="O420" s="5" t="s">
        <v>3913</v>
      </c>
      <c r="P420" s="5" t="s">
        <v>3914</v>
      </c>
    </row>
    <row r="421" spans="1:16" ht="13" x14ac:dyDescent="0.15">
      <c r="A421" s="2" t="s">
        <v>3915</v>
      </c>
      <c r="B421" s="2" t="s">
        <v>3916</v>
      </c>
      <c r="C421" s="2" t="s">
        <v>3265</v>
      </c>
      <c r="D421" s="2" t="s">
        <v>3546</v>
      </c>
      <c r="E421" s="2" t="s">
        <v>302</v>
      </c>
      <c r="F421" s="3">
        <v>0.27</v>
      </c>
      <c r="G421" s="2">
        <v>4.0999999999999996</v>
      </c>
      <c r="H421" s="4">
        <v>18998</v>
      </c>
      <c r="I421" s="2" t="s">
        <v>3850</v>
      </c>
      <c r="J421" s="2" t="s">
        <v>3501</v>
      </c>
      <c r="K421" s="2" t="s">
        <v>3502</v>
      </c>
      <c r="L421" s="2" t="s">
        <v>3503</v>
      </c>
      <c r="M421" s="2" t="s">
        <v>3504</v>
      </c>
      <c r="N421" s="2" t="s">
        <v>3505</v>
      </c>
      <c r="O421" s="5" t="s">
        <v>3917</v>
      </c>
      <c r="P421" s="5" t="s">
        <v>3918</v>
      </c>
    </row>
    <row r="422" spans="1:16" ht="13" x14ac:dyDescent="0.15">
      <c r="A422" s="2" t="s">
        <v>3919</v>
      </c>
      <c r="B422" s="2" t="s">
        <v>3920</v>
      </c>
      <c r="C422" s="2" t="s">
        <v>3219</v>
      </c>
      <c r="D422" s="2" t="s">
        <v>730</v>
      </c>
      <c r="E422" s="2" t="s">
        <v>3241</v>
      </c>
      <c r="F422" s="3">
        <v>0.62</v>
      </c>
      <c r="G422" s="2">
        <v>4.0999999999999996</v>
      </c>
      <c r="H422" s="4">
        <v>48449</v>
      </c>
      <c r="I422" s="2" t="s">
        <v>3727</v>
      </c>
      <c r="J422" s="2" t="s">
        <v>3921</v>
      </c>
      <c r="K422" s="2" t="s">
        <v>3922</v>
      </c>
      <c r="L422" s="2" t="s">
        <v>3923</v>
      </c>
      <c r="M422" s="2" t="s">
        <v>3924</v>
      </c>
      <c r="N422" s="2" t="s">
        <v>3925</v>
      </c>
      <c r="O422" s="5" t="s">
        <v>3926</v>
      </c>
      <c r="P422" s="5" t="s">
        <v>3927</v>
      </c>
    </row>
    <row r="423" spans="1:16" ht="13" x14ac:dyDescent="0.15">
      <c r="A423" s="2" t="s">
        <v>3928</v>
      </c>
      <c r="B423" s="2" t="s">
        <v>3929</v>
      </c>
      <c r="C423" s="2" t="s">
        <v>3219</v>
      </c>
      <c r="D423" s="2" t="s">
        <v>324</v>
      </c>
      <c r="E423" s="2" t="s">
        <v>3241</v>
      </c>
      <c r="F423" s="3">
        <v>0.75</v>
      </c>
      <c r="G423" s="2">
        <v>3.8</v>
      </c>
      <c r="H423" s="4">
        <v>17831</v>
      </c>
      <c r="I423" s="2" t="s">
        <v>3242</v>
      </c>
      <c r="J423" s="2" t="s">
        <v>3243</v>
      </c>
      <c r="K423" s="2" t="s">
        <v>3244</v>
      </c>
      <c r="L423" s="2" t="s">
        <v>3245</v>
      </c>
      <c r="M423" s="2" t="s">
        <v>3246</v>
      </c>
      <c r="N423" s="2" t="s">
        <v>3247</v>
      </c>
      <c r="O423" s="5" t="s">
        <v>3930</v>
      </c>
      <c r="P423" s="5" t="s">
        <v>3931</v>
      </c>
    </row>
    <row r="424" spans="1:16" ht="13" x14ac:dyDescent="0.15">
      <c r="A424" s="2" t="s">
        <v>99</v>
      </c>
      <c r="B424" s="2" t="s">
        <v>100</v>
      </c>
      <c r="C424" s="2" t="s">
        <v>18</v>
      </c>
      <c r="D424" s="2" t="s">
        <v>101</v>
      </c>
      <c r="E424" s="2" t="s">
        <v>102</v>
      </c>
      <c r="F424" s="3">
        <v>0.23</v>
      </c>
      <c r="G424" s="2">
        <v>4.3</v>
      </c>
      <c r="H424" s="4">
        <v>30411</v>
      </c>
      <c r="I424" s="2" t="s">
        <v>103</v>
      </c>
      <c r="J424" s="2" t="s">
        <v>104</v>
      </c>
      <c r="K424" s="2" t="s">
        <v>105</v>
      </c>
      <c r="L424" s="2" t="s">
        <v>106</v>
      </c>
      <c r="M424" s="2" t="s">
        <v>107</v>
      </c>
      <c r="N424" s="2" t="s">
        <v>108</v>
      </c>
      <c r="O424" s="5" t="s">
        <v>3932</v>
      </c>
      <c r="P424" s="5" t="s">
        <v>3933</v>
      </c>
    </row>
    <row r="425" spans="1:16" ht="13" x14ac:dyDescent="0.15">
      <c r="A425" s="2" t="s">
        <v>124</v>
      </c>
      <c r="B425" s="2" t="s">
        <v>125</v>
      </c>
      <c r="C425" s="2" t="s">
        <v>18</v>
      </c>
      <c r="D425" s="2" t="s">
        <v>31</v>
      </c>
      <c r="E425" s="2" t="s">
        <v>102</v>
      </c>
      <c r="F425" s="3">
        <v>0.33</v>
      </c>
      <c r="G425" s="2">
        <v>4</v>
      </c>
      <c r="H425" s="4">
        <v>43994</v>
      </c>
      <c r="I425" s="2" t="s">
        <v>126</v>
      </c>
      <c r="J425" s="2" t="s">
        <v>34</v>
      </c>
      <c r="K425" s="2" t="s">
        <v>35</v>
      </c>
      <c r="L425" s="2" t="s">
        <v>36</v>
      </c>
      <c r="M425" s="2" t="s">
        <v>37</v>
      </c>
      <c r="N425" s="2" t="s">
        <v>38</v>
      </c>
      <c r="O425" s="5" t="s">
        <v>3934</v>
      </c>
      <c r="P425" s="5" t="s">
        <v>3935</v>
      </c>
    </row>
    <row r="426" spans="1:16" ht="13" x14ac:dyDescent="0.15">
      <c r="A426" s="2" t="s">
        <v>3936</v>
      </c>
      <c r="B426" s="2" t="s">
        <v>3937</v>
      </c>
      <c r="C426" s="2" t="s">
        <v>3450</v>
      </c>
      <c r="D426" s="2" t="s">
        <v>610</v>
      </c>
      <c r="E426" s="2" t="s">
        <v>114</v>
      </c>
      <c r="F426" s="3">
        <v>0.35</v>
      </c>
      <c r="G426" s="2">
        <v>4.2</v>
      </c>
      <c r="H426" s="4">
        <v>1315</v>
      </c>
      <c r="I426" s="2" t="s">
        <v>3938</v>
      </c>
      <c r="J426" s="2" t="s">
        <v>3939</v>
      </c>
      <c r="K426" s="2" t="s">
        <v>3940</v>
      </c>
      <c r="L426" s="2" t="s">
        <v>3941</v>
      </c>
      <c r="M426" s="2" t="s">
        <v>3942</v>
      </c>
      <c r="N426" s="2" t="s">
        <v>3943</v>
      </c>
      <c r="O426" s="5" t="s">
        <v>3944</v>
      </c>
      <c r="P426" s="5" t="s">
        <v>3945</v>
      </c>
    </row>
    <row r="427" spans="1:16" ht="13" x14ac:dyDescent="0.15">
      <c r="A427" s="2" t="s">
        <v>3946</v>
      </c>
      <c r="B427" s="2" t="s">
        <v>3769</v>
      </c>
      <c r="C427" s="2" t="s">
        <v>3265</v>
      </c>
      <c r="D427" s="2" t="s">
        <v>195</v>
      </c>
      <c r="E427" s="2" t="s">
        <v>3155</v>
      </c>
      <c r="F427" s="3">
        <v>0.28000000000000003</v>
      </c>
      <c r="G427" s="2">
        <v>4.0999999999999996</v>
      </c>
      <c r="H427" s="4">
        <v>18998</v>
      </c>
      <c r="I427" s="2" t="s">
        <v>3770</v>
      </c>
      <c r="J427" s="2" t="s">
        <v>3501</v>
      </c>
      <c r="K427" s="2" t="s">
        <v>3502</v>
      </c>
      <c r="L427" s="2" t="s">
        <v>3503</v>
      </c>
      <c r="M427" s="2" t="s">
        <v>3504</v>
      </c>
      <c r="N427" s="2" t="s">
        <v>3505</v>
      </c>
      <c r="O427" s="5" t="s">
        <v>3771</v>
      </c>
      <c r="P427" s="5" t="s">
        <v>3947</v>
      </c>
    </row>
    <row r="428" spans="1:16" ht="13" x14ac:dyDescent="0.15">
      <c r="A428" s="2" t="s">
        <v>3948</v>
      </c>
      <c r="B428" s="2" t="s">
        <v>3949</v>
      </c>
      <c r="C428" s="2" t="s">
        <v>3950</v>
      </c>
      <c r="D428" s="2" t="s">
        <v>2668</v>
      </c>
      <c r="E428" s="2" t="s">
        <v>102</v>
      </c>
      <c r="F428" s="3">
        <v>0.6</v>
      </c>
      <c r="G428" s="2">
        <v>4.0999999999999996</v>
      </c>
      <c r="H428" s="4">
        <v>5999</v>
      </c>
      <c r="I428" s="2" t="s">
        <v>3951</v>
      </c>
      <c r="J428" s="2" t="s">
        <v>3952</v>
      </c>
      <c r="K428" s="2" t="s">
        <v>3953</v>
      </c>
      <c r="L428" s="2" t="s">
        <v>3954</v>
      </c>
      <c r="M428" s="2" t="s">
        <v>3955</v>
      </c>
      <c r="N428" s="2" t="s">
        <v>3956</v>
      </c>
      <c r="O428" s="5" t="s">
        <v>3957</v>
      </c>
      <c r="P428" s="5" t="s">
        <v>3958</v>
      </c>
    </row>
    <row r="429" spans="1:16" ht="13" x14ac:dyDescent="0.15">
      <c r="A429" s="2" t="s">
        <v>3959</v>
      </c>
      <c r="B429" s="2" t="s">
        <v>3960</v>
      </c>
      <c r="C429" s="2" t="s">
        <v>3265</v>
      </c>
      <c r="D429" s="2" t="s">
        <v>578</v>
      </c>
      <c r="E429" s="2" t="s">
        <v>3499</v>
      </c>
      <c r="F429" s="3">
        <v>0.28000000000000003</v>
      </c>
      <c r="G429" s="2">
        <v>4.0999999999999996</v>
      </c>
      <c r="H429" s="4">
        <v>50772</v>
      </c>
      <c r="I429" s="2" t="s">
        <v>3961</v>
      </c>
      <c r="J429" s="2" t="s">
        <v>3962</v>
      </c>
      <c r="K429" s="2" t="s">
        <v>3963</v>
      </c>
      <c r="L429" s="2" t="s">
        <v>3964</v>
      </c>
      <c r="M429" s="2" t="s">
        <v>3965</v>
      </c>
      <c r="N429" s="2" t="s">
        <v>3966</v>
      </c>
      <c r="O429" s="5" t="s">
        <v>3967</v>
      </c>
      <c r="P429" s="5" t="s">
        <v>3968</v>
      </c>
    </row>
    <row r="430" spans="1:16" ht="13" x14ac:dyDescent="0.15">
      <c r="A430" s="2" t="s">
        <v>129</v>
      </c>
      <c r="B430" s="2" t="s">
        <v>130</v>
      </c>
      <c r="C430" s="2" t="s">
        <v>18</v>
      </c>
      <c r="D430" s="2" t="s">
        <v>66</v>
      </c>
      <c r="E430" s="2" t="s">
        <v>131</v>
      </c>
      <c r="F430" s="3">
        <v>0.55000000000000004</v>
      </c>
      <c r="G430" s="2">
        <v>4.3</v>
      </c>
      <c r="H430" s="4">
        <v>13391</v>
      </c>
      <c r="I430" s="2" t="s">
        <v>1165</v>
      </c>
      <c r="J430" s="2" t="s">
        <v>133</v>
      </c>
      <c r="K430" s="2" t="s">
        <v>134</v>
      </c>
      <c r="L430" s="2" t="s">
        <v>135</v>
      </c>
      <c r="M430" s="2" t="s">
        <v>136</v>
      </c>
      <c r="N430" s="2" t="s">
        <v>137</v>
      </c>
      <c r="O430" s="5" t="s">
        <v>138</v>
      </c>
      <c r="P430" s="5" t="s">
        <v>3969</v>
      </c>
    </row>
    <row r="431" spans="1:16" ht="13" x14ac:dyDescent="0.15">
      <c r="A431" s="2" t="s">
        <v>3970</v>
      </c>
      <c r="B431" s="2" t="s">
        <v>3971</v>
      </c>
      <c r="C431" s="2" t="s">
        <v>3265</v>
      </c>
      <c r="D431" s="2" t="s">
        <v>3530</v>
      </c>
      <c r="E431" s="2" t="s">
        <v>771</v>
      </c>
      <c r="F431" s="3">
        <v>0.22</v>
      </c>
      <c r="G431" s="2">
        <v>3.9</v>
      </c>
      <c r="H431" s="4">
        <v>25824</v>
      </c>
      <c r="I431" s="2" t="s">
        <v>3972</v>
      </c>
      <c r="J431" s="2" t="s">
        <v>3673</v>
      </c>
      <c r="K431" s="2" t="s">
        <v>3674</v>
      </c>
      <c r="L431" s="2" t="s">
        <v>3675</v>
      </c>
      <c r="M431" s="2" t="s">
        <v>3676</v>
      </c>
      <c r="N431" s="2" t="s">
        <v>3677</v>
      </c>
      <c r="O431" s="5" t="s">
        <v>3973</v>
      </c>
      <c r="P431" s="5" t="s">
        <v>3974</v>
      </c>
    </row>
    <row r="432" spans="1:16" ht="13" x14ac:dyDescent="0.15">
      <c r="A432" s="2" t="s">
        <v>3975</v>
      </c>
      <c r="B432" s="2" t="s">
        <v>3976</v>
      </c>
      <c r="C432" s="2" t="s">
        <v>3450</v>
      </c>
      <c r="D432" s="2" t="s">
        <v>207</v>
      </c>
      <c r="E432" s="2" t="s">
        <v>610</v>
      </c>
      <c r="F432" s="3">
        <v>0.62</v>
      </c>
      <c r="G432" s="2">
        <v>4</v>
      </c>
      <c r="H432" s="4">
        <v>14404</v>
      </c>
      <c r="I432" s="2" t="s">
        <v>3977</v>
      </c>
      <c r="J432" s="2" t="s">
        <v>3978</v>
      </c>
      <c r="K432" s="2" t="s">
        <v>3979</v>
      </c>
      <c r="L432" s="2" t="s">
        <v>3980</v>
      </c>
      <c r="M432" s="2" t="s">
        <v>3981</v>
      </c>
      <c r="N432" s="2" t="s">
        <v>3982</v>
      </c>
      <c r="O432" s="5" t="s">
        <v>3983</v>
      </c>
      <c r="P432" s="5" t="s">
        <v>3984</v>
      </c>
    </row>
    <row r="433" spans="1:16" ht="13" x14ac:dyDescent="0.15">
      <c r="A433" s="2" t="s">
        <v>3985</v>
      </c>
      <c r="B433" s="2" t="s">
        <v>3986</v>
      </c>
      <c r="C433" s="2" t="s">
        <v>3450</v>
      </c>
      <c r="D433" s="2" t="s">
        <v>399</v>
      </c>
      <c r="E433" s="2" t="s">
        <v>3987</v>
      </c>
      <c r="F433" s="3">
        <v>0.42</v>
      </c>
      <c r="G433" s="2">
        <v>4.5</v>
      </c>
      <c r="H433" s="4">
        <v>11339</v>
      </c>
      <c r="I433" s="2" t="s">
        <v>3988</v>
      </c>
      <c r="J433" s="2" t="s">
        <v>3989</v>
      </c>
      <c r="K433" s="2" t="s">
        <v>3990</v>
      </c>
      <c r="L433" s="2" t="s">
        <v>3991</v>
      </c>
      <c r="M433" s="2" t="s">
        <v>3992</v>
      </c>
      <c r="N433" s="2" t="s">
        <v>3993</v>
      </c>
      <c r="O433" s="5" t="s">
        <v>3994</v>
      </c>
      <c r="P433" s="5" t="s">
        <v>3995</v>
      </c>
    </row>
    <row r="434" spans="1:16" ht="13" x14ac:dyDescent="0.15">
      <c r="A434" s="2" t="s">
        <v>3996</v>
      </c>
      <c r="B434" s="2" t="s">
        <v>3997</v>
      </c>
      <c r="C434" s="2" t="s">
        <v>3439</v>
      </c>
      <c r="D434" s="2" t="s">
        <v>1306</v>
      </c>
      <c r="E434" s="2" t="s">
        <v>324</v>
      </c>
      <c r="F434" s="3">
        <v>0.76</v>
      </c>
      <c r="G434" s="2">
        <v>4</v>
      </c>
      <c r="H434" s="4">
        <v>3626</v>
      </c>
      <c r="I434" s="2" t="s">
        <v>3998</v>
      </c>
      <c r="J434" s="2" t="s">
        <v>3999</v>
      </c>
      <c r="K434" s="2" t="s">
        <v>4000</v>
      </c>
      <c r="L434" s="2" t="s">
        <v>4001</v>
      </c>
      <c r="M434" s="2" t="s">
        <v>4002</v>
      </c>
      <c r="N434" s="2" t="s">
        <v>4003</v>
      </c>
      <c r="O434" s="5" t="s">
        <v>4004</v>
      </c>
      <c r="P434" s="5" t="s">
        <v>4005</v>
      </c>
    </row>
    <row r="435" spans="1:16" ht="13" x14ac:dyDescent="0.15">
      <c r="A435" s="2" t="s">
        <v>4006</v>
      </c>
      <c r="B435" s="2" t="s">
        <v>4007</v>
      </c>
      <c r="C435" s="2" t="s">
        <v>3301</v>
      </c>
      <c r="D435" s="2" t="s">
        <v>3493</v>
      </c>
      <c r="E435" s="2" t="s">
        <v>1590</v>
      </c>
      <c r="F435" s="3">
        <v>0.77</v>
      </c>
      <c r="G435" s="2">
        <v>4</v>
      </c>
      <c r="H435" s="4">
        <v>32625</v>
      </c>
      <c r="I435" s="2" t="s">
        <v>4008</v>
      </c>
      <c r="J435" s="2" t="s">
        <v>4009</v>
      </c>
      <c r="K435" s="2" t="s">
        <v>4010</v>
      </c>
      <c r="L435" s="2" t="s">
        <v>4011</v>
      </c>
      <c r="M435" s="2" t="s">
        <v>4012</v>
      </c>
      <c r="N435" s="2" t="s">
        <v>4013</v>
      </c>
      <c r="O435" s="5" t="s">
        <v>4014</v>
      </c>
      <c r="P435" s="5" t="s">
        <v>4015</v>
      </c>
    </row>
    <row r="436" spans="1:16" ht="13" x14ac:dyDescent="0.15">
      <c r="A436" s="2" t="s">
        <v>4016</v>
      </c>
      <c r="B436" s="2" t="s">
        <v>4017</v>
      </c>
      <c r="C436" s="2" t="s">
        <v>3265</v>
      </c>
      <c r="D436" s="2" t="s">
        <v>3603</v>
      </c>
      <c r="E436" s="2" t="s">
        <v>3530</v>
      </c>
      <c r="F436" s="3">
        <v>0.26</v>
      </c>
      <c r="G436" s="2">
        <v>4.0999999999999996</v>
      </c>
      <c r="H436" s="4">
        <v>19252</v>
      </c>
      <c r="I436" s="2" t="s">
        <v>4018</v>
      </c>
      <c r="J436" s="2" t="s">
        <v>3605</v>
      </c>
      <c r="K436" s="2" t="s">
        <v>3606</v>
      </c>
      <c r="L436" s="2" t="s">
        <v>3607</v>
      </c>
      <c r="M436" s="2" t="s">
        <v>3608</v>
      </c>
      <c r="N436" s="2" t="s">
        <v>3609</v>
      </c>
      <c r="O436" s="5" t="s">
        <v>3781</v>
      </c>
      <c r="P436" s="5" t="s">
        <v>4019</v>
      </c>
    </row>
    <row r="437" spans="1:16" ht="13" x14ac:dyDescent="0.15">
      <c r="A437" s="2" t="s">
        <v>4020</v>
      </c>
      <c r="B437" s="2" t="s">
        <v>4021</v>
      </c>
      <c r="C437" s="2" t="s">
        <v>3265</v>
      </c>
      <c r="D437" s="2" t="s">
        <v>3603</v>
      </c>
      <c r="E437" s="2" t="s">
        <v>2558</v>
      </c>
      <c r="F437" s="3">
        <v>0.18</v>
      </c>
      <c r="G437" s="2">
        <v>4.0999999999999996</v>
      </c>
      <c r="H437" s="4">
        <v>19252</v>
      </c>
      <c r="I437" s="2" t="s">
        <v>3604</v>
      </c>
      <c r="J437" s="2" t="s">
        <v>3605</v>
      </c>
      <c r="K437" s="2" t="s">
        <v>3606</v>
      </c>
      <c r="L437" s="2" t="s">
        <v>3607</v>
      </c>
      <c r="M437" s="2" t="s">
        <v>3608</v>
      </c>
      <c r="N437" s="2" t="s">
        <v>3609</v>
      </c>
      <c r="O437" s="5" t="s">
        <v>4022</v>
      </c>
      <c r="P437" s="5" t="s">
        <v>4023</v>
      </c>
    </row>
    <row r="438" spans="1:16" ht="13" x14ac:dyDescent="0.15">
      <c r="A438" s="2" t="s">
        <v>4024</v>
      </c>
      <c r="B438" s="2" t="s">
        <v>4025</v>
      </c>
      <c r="C438" s="2" t="s">
        <v>3265</v>
      </c>
      <c r="D438" s="2" t="s">
        <v>4026</v>
      </c>
      <c r="E438" s="2" t="s">
        <v>3277</v>
      </c>
      <c r="F438" s="3">
        <v>0.21</v>
      </c>
      <c r="G438" s="2">
        <v>3.9</v>
      </c>
      <c r="H438" s="4">
        <v>25824</v>
      </c>
      <c r="I438" s="2" t="s">
        <v>4027</v>
      </c>
      <c r="J438" s="2" t="s">
        <v>3673</v>
      </c>
      <c r="K438" s="2" t="s">
        <v>3674</v>
      </c>
      <c r="L438" s="2" t="s">
        <v>3675</v>
      </c>
      <c r="M438" s="2" t="s">
        <v>3676</v>
      </c>
      <c r="N438" s="2" t="s">
        <v>3677</v>
      </c>
      <c r="O438" s="5" t="s">
        <v>3678</v>
      </c>
      <c r="P438" s="5" t="s">
        <v>4028</v>
      </c>
    </row>
    <row r="439" spans="1:16" ht="13" x14ac:dyDescent="0.15">
      <c r="A439" s="2" t="s">
        <v>4029</v>
      </c>
      <c r="B439" s="2" t="s">
        <v>4030</v>
      </c>
      <c r="C439" s="2" t="s">
        <v>3347</v>
      </c>
      <c r="D439" s="2" t="s">
        <v>378</v>
      </c>
      <c r="E439" s="2" t="s">
        <v>2139</v>
      </c>
      <c r="F439" s="3">
        <v>0.6</v>
      </c>
      <c r="G439" s="2">
        <v>4.0999999999999996</v>
      </c>
      <c r="H439" s="2" t="s">
        <v>4031</v>
      </c>
      <c r="I439" s="2" t="s">
        <v>4032</v>
      </c>
      <c r="J439" s="2" t="s">
        <v>4033</v>
      </c>
      <c r="K439" s="2" t="s">
        <v>4034</v>
      </c>
      <c r="L439" s="2" t="s">
        <v>4035</v>
      </c>
      <c r="M439" s="2" t="s">
        <v>4036</v>
      </c>
      <c r="N439" s="2" t="s">
        <v>4037</v>
      </c>
      <c r="O439" s="5" t="s">
        <v>4038</v>
      </c>
      <c r="P439" s="5" t="s">
        <v>4039</v>
      </c>
    </row>
    <row r="440" spans="1:16" ht="13" x14ac:dyDescent="0.15">
      <c r="A440" s="2" t="s">
        <v>4040</v>
      </c>
      <c r="B440" s="2" t="s">
        <v>4041</v>
      </c>
      <c r="C440" s="2" t="s">
        <v>3802</v>
      </c>
      <c r="D440" s="2" t="s">
        <v>4042</v>
      </c>
      <c r="E440" s="2" t="s">
        <v>55</v>
      </c>
      <c r="F440" s="3">
        <v>0.81</v>
      </c>
      <c r="G440" s="2">
        <v>4.0999999999999996</v>
      </c>
      <c r="H440" s="4">
        <v>16685</v>
      </c>
      <c r="I440" s="2" t="s">
        <v>4043</v>
      </c>
      <c r="J440" s="2" t="s">
        <v>4044</v>
      </c>
      <c r="K440" s="2" t="s">
        <v>4045</v>
      </c>
      <c r="L440" s="2" t="s">
        <v>4046</v>
      </c>
      <c r="M440" s="2" t="s">
        <v>4047</v>
      </c>
      <c r="N440" s="2" t="s">
        <v>4048</v>
      </c>
      <c r="O440" s="5" t="s">
        <v>4049</v>
      </c>
      <c r="P440" s="5" t="s">
        <v>4050</v>
      </c>
    </row>
    <row r="441" spans="1:16" ht="13" x14ac:dyDescent="0.15">
      <c r="A441" s="2" t="s">
        <v>4051</v>
      </c>
      <c r="B441" s="2" t="s">
        <v>4052</v>
      </c>
      <c r="C441" s="2" t="s">
        <v>3265</v>
      </c>
      <c r="D441" s="2" t="s">
        <v>4053</v>
      </c>
      <c r="E441" s="2" t="s">
        <v>717</v>
      </c>
      <c r="F441" s="3">
        <v>0.06</v>
      </c>
      <c r="G441" s="2">
        <v>4</v>
      </c>
      <c r="H441" s="4">
        <v>30907</v>
      </c>
      <c r="I441" s="2" t="s">
        <v>4054</v>
      </c>
      <c r="J441" s="2" t="s">
        <v>4055</v>
      </c>
      <c r="K441" s="2" t="s">
        <v>4056</v>
      </c>
      <c r="L441" s="2" t="s">
        <v>4057</v>
      </c>
      <c r="M441" s="2" t="s">
        <v>4058</v>
      </c>
      <c r="N441" s="2" t="s">
        <v>4059</v>
      </c>
      <c r="O441" s="5" t="s">
        <v>4060</v>
      </c>
      <c r="P441" s="5" t="s">
        <v>4061</v>
      </c>
    </row>
    <row r="442" spans="1:16" ht="13" x14ac:dyDescent="0.15">
      <c r="A442" s="2" t="s">
        <v>4062</v>
      </c>
      <c r="B442" s="2" t="s">
        <v>4063</v>
      </c>
      <c r="C442" s="2" t="s">
        <v>3252</v>
      </c>
      <c r="D442" s="2" t="s">
        <v>3433</v>
      </c>
      <c r="E442" s="2" t="s">
        <v>548</v>
      </c>
      <c r="F442" s="3">
        <v>0.48</v>
      </c>
      <c r="G442" s="2">
        <v>4.3</v>
      </c>
      <c r="H442" s="2" t="s">
        <v>3254</v>
      </c>
      <c r="I442" s="2" t="s">
        <v>4064</v>
      </c>
      <c r="J442" s="2" t="s">
        <v>3256</v>
      </c>
      <c r="K442" s="2" t="s">
        <v>3257</v>
      </c>
      <c r="L442" s="2" t="s">
        <v>3258</v>
      </c>
      <c r="M442" s="2" t="s">
        <v>3259</v>
      </c>
      <c r="N442" s="2" t="s">
        <v>3260</v>
      </c>
      <c r="O442" s="5" t="s">
        <v>4065</v>
      </c>
      <c r="P442" s="5" t="s">
        <v>4066</v>
      </c>
    </row>
    <row r="443" spans="1:16" ht="13" x14ac:dyDescent="0.15">
      <c r="A443" s="2" t="s">
        <v>4067</v>
      </c>
      <c r="B443" s="2" t="s">
        <v>4068</v>
      </c>
      <c r="C443" s="2" t="s">
        <v>3324</v>
      </c>
      <c r="D443" s="2" t="s">
        <v>4069</v>
      </c>
      <c r="E443" s="2" t="s">
        <v>1415</v>
      </c>
      <c r="F443" s="3">
        <v>0.22</v>
      </c>
      <c r="G443" s="2">
        <v>4</v>
      </c>
      <c r="H443" s="2" t="s">
        <v>3325</v>
      </c>
      <c r="I443" s="2" t="s">
        <v>4070</v>
      </c>
      <c r="J443" s="2" t="s">
        <v>3327</v>
      </c>
      <c r="K443" s="2" t="s">
        <v>3328</v>
      </c>
      <c r="L443" s="2" t="s">
        <v>3329</v>
      </c>
      <c r="M443" s="2" t="s">
        <v>3330</v>
      </c>
      <c r="N443" s="2" t="s">
        <v>3331</v>
      </c>
      <c r="O443" s="5" t="s">
        <v>4071</v>
      </c>
      <c r="P443" s="5" t="s">
        <v>4072</v>
      </c>
    </row>
    <row r="444" spans="1:16" ht="13" x14ac:dyDescent="0.15">
      <c r="A444" s="2" t="s">
        <v>4073</v>
      </c>
      <c r="B444" s="2" t="s">
        <v>4074</v>
      </c>
      <c r="C444" s="2" t="s">
        <v>3265</v>
      </c>
      <c r="D444" s="2" t="s">
        <v>195</v>
      </c>
      <c r="E444" s="2" t="s">
        <v>303</v>
      </c>
      <c r="F444" s="3">
        <v>0.3</v>
      </c>
      <c r="G444" s="2">
        <v>4.0999999999999996</v>
      </c>
      <c r="H444" s="4">
        <v>19252</v>
      </c>
      <c r="I444" s="2" t="s">
        <v>4018</v>
      </c>
      <c r="J444" s="2" t="s">
        <v>3605</v>
      </c>
      <c r="K444" s="2" t="s">
        <v>3606</v>
      </c>
      <c r="L444" s="2" t="s">
        <v>3607</v>
      </c>
      <c r="M444" s="2" t="s">
        <v>3608</v>
      </c>
      <c r="N444" s="2" t="s">
        <v>3609</v>
      </c>
      <c r="O444" s="5" t="s">
        <v>4075</v>
      </c>
      <c r="P444" s="5" t="s">
        <v>4076</v>
      </c>
    </row>
    <row r="445" spans="1:16" ht="13" x14ac:dyDescent="0.15">
      <c r="A445" s="2" t="s">
        <v>140</v>
      </c>
      <c r="B445" s="2" t="s">
        <v>141</v>
      </c>
      <c r="C445" s="2" t="s">
        <v>18</v>
      </c>
      <c r="D445" s="2" t="s">
        <v>102</v>
      </c>
      <c r="E445" s="2" t="s">
        <v>142</v>
      </c>
      <c r="F445" s="3">
        <v>0.63</v>
      </c>
      <c r="G445" s="2">
        <v>4.2</v>
      </c>
      <c r="H445" s="4">
        <v>94364</v>
      </c>
      <c r="I445" s="2" t="s">
        <v>143</v>
      </c>
      <c r="J445" s="2" t="s">
        <v>57</v>
      </c>
      <c r="K445" s="2" t="s">
        <v>58</v>
      </c>
      <c r="L445" s="2" t="s">
        <v>59</v>
      </c>
      <c r="M445" s="2" t="s">
        <v>60</v>
      </c>
      <c r="N445" s="2" t="s">
        <v>61</v>
      </c>
      <c r="O445" s="5" t="s">
        <v>4077</v>
      </c>
      <c r="P445" s="5" t="s">
        <v>4078</v>
      </c>
    </row>
    <row r="446" spans="1:16" ht="13" x14ac:dyDescent="0.15">
      <c r="A446" s="2" t="s">
        <v>4079</v>
      </c>
      <c r="B446" s="2" t="s">
        <v>4080</v>
      </c>
      <c r="C446" s="2" t="s">
        <v>3252</v>
      </c>
      <c r="D446" s="2" t="s">
        <v>114</v>
      </c>
      <c r="E446" s="2" t="s">
        <v>479</v>
      </c>
      <c r="F446" s="3">
        <v>0.38</v>
      </c>
      <c r="G446" s="2">
        <v>4</v>
      </c>
      <c r="H446" s="4">
        <v>7222</v>
      </c>
      <c r="I446" s="2" t="s">
        <v>4081</v>
      </c>
      <c r="J446" s="2" t="s">
        <v>3878</v>
      </c>
      <c r="K446" s="2" t="s">
        <v>3879</v>
      </c>
      <c r="L446" s="2" t="s">
        <v>3880</v>
      </c>
      <c r="M446" s="2" t="s">
        <v>3881</v>
      </c>
      <c r="N446" s="2" t="s">
        <v>3882</v>
      </c>
      <c r="O446" s="5" t="s">
        <v>4082</v>
      </c>
      <c r="P446" s="5" t="s">
        <v>4083</v>
      </c>
    </row>
    <row r="447" spans="1:16" ht="13" x14ac:dyDescent="0.15">
      <c r="A447" s="2" t="s">
        <v>4084</v>
      </c>
      <c r="B447" s="2" t="s">
        <v>4085</v>
      </c>
      <c r="C447" s="2" t="s">
        <v>3265</v>
      </c>
      <c r="D447" s="2" t="s">
        <v>578</v>
      </c>
      <c r="E447" s="2" t="s">
        <v>3499</v>
      </c>
      <c r="F447" s="3">
        <v>0.28000000000000003</v>
      </c>
      <c r="G447" s="2">
        <v>4.0999999999999996</v>
      </c>
      <c r="H447" s="4">
        <v>18998</v>
      </c>
      <c r="I447" s="2" t="s">
        <v>3500</v>
      </c>
      <c r="J447" s="2" t="s">
        <v>3501</v>
      </c>
      <c r="K447" s="2" t="s">
        <v>3502</v>
      </c>
      <c r="L447" s="2" t="s">
        <v>3503</v>
      </c>
      <c r="M447" s="2" t="s">
        <v>3504</v>
      </c>
      <c r="N447" s="2" t="s">
        <v>3505</v>
      </c>
      <c r="O447" s="5" t="s">
        <v>4086</v>
      </c>
      <c r="P447" s="5" t="s">
        <v>4087</v>
      </c>
    </row>
    <row r="448" spans="1:16" ht="13" x14ac:dyDescent="0.15">
      <c r="A448" s="2" t="s">
        <v>4088</v>
      </c>
      <c r="B448" s="2" t="s">
        <v>4089</v>
      </c>
      <c r="C448" s="2" t="s">
        <v>3265</v>
      </c>
      <c r="D448" s="2" t="s">
        <v>1519</v>
      </c>
      <c r="E448" s="2" t="s">
        <v>1243</v>
      </c>
      <c r="F448" s="3">
        <v>0.26</v>
      </c>
      <c r="G448" s="2">
        <v>4.2</v>
      </c>
      <c r="H448" s="4">
        <v>32916</v>
      </c>
      <c r="I448" s="2" t="s">
        <v>4090</v>
      </c>
      <c r="J448" s="2" t="s">
        <v>3663</v>
      </c>
      <c r="K448" s="2" t="s">
        <v>3664</v>
      </c>
      <c r="L448" s="2" t="s">
        <v>3665</v>
      </c>
      <c r="M448" s="2" t="s">
        <v>3666</v>
      </c>
      <c r="N448" s="2" t="s">
        <v>3667</v>
      </c>
      <c r="O448" s="5" t="s">
        <v>4091</v>
      </c>
      <c r="P448" s="5" t="s">
        <v>4092</v>
      </c>
    </row>
    <row r="449" spans="1:16" ht="13" x14ac:dyDescent="0.15">
      <c r="A449" s="2" t="s">
        <v>4093</v>
      </c>
      <c r="B449" s="2" t="s">
        <v>4094</v>
      </c>
      <c r="C449" s="2" t="s">
        <v>4095</v>
      </c>
      <c r="D449" s="2" t="s">
        <v>114</v>
      </c>
      <c r="E449" s="2" t="s">
        <v>4096</v>
      </c>
      <c r="F449" s="3">
        <v>0.66</v>
      </c>
      <c r="G449" s="2">
        <v>4.5999999999999996</v>
      </c>
      <c r="H449" s="4">
        <v>26603</v>
      </c>
      <c r="I449" s="2" t="s">
        <v>4097</v>
      </c>
      <c r="J449" s="2" t="s">
        <v>4098</v>
      </c>
      <c r="K449" s="2" t="s">
        <v>4099</v>
      </c>
      <c r="L449" s="2" t="s">
        <v>4100</v>
      </c>
      <c r="M449" s="2" t="s">
        <v>4101</v>
      </c>
      <c r="N449" s="2" t="s">
        <v>4102</v>
      </c>
      <c r="O449" s="5" t="s">
        <v>4103</v>
      </c>
      <c r="P449" s="5" t="s">
        <v>4104</v>
      </c>
    </row>
    <row r="450" spans="1:16" ht="13" x14ac:dyDescent="0.15">
      <c r="A450" s="2" t="s">
        <v>4105</v>
      </c>
      <c r="B450" s="2" t="s">
        <v>4106</v>
      </c>
      <c r="C450" s="2" t="s">
        <v>3219</v>
      </c>
      <c r="D450" s="2" t="s">
        <v>479</v>
      </c>
      <c r="E450" s="2" t="s">
        <v>2220</v>
      </c>
      <c r="F450" s="3">
        <v>0.68</v>
      </c>
      <c r="G450" s="2">
        <v>4</v>
      </c>
      <c r="H450" s="4">
        <v>67950</v>
      </c>
      <c r="I450" s="2" t="s">
        <v>4107</v>
      </c>
      <c r="J450" s="2" t="s">
        <v>4108</v>
      </c>
      <c r="K450" s="2" t="s">
        <v>4109</v>
      </c>
      <c r="L450" s="2" t="s">
        <v>4110</v>
      </c>
      <c r="M450" s="2" t="s">
        <v>4111</v>
      </c>
      <c r="N450" s="2" t="s">
        <v>4112</v>
      </c>
      <c r="O450" s="5" t="s">
        <v>4113</v>
      </c>
      <c r="P450" s="5" t="s">
        <v>4114</v>
      </c>
    </row>
    <row r="451" spans="1:16" ht="13" x14ac:dyDescent="0.15">
      <c r="A451" s="2" t="s">
        <v>4115</v>
      </c>
      <c r="B451" s="2" t="s">
        <v>4116</v>
      </c>
      <c r="C451" s="2" t="s">
        <v>3324</v>
      </c>
      <c r="D451" s="2" t="s">
        <v>4069</v>
      </c>
      <c r="E451" s="2" t="s">
        <v>1415</v>
      </c>
      <c r="F451" s="3">
        <v>0.22</v>
      </c>
      <c r="G451" s="2">
        <v>4</v>
      </c>
      <c r="H451" s="2" t="s">
        <v>3325</v>
      </c>
      <c r="I451" s="2" t="s">
        <v>4070</v>
      </c>
      <c r="J451" s="2" t="s">
        <v>3327</v>
      </c>
      <c r="K451" s="2" t="s">
        <v>3328</v>
      </c>
      <c r="L451" s="2" t="s">
        <v>3329</v>
      </c>
      <c r="M451" s="2" t="s">
        <v>3330</v>
      </c>
      <c r="N451" s="2" t="s">
        <v>3331</v>
      </c>
      <c r="O451" s="5" t="s">
        <v>3332</v>
      </c>
      <c r="P451" s="5" t="s">
        <v>4117</v>
      </c>
    </row>
    <row r="452" spans="1:16" ht="13" x14ac:dyDescent="0.15">
      <c r="A452" s="2" t="s">
        <v>4118</v>
      </c>
      <c r="B452" s="2" t="s">
        <v>4119</v>
      </c>
      <c r="C452" s="2" t="s">
        <v>3265</v>
      </c>
      <c r="D452" s="2" t="s">
        <v>3530</v>
      </c>
      <c r="E452" s="2" t="s">
        <v>1503</v>
      </c>
      <c r="F452" s="3">
        <v>0.3</v>
      </c>
      <c r="G452" s="2">
        <v>4.3</v>
      </c>
      <c r="H452" s="4">
        <v>9499</v>
      </c>
      <c r="I452" s="2" t="s">
        <v>4120</v>
      </c>
      <c r="J452" s="2" t="s">
        <v>4121</v>
      </c>
      <c r="K452" s="2" t="s">
        <v>4122</v>
      </c>
      <c r="L452" s="2" t="s">
        <v>4123</v>
      </c>
      <c r="M452" s="2" t="s">
        <v>4124</v>
      </c>
      <c r="N452" s="2" t="s">
        <v>4125</v>
      </c>
      <c r="O452" s="5" t="s">
        <v>4126</v>
      </c>
      <c r="P452" s="5" t="s">
        <v>4127</v>
      </c>
    </row>
    <row r="453" spans="1:16" ht="13" x14ac:dyDescent="0.15">
      <c r="A453" s="2" t="s">
        <v>4128</v>
      </c>
      <c r="B453" s="2" t="s">
        <v>4129</v>
      </c>
      <c r="C453" s="2" t="s">
        <v>3450</v>
      </c>
      <c r="D453" s="2" t="s">
        <v>114</v>
      </c>
      <c r="E453" s="2" t="s">
        <v>324</v>
      </c>
      <c r="F453" s="3">
        <v>0.5</v>
      </c>
      <c r="G453" s="2">
        <v>4.3</v>
      </c>
      <c r="H453" s="4">
        <v>1777</v>
      </c>
      <c r="I453" s="2" t="s">
        <v>4130</v>
      </c>
      <c r="J453" s="2" t="s">
        <v>4131</v>
      </c>
      <c r="K453" s="2" t="s">
        <v>4132</v>
      </c>
      <c r="L453" s="2" t="s">
        <v>4133</v>
      </c>
      <c r="M453" s="2" t="s">
        <v>4134</v>
      </c>
      <c r="N453" s="2" t="s">
        <v>4135</v>
      </c>
      <c r="O453" s="5" t="s">
        <v>4136</v>
      </c>
      <c r="P453" s="5" t="s">
        <v>4137</v>
      </c>
    </row>
    <row r="454" spans="1:16" ht="13" x14ac:dyDescent="0.15">
      <c r="A454" s="2" t="s">
        <v>4138</v>
      </c>
      <c r="B454" s="2" t="s">
        <v>4139</v>
      </c>
      <c r="C454" s="2" t="s">
        <v>3265</v>
      </c>
      <c r="D454" s="2" t="s">
        <v>4140</v>
      </c>
      <c r="E454" s="2" t="s">
        <v>1137</v>
      </c>
      <c r="F454" s="3">
        <v>0.22</v>
      </c>
      <c r="G454" s="2">
        <v>4.2</v>
      </c>
      <c r="H454" s="4">
        <v>58506</v>
      </c>
      <c r="I454" s="2" t="s">
        <v>4141</v>
      </c>
      <c r="J454" s="2" t="s">
        <v>4142</v>
      </c>
      <c r="K454" s="2" t="s">
        <v>4143</v>
      </c>
      <c r="L454" s="2" t="s">
        <v>4144</v>
      </c>
      <c r="M454" s="2" t="s">
        <v>4145</v>
      </c>
      <c r="N454" s="2" t="s">
        <v>4146</v>
      </c>
      <c r="O454" s="5" t="s">
        <v>4147</v>
      </c>
      <c r="P454" s="5" t="s">
        <v>4148</v>
      </c>
    </row>
    <row r="455" spans="1:16" ht="13" x14ac:dyDescent="0.15">
      <c r="A455" s="2" t="s">
        <v>4149</v>
      </c>
      <c r="B455" s="2" t="s">
        <v>4150</v>
      </c>
      <c r="C455" s="2" t="s">
        <v>3265</v>
      </c>
      <c r="D455" s="2" t="s">
        <v>3499</v>
      </c>
      <c r="E455" s="2" t="s">
        <v>224</v>
      </c>
      <c r="F455" s="3">
        <v>0.18</v>
      </c>
      <c r="G455" s="2">
        <v>4</v>
      </c>
      <c r="H455" s="4">
        <v>21350</v>
      </c>
      <c r="I455" s="2" t="s">
        <v>4151</v>
      </c>
      <c r="J455" s="2" t="s">
        <v>3532</v>
      </c>
      <c r="K455" s="2" t="s">
        <v>3533</v>
      </c>
      <c r="L455" s="2" t="s">
        <v>3534</v>
      </c>
      <c r="M455" s="2" t="s">
        <v>3535</v>
      </c>
      <c r="N455" s="2" t="s">
        <v>3536</v>
      </c>
      <c r="O455" s="5" t="s">
        <v>3537</v>
      </c>
      <c r="P455" s="5" t="s">
        <v>4152</v>
      </c>
    </row>
    <row r="456" spans="1:16" ht="13" x14ac:dyDescent="0.15">
      <c r="A456" s="2" t="s">
        <v>160</v>
      </c>
      <c r="B456" s="2" t="s">
        <v>161</v>
      </c>
      <c r="C456" s="2" t="s">
        <v>18</v>
      </c>
      <c r="D456" s="2" t="s">
        <v>162</v>
      </c>
      <c r="E456" s="2" t="s">
        <v>163</v>
      </c>
      <c r="F456" s="3">
        <v>0.61</v>
      </c>
      <c r="G456" s="2">
        <v>4.2</v>
      </c>
      <c r="H456" s="4">
        <v>2263</v>
      </c>
      <c r="I456" s="2" t="s">
        <v>164</v>
      </c>
      <c r="J456" s="2" t="s">
        <v>165</v>
      </c>
      <c r="K456" s="2" t="s">
        <v>166</v>
      </c>
      <c r="L456" s="2" t="s">
        <v>167</v>
      </c>
      <c r="M456" s="2" t="s">
        <v>168</v>
      </c>
      <c r="N456" s="2" t="s">
        <v>169</v>
      </c>
      <c r="O456" s="5" t="s">
        <v>4153</v>
      </c>
      <c r="P456" s="5" t="s">
        <v>4154</v>
      </c>
    </row>
    <row r="457" spans="1:16" ht="13" x14ac:dyDescent="0.15">
      <c r="A457" s="2" t="s">
        <v>4155</v>
      </c>
      <c r="B457" s="2" t="s">
        <v>4156</v>
      </c>
      <c r="C457" s="2" t="s">
        <v>3324</v>
      </c>
      <c r="D457" s="2" t="s">
        <v>611</v>
      </c>
      <c r="E457" s="2" t="s">
        <v>4157</v>
      </c>
      <c r="F457" s="3">
        <v>0.14000000000000001</v>
      </c>
      <c r="G457" s="2">
        <v>4</v>
      </c>
      <c r="H457" s="4">
        <v>9378</v>
      </c>
      <c r="I457" s="2" t="s">
        <v>4158</v>
      </c>
      <c r="J457" s="2" t="s">
        <v>4159</v>
      </c>
      <c r="K457" s="2" t="s">
        <v>4160</v>
      </c>
      <c r="L457" s="2" t="s">
        <v>4161</v>
      </c>
      <c r="M457" s="2" t="s">
        <v>4162</v>
      </c>
      <c r="N457" s="2" t="s">
        <v>4163</v>
      </c>
      <c r="O457" s="5" t="s">
        <v>4164</v>
      </c>
      <c r="P457" s="5" t="s">
        <v>4165</v>
      </c>
    </row>
    <row r="458" spans="1:16" ht="13" x14ac:dyDescent="0.15">
      <c r="A458" s="2" t="s">
        <v>172</v>
      </c>
      <c r="B458" s="2" t="s">
        <v>173</v>
      </c>
      <c r="C458" s="2" t="s">
        <v>18</v>
      </c>
      <c r="D458" s="2" t="s">
        <v>174</v>
      </c>
      <c r="E458" s="2" t="s">
        <v>19</v>
      </c>
      <c r="F458" s="3">
        <v>0.6</v>
      </c>
      <c r="G458" s="2">
        <v>4.0999999999999996</v>
      </c>
      <c r="H458" s="4">
        <v>4768</v>
      </c>
      <c r="I458" s="2" t="s">
        <v>67</v>
      </c>
      <c r="J458" s="2" t="s">
        <v>175</v>
      </c>
      <c r="K458" s="2" t="s">
        <v>176</v>
      </c>
      <c r="L458" s="2" t="s">
        <v>177</v>
      </c>
      <c r="M458" s="2" t="s">
        <v>178</v>
      </c>
      <c r="N458" s="2" t="s">
        <v>179</v>
      </c>
      <c r="O458" s="5" t="s">
        <v>4166</v>
      </c>
      <c r="P458" s="5" t="s">
        <v>4167</v>
      </c>
    </row>
    <row r="459" spans="1:16" ht="13" x14ac:dyDescent="0.15">
      <c r="A459" s="2" t="s">
        <v>4168</v>
      </c>
      <c r="B459" s="2" t="s">
        <v>4169</v>
      </c>
      <c r="C459" s="2" t="s">
        <v>3219</v>
      </c>
      <c r="D459" s="2" t="s">
        <v>625</v>
      </c>
      <c r="E459" s="2" t="s">
        <v>3336</v>
      </c>
      <c r="F459" s="3">
        <v>0.79</v>
      </c>
      <c r="G459" s="2">
        <v>3.9</v>
      </c>
      <c r="H459" s="4">
        <v>21796</v>
      </c>
      <c r="I459" s="2" t="s">
        <v>3337</v>
      </c>
      <c r="J459" s="2" t="s">
        <v>3338</v>
      </c>
      <c r="K459" s="2" t="s">
        <v>3339</v>
      </c>
      <c r="L459" s="2" t="s">
        <v>3340</v>
      </c>
      <c r="M459" s="2" t="s">
        <v>3341</v>
      </c>
      <c r="N459" s="2" t="s">
        <v>3342</v>
      </c>
      <c r="O459" s="5" t="s">
        <v>4170</v>
      </c>
      <c r="P459" s="5" t="s">
        <v>4171</v>
      </c>
    </row>
    <row r="460" spans="1:16" ht="13" x14ac:dyDescent="0.15">
      <c r="A460" s="2" t="s">
        <v>4172</v>
      </c>
      <c r="B460" s="2" t="s">
        <v>4173</v>
      </c>
      <c r="C460" s="2" t="s">
        <v>3219</v>
      </c>
      <c r="D460" s="2" t="s">
        <v>324</v>
      </c>
      <c r="E460" s="2" t="s">
        <v>3241</v>
      </c>
      <c r="F460" s="3">
        <v>0.75</v>
      </c>
      <c r="G460" s="2">
        <v>3.8</v>
      </c>
      <c r="H460" s="4">
        <v>17833</v>
      </c>
      <c r="I460" s="2" t="s">
        <v>3242</v>
      </c>
      <c r="J460" s="2" t="s">
        <v>3243</v>
      </c>
      <c r="K460" s="2" t="s">
        <v>3244</v>
      </c>
      <c r="L460" s="2" t="s">
        <v>3245</v>
      </c>
      <c r="M460" s="2" t="s">
        <v>3246</v>
      </c>
      <c r="N460" s="2" t="s">
        <v>3247</v>
      </c>
      <c r="O460" s="5" t="s">
        <v>4174</v>
      </c>
      <c r="P460" s="5" t="s">
        <v>4175</v>
      </c>
    </row>
    <row r="461" spans="1:16" ht="13" x14ac:dyDescent="0.15">
      <c r="A461" s="2" t="s">
        <v>4176</v>
      </c>
      <c r="B461" s="2" t="s">
        <v>4177</v>
      </c>
      <c r="C461" s="2" t="s">
        <v>4095</v>
      </c>
      <c r="D461" s="2" t="s">
        <v>114</v>
      </c>
      <c r="E461" s="2" t="s">
        <v>4096</v>
      </c>
      <c r="F461" s="3">
        <v>0.66</v>
      </c>
      <c r="G461" s="2">
        <v>4.7</v>
      </c>
      <c r="H461" s="4">
        <v>7779</v>
      </c>
      <c r="I461" s="2" t="s">
        <v>4178</v>
      </c>
      <c r="J461" s="2" t="s">
        <v>4179</v>
      </c>
      <c r="K461" s="2" t="s">
        <v>4180</v>
      </c>
      <c r="L461" s="2" t="s">
        <v>4181</v>
      </c>
      <c r="M461" s="2" t="s">
        <v>4182</v>
      </c>
      <c r="N461" s="2" t="s">
        <v>4183</v>
      </c>
      <c r="O461" s="5" t="s">
        <v>4184</v>
      </c>
      <c r="P461" s="5" t="s">
        <v>4185</v>
      </c>
    </row>
    <row r="462" spans="1:16" ht="13" x14ac:dyDescent="0.15">
      <c r="A462" s="2" t="s">
        <v>4186</v>
      </c>
      <c r="B462" s="2" t="s">
        <v>4187</v>
      </c>
      <c r="C462" s="2" t="s">
        <v>4188</v>
      </c>
      <c r="D462" s="2" t="s">
        <v>4189</v>
      </c>
      <c r="E462" s="2" t="s">
        <v>3590</v>
      </c>
      <c r="F462" s="3">
        <v>0.65</v>
      </c>
      <c r="G462" s="2">
        <v>4.3</v>
      </c>
      <c r="H462" s="4">
        <v>17129</v>
      </c>
      <c r="I462" s="2" t="s">
        <v>4190</v>
      </c>
      <c r="J462" s="2" t="s">
        <v>4191</v>
      </c>
      <c r="K462" s="2" t="s">
        <v>4192</v>
      </c>
      <c r="L462" s="2" t="s">
        <v>4193</v>
      </c>
      <c r="M462" s="2" t="s">
        <v>4194</v>
      </c>
      <c r="N462" s="2" t="s">
        <v>4195</v>
      </c>
      <c r="O462" s="5" t="s">
        <v>4196</v>
      </c>
      <c r="P462" s="5" t="s">
        <v>4197</v>
      </c>
    </row>
    <row r="463" spans="1:16" ht="13" x14ac:dyDescent="0.15">
      <c r="A463" s="2" t="s">
        <v>4198</v>
      </c>
      <c r="B463" s="2" t="s">
        <v>4199</v>
      </c>
      <c r="C463" s="2" t="s">
        <v>3391</v>
      </c>
      <c r="D463" s="2" t="s">
        <v>4200</v>
      </c>
      <c r="E463" s="2" t="s">
        <v>55</v>
      </c>
      <c r="F463" s="3">
        <v>0.52</v>
      </c>
      <c r="G463" s="2">
        <v>4.2</v>
      </c>
      <c r="H463" s="4">
        <v>4969</v>
      </c>
      <c r="I463" s="2" t="s">
        <v>4201</v>
      </c>
      <c r="J463" s="2" t="s">
        <v>4202</v>
      </c>
      <c r="K463" s="2" t="s">
        <v>4203</v>
      </c>
      <c r="L463" s="2" t="s">
        <v>4204</v>
      </c>
      <c r="M463" s="2" t="s">
        <v>4205</v>
      </c>
      <c r="N463" s="2" t="s">
        <v>4206</v>
      </c>
      <c r="O463" s="5" t="s">
        <v>4207</v>
      </c>
      <c r="P463" s="5" t="s">
        <v>4208</v>
      </c>
    </row>
    <row r="464" spans="1:16" ht="13" x14ac:dyDescent="0.15">
      <c r="A464" s="2" t="s">
        <v>4209</v>
      </c>
      <c r="B464" s="2" t="s">
        <v>4210</v>
      </c>
      <c r="C464" s="2" t="s">
        <v>3219</v>
      </c>
      <c r="D464" s="2" t="s">
        <v>730</v>
      </c>
      <c r="E464" s="2" t="s">
        <v>3241</v>
      </c>
      <c r="F464" s="3">
        <v>0.62</v>
      </c>
      <c r="G464" s="2">
        <v>4.0999999999999996</v>
      </c>
      <c r="H464" s="2">
        <v>154</v>
      </c>
      <c r="I464" s="2" t="s">
        <v>4211</v>
      </c>
      <c r="J464" s="2" t="s">
        <v>4212</v>
      </c>
      <c r="K464" s="2" t="s">
        <v>4213</v>
      </c>
      <c r="L464" s="2" t="s">
        <v>4214</v>
      </c>
      <c r="M464" s="2" t="s">
        <v>4215</v>
      </c>
      <c r="N464" s="2" t="s">
        <v>4216</v>
      </c>
      <c r="O464" s="5" t="s">
        <v>4217</v>
      </c>
      <c r="P464" s="5" t="s">
        <v>4218</v>
      </c>
    </row>
    <row r="465" spans="1:16" ht="13" x14ac:dyDescent="0.15">
      <c r="A465" s="2" t="s">
        <v>4219</v>
      </c>
      <c r="B465" s="2" t="s">
        <v>4220</v>
      </c>
      <c r="C465" s="2" t="s">
        <v>3219</v>
      </c>
      <c r="D465" s="2" t="s">
        <v>888</v>
      </c>
      <c r="E465" s="2" t="s">
        <v>3590</v>
      </c>
      <c r="F465" s="3">
        <v>0.78</v>
      </c>
      <c r="G465" s="2">
        <v>3.3</v>
      </c>
      <c r="H465" s="4">
        <v>4415</v>
      </c>
      <c r="I465" s="2" t="s">
        <v>4221</v>
      </c>
      <c r="J465" s="2" t="s">
        <v>4222</v>
      </c>
      <c r="K465" s="2" t="s">
        <v>4223</v>
      </c>
      <c r="L465" s="2" t="s">
        <v>4224</v>
      </c>
      <c r="M465" s="2" t="s">
        <v>4225</v>
      </c>
      <c r="N465" s="2" t="s">
        <v>4226</v>
      </c>
      <c r="O465" s="5" t="s">
        <v>4227</v>
      </c>
      <c r="P465" s="5" t="s">
        <v>4228</v>
      </c>
    </row>
    <row r="466" spans="1:16" ht="13" x14ac:dyDescent="0.15">
      <c r="A466" s="2" t="s">
        <v>182</v>
      </c>
      <c r="B466" s="2" t="s">
        <v>183</v>
      </c>
      <c r="C466" s="2" t="s">
        <v>18</v>
      </c>
      <c r="D466" s="2" t="s">
        <v>32</v>
      </c>
      <c r="E466" s="2" t="s">
        <v>19</v>
      </c>
      <c r="F466" s="3">
        <v>0.13</v>
      </c>
      <c r="G466" s="2">
        <v>4.4000000000000004</v>
      </c>
      <c r="H466" s="4">
        <v>18757</v>
      </c>
      <c r="I466" s="2" t="s">
        <v>184</v>
      </c>
      <c r="J466" s="2" t="s">
        <v>185</v>
      </c>
      <c r="K466" s="2" t="s">
        <v>186</v>
      </c>
      <c r="L466" s="2" t="s">
        <v>187</v>
      </c>
      <c r="M466" s="2" t="s">
        <v>188</v>
      </c>
      <c r="N466" s="2" t="s">
        <v>4229</v>
      </c>
      <c r="O466" s="5" t="s">
        <v>4230</v>
      </c>
      <c r="P466" s="5" t="s">
        <v>4231</v>
      </c>
    </row>
    <row r="467" spans="1:16" ht="13" x14ac:dyDescent="0.15">
      <c r="A467" s="2" t="s">
        <v>4232</v>
      </c>
      <c r="B467" s="2" t="s">
        <v>4233</v>
      </c>
      <c r="C467" s="2" t="s">
        <v>3265</v>
      </c>
      <c r="D467" s="2" t="s">
        <v>3529</v>
      </c>
      <c r="E467" s="2" t="s">
        <v>1243</v>
      </c>
      <c r="F467" s="3">
        <v>0.21</v>
      </c>
      <c r="G467" s="2">
        <v>4</v>
      </c>
      <c r="H467" s="4">
        <v>21350</v>
      </c>
      <c r="I467" s="2" t="s">
        <v>4151</v>
      </c>
      <c r="J467" s="2" t="s">
        <v>3532</v>
      </c>
      <c r="K467" s="2" t="s">
        <v>3533</v>
      </c>
      <c r="L467" s="2" t="s">
        <v>3534</v>
      </c>
      <c r="M467" s="2" t="s">
        <v>3535</v>
      </c>
      <c r="N467" s="2" t="s">
        <v>3536</v>
      </c>
      <c r="O467" s="5" t="s">
        <v>4234</v>
      </c>
      <c r="P467" s="5" t="s">
        <v>4235</v>
      </c>
    </row>
    <row r="468" spans="1:16" ht="13" x14ac:dyDescent="0.15">
      <c r="A468" s="2" t="s">
        <v>4236</v>
      </c>
      <c r="B468" s="2" t="s">
        <v>4237</v>
      </c>
      <c r="C468" s="2" t="s">
        <v>3347</v>
      </c>
      <c r="D468" s="2" t="s">
        <v>90</v>
      </c>
      <c r="E468" s="2" t="s">
        <v>90</v>
      </c>
      <c r="F468" s="3">
        <v>0</v>
      </c>
      <c r="G468" s="2">
        <v>4.2</v>
      </c>
      <c r="H468" s="4">
        <v>31539</v>
      </c>
      <c r="I468" s="2" t="s">
        <v>4238</v>
      </c>
      <c r="J468" s="2" t="s">
        <v>4239</v>
      </c>
      <c r="K468" s="2" t="s">
        <v>4240</v>
      </c>
      <c r="L468" s="2" t="s">
        <v>4241</v>
      </c>
      <c r="M468" s="2" t="s">
        <v>4242</v>
      </c>
      <c r="N468" s="2" t="s">
        <v>4243</v>
      </c>
      <c r="O468" s="5" t="s">
        <v>4244</v>
      </c>
      <c r="P468" s="5" t="s">
        <v>4245</v>
      </c>
    </row>
    <row r="469" spans="1:16" ht="13" x14ac:dyDescent="0.15">
      <c r="A469" s="2" t="s">
        <v>233</v>
      </c>
      <c r="B469" s="2" t="s">
        <v>234</v>
      </c>
      <c r="C469" s="2" t="s">
        <v>18</v>
      </c>
      <c r="D469" s="2" t="s">
        <v>235</v>
      </c>
      <c r="E469" s="2" t="s">
        <v>236</v>
      </c>
      <c r="F469" s="3">
        <v>0.46</v>
      </c>
      <c r="G469" s="2">
        <v>4.5</v>
      </c>
      <c r="H469" s="2">
        <v>815</v>
      </c>
      <c r="I469" s="2" t="s">
        <v>237</v>
      </c>
      <c r="J469" s="2" t="s">
        <v>238</v>
      </c>
      <c r="K469" s="2" t="s">
        <v>239</v>
      </c>
      <c r="L469" s="2" t="s">
        <v>240</v>
      </c>
      <c r="M469" s="2" t="s">
        <v>241</v>
      </c>
      <c r="N469" s="2" t="s">
        <v>242</v>
      </c>
      <c r="O469" s="5" t="s">
        <v>4246</v>
      </c>
      <c r="P469" s="5" t="s">
        <v>4247</v>
      </c>
    </row>
    <row r="470" spans="1:16" ht="13" x14ac:dyDescent="0.15">
      <c r="A470" s="2" t="s">
        <v>4248</v>
      </c>
      <c r="B470" s="2" t="s">
        <v>4249</v>
      </c>
      <c r="C470" s="2" t="s">
        <v>4095</v>
      </c>
      <c r="D470" s="2" t="s">
        <v>114</v>
      </c>
      <c r="E470" s="2" t="s">
        <v>4096</v>
      </c>
      <c r="F470" s="3">
        <v>0.66</v>
      </c>
      <c r="G470" s="2">
        <v>4.5999999999999996</v>
      </c>
      <c r="H470" s="4">
        <v>6129</v>
      </c>
      <c r="I470" s="2" t="s">
        <v>4250</v>
      </c>
      <c r="J470" s="2" t="s">
        <v>4251</v>
      </c>
      <c r="K470" s="2" t="s">
        <v>4252</v>
      </c>
      <c r="L470" s="2" t="s">
        <v>4253</v>
      </c>
      <c r="M470" s="2" t="s">
        <v>4254</v>
      </c>
      <c r="N470" s="2" t="s">
        <v>4255</v>
      </c>
      <c r="O470" s="5" t="s">
        <v>4256</v>
      </c>
      <c r="P470" s="5" t="s">
        <v>4257</v>
      </c>
    </row>
    <row r="471" spans="1:16" ht="13" x14ac:dyDescent="0.15">
      <c r="A471" s="2" t="s">
        <v>4258</v>
      </c>
      <c r="B471" s="2" t="s">
        <v>4259</v>
      </c>
      <c r="C471" s="2" t="s">
        <v>3265</v>
      </c>
      <c r="D471" s="2" t="s">
        <v>3154</v>
      </c>
      <c r="E471" s="2" t="s">
        <v>4260</v>
      </c>
      <c r="F471" s="3">
        <v>0.22</v>
      </c>
      <c r="G471" s="2">
        <v>4.2</v>
      </c>
      <c r="H471" s="2">
        <v>284</v>
      </c>
      <c r="I471" s="2" t="s">
        <v>3361</v>
      </c>
      <c r="J471" s="2" t="s">
        <v>3362</v>
      </c>
      <c r="K471" s="2" t="s">
        <v>3363</v>
      </c>
      <c r="L471" s="2" t="s">
        <v>3364</v>
      </c>
      <c r="M471" s="2" t="s">
        <v>3365</v>
      </c>
      <c r="N471" s="2" t="s">
        <v>3366</v>
      </c>
      <c r="O471" s="5" t="s">
        <v>3367</v>
      </c>
      <c r="P471" s="5" t="s">
        <v>4261</v>
      </c>
    </row>
    <row r="472" spans="1:16" ht="13" x14ac:dyDescent="0.15">
      <c r="A472" s="2" t="s">
        <v>205</v>
      </c>
      <c r="B472" s="2" t="s">
        <v>206</v>
      </c>
      <c r="C472" s="2" t="s">
        <v>18</v>
      </c>
      <c r="D472" s="2" t="s">
        <v>207</v>
      </c>
      <c r="E472" s="2" t="s">
        <v>19</v>
      </c>
      <c r="F472" s="3">
        <v>0.38</v>
      </c>
      <c r="G472" s="2">
        <v>4</v>
      </c>
      <c r="H472" s="4">
        <v>43994</v>
      </c>
      <c r="I472" s="2" t="s">
        <v>208</v>
      </c>
      <c r="J472" s="2" t="s">
        <v>34</v>
      </c>
      <c r="K472" s="2" t="s">
        <v>35</v>
      </c>
      <c r="L472" s="2" t="s">
        <v>36</v>
      </c>
      <c r="M472" s="2" t="s">
        <v>37</v>
      </c>
      <c r="N472" s="2" t="s">
        <v>38</v>
      </c>
      <c r="O472" s="5" t="s">
        <v>4262</v>
      </c>
      <c r="P472" s="5" t="s">
        <v>4263</v>
      </c>
    </row>
    <row r="473" spans="1:16" ht="13" x14ac:dyDescent="0.15">
      <c r="A473" s="2" t="s">
        <v>4264</v>
      </c>
      <c r="B473" s="2" t="s">
        <v>4265</v>
      </c>
      <c r="C473" s="2" t="s">
        <v>4266</v>
      </c>
      <c r="D473" s="2" t="s">
        <v>4267</v>
      </c>
      <c r="E473" s="2" t="s">
        <v>114</v>
      </c>
      <c r="F473" s="3">
        <v>0.75</v>
      </c>
      <c r="G473" s="2">
        <v>3.7</v>
      </c>
      <c r="H473" s="4">
        <v>3234</v>
      </c>
      <c r="I473" s="2" t="s">
        <v>4268</v>
      </c>
      <c r="J473" s="2" t="s">
        <v>4269</v>
      </c>
      <c r="K473" s="2" t="s">
        <v>4270</v>
      </c>
      <c r="L473" s="2" t="s">
        <v>4271</v>
      </c>
      <c r="M473" s="2" t="s">
        <v>4272</v>
      </c>
      <c r="N473" s="2" t="s">
        <v>4273</v>
      </c>
      <c r="O473" s="5" t="s">
        <v>4274</v>
      </c>
      <c r="P473" s="5" t="s">
        <v>4275</v>
      </c>
    </row>
    <row r="474" spans="1:16" ht="13" x14ac:dyDescent="0.15">
      <c r="A474" s="2" t="s">
        <v>211</v>
      </c>
      <c r="B474" s="2" t="s">
        <v>212</v>
      </c>
      <c r="C474" s="2" t="s">
        <v>18</v>
      </c>
      <c r="D474" s="2" t="s">
        <v>31</v>
      </c>
      <c r="E474" s="2" t="s">
        <v>90</v>
      </c>
      <c r="F474" s="3">
        <v>0.6</v>
      </c>
      <c r="G474" s="2">
        <v>4.0999999999999996</v>
      </c>
      <c r="H474" s="4">
        <v>13045</v>
      </c>
      <c r="I474" s="2" t="s">
        <v>213</v>
      </c>
      <c r="J474" s="2" t="s">
        <v>4276</v>
      </c>
      <c r="K474" s="2" t="s">
        <v>4277</v>
      </c>
      <c r="L474" s="2" t="s">
        <v>4278</v>
      </c>
      <c r="M474" s="2" t="s">
        <v>4279</v>
      </c>
      <c r="N474" s="2" t="s">
        <v>4280</v>
      </c>
      <c r="O474" s="5" t="s">
        <v>4281</v>
      </c>
      <c r="P474" s="5" t="s">
        <v>4282</v>
      </c>
    </row>
    <row r="475" spans="1:16" ht="13" x14ac:dyDescent="0.15">
      <c r="A475" s="2" t="s">
        <v>4283</v>
      </c>
      <c r="B475" s="2" t="s">
        <v>4284</v>
      </c>
      <c r="C475" s="2" t="s">
        <v>3265</v>
      </c>
      <c r="D475" s="2" t="s">
        <v>3266</v>
      </c>
      <c r="E475" s="2" t="s">
        <v>717</v>
      </c>
      <c r="F475" s="3">
        <v>0.19</v>
      </c>
      <c r="G475" s="2">
        <v>4.0999999999999996</v>
      </c>
      <c r="H475" s="2" t="s">
        <v>4285</v>
      </c>
      <c r="I475" s="2" t="s">
        <v>4286</v>
      </c>
      <c r="J475" s="2" t="s">
        <v>3549</v>
      </c>
      <c r="K475" s="2" t="s">
        <v>3550</v>
      </c>
      <c r="L475" s="2" t="s">
        <v>3551</v>
      </c>
      <c r="M475" s="2" t="s">
        <v>3552</v>
      </c>
      <c r="N475" s="2" t="s">
        <v>3553</v>
      </c>
      <c r="O475" s="5" t="s">
        <v>4287</v>
      </c>
      <c r="P475" s="5" t="s">
        <v>4288</v>
      </c>
    </row>
    <row r="476" spans="1:16" ht="13" x14ac:dyDescent="0.15">
      <c r="A476" s="2" t="s">
        <v>4289</v>
      </c>
      <c r="B476" s="2" t="s">
        <v>4290</v>
      </c>
      <c r="C476" s="2" t="s">
        <v>3219</v>
      </c>
      <c r="D476" s="2" t="s">
        <v>730</v>
      </c>
      <c r="E476" s="2" t="s">
        <v>1283</v>
      </c>
      <c r="F476" s="3">
        <v>0.7</v>
      </c>
      <c r="G476" s="2">
        <v>4.2</v>
      </c>
      <c r="H476" s="4">
        <v>20879</v>
      </c>
      <c r="I476" s="2" t="s">
        <v>4291</v>
      </c>
      <c r="J476" s="2" t="s">
        <v>4292</v>
      </c>
      <c r="K476" s="2" t="s">
        <v>4293</v>
      </c>
      <c r="L476" s="2" t="s">
        <v>4294</v>
      </c>
      <c r="M476" s="2" t="s">
        <v>4295</v>
      </c>
      <c r="N476" s="2" t="s">
        <v>4296</v>
      </c>
      <c r="O476" s="5" t="s">
        <v>4297</v>
      </c>
      <c r="P476" s="5" t="s">
        <v>4298</v>
      </c>
    </row>
    <row r="477" spans="1:16" ht="13" x14ac:dyDescent="0.15">
      <c r="A477" s="2" t="s">
        <v>4299</v>
      </c>
      <c r="B477" s="2" t="s">
        <v>4300</v>
      </c>
      <c r="C477" s="2" t="s">
        <v>4301</v>
      </c>
      <c r="D477" s="2" t="s">
        <v>247</v>
      </c>
      <c r="E477" s="2" t="s">
        <v>625</v>
      </c>
      <c r="F477" s="3">
        <v>0.81</v>
      </c>
      <c r="G477" s="2">
        <v>4.2</v>
      </c>
      <c r="H477" s="4">
        <v>2646</v>
      </c>
      <c r="I477" s="2" t="s">
        <v>4302</v>
      </c>
      <c r="J477" s="2" t="s">
        <v>4303</v>
      </c>
      <c r="K477" s="2" t="s">
        <v>4304</v>
      </c>
      <c r="L477" s="2" t="s">
        <v>4305</v>
      </c>
      <c r="M477" s="2" t="s">
        <v>4306</v>
      </c>
      <c r="N477" s="2" t="s">
        <v>4307</v>
      </c>
      <c r="O477" s="5" t="s">
        <v>4308</v>
      </c>
      <c r="P477" s="5" t="s">
        <v>4309</v>
      </c>
    </row>
    <row r="478" spans="1:16" ht="13" x14ac:dyDescent="0.15">
      <c r="A478" s="2" t="s">
        <v>4310</v>
      </c>
      <c r="B478" s="2" t="s">
        <v>4311</v>
      </c>
      <c r="C478" s="2" t="s">
        <v>3802</v>
      </c>
      <c r="D478" s="2" t="s">
        <v>934</v>
      </c>
      <c r="E478" s="2" t="s">
        <v>625</v>
      </c>
      <c r="F478" s="3">
        <v>0.82</v>
      </c>
      <c r="G478" s="2">
        <v>4.5</v>
      </c>
      <c r="H478" s="4">
        <v>28978</v>
      </c>
      <c r="I478" s="2" t="s">
        <v>4312</v>
      </c>
      <c r="J478" s="2" t="s">
        <v>4313</v>
      </c>
      <c r="K478" s="2" t="s">
        <v>4314</v>
      </c>
      <c r="L478" s="2" t="s">
        <v>4315</v>
      </c>
      <c r="M478" s="2" t="s">
        <v>4316</v>
      </c>
      <c r="N478" s="2" t="s">
        <v>4317</v>
      </c>
      <c r="O478" s="5" t="s">
        <v>4318</v>
      </c>
      <c r="P478" s="5" t="s">
        <v>4319</v>
      </c>
    </row>
    <row r="479" spans="1:16" ht="13" x14ac:dyDescent="0.15">
      <c r="A479" s="2" t="s">
        <v>4320</v>
      </c>
      <c r="B479" s="2" t="s">
        <v>4321</v>
      </c>
      <c r="C479" s="2" t="s">
        <v>3265</v>
      </c>
      <c r="D479" s="2" t="s">
        <v>2630</v>
      </c>
      <c r="E479" s="2" t="s">
        <v>4260</v>
      </c>
      <c r="F479" s="3">
        <v>0.33</v>
      </c>
      <c r="G479" s="2">
        <v>3.8</v>
      </c>
      <c r="H479" s="4">
        <v>3145</v>
      </c>
      <c r="I479" s="2" t="s">
        <v>4322</v>
      </c>
      <c r="J479" s="2" t="s">
        <v>4323</v>
      </c>
      <c r="K479" s="2" t="s">
        <v>4324</v>
      </c>
      <c r="L479" s="2" t="s">
        <v>4325</v>
      </c>
      <c r="M479" s="2" t="s">
        <v>4326</v>
      </c>
      <c r="N479" s="2" t="s">
        <v>4327</v>
      </c>
      <c r="O479" s="5" t="s">
        <v>4328</v>
      </c>
      <c r="P479" s="5" t="s">
        <v>4329</v>
      </c>
    </row>
    <row r="480" spans="1:16" ht="13" x14ac:dyDescent="0.15">
      <c r="A480" s="2" t="s">
        <v>267</v>
      </c>
      <c r="B480" s="2" t="s">
        <v>268</v>
      </c>
      <c r="C480" s="2" t="s">
        <v>18</v>
      </c>
      <c r="D480" s="2" t="s">
        <v>269</v>
      </c>
      <c r="E480" s="2" t="s">
        <v>31</v>
      </c>
      <c r="F480" s="3">
        <v>0.7</v>
      </c>
      <c r="G480" s="2">
        <v>4</v>
      </c>
      <c r="H480" s="4">
        <v>9377</v>
      </c>
      <c r="I480" s="2" t="s">
        <v>270</v>
      </c>
      <c r="J480" s="2" t="s">
        <v>271</v>
      </c>
      <c r="K480" s="2" t="s">
        <v>272</v>
      </c>
      <c r="L480" s="2" t="s">
        <v>273</v>
      </c>
      <c r="M480" s="2" t="s">
        <v>274</v>
      </c>
      <c r="N480" s="2" t="s">
        <v>275</v>
      </c>
      <c r="O480" s="5" t="s">
        <v>4330</v>
      </c>
      <c r="P480" s="5" t="s">
        <v>4331</v>
      </c>
    </row>
    <row r="481" spans="1:16" ht="13" x14ac:dyDescent="0.15">
      <c r="A481" s="2" t="s">
        <v>4332</v>
      </c>
      <c r="B481" s="2" t="s">
        <v>4333</v>
      </c>
      <c r="C481" s="2" t="s">
        <v>3347</v>
      </c>
      <c r="D481" s="2" t="s">
        <v>378</v>
      </c>
      <c r="E481" s="2" t="s">
        <v>888</v>
      </c>
      <c r="F481" s="3">
        <v>0.54</v>
      </c>
      <c r="G481" s="2">
        <v>4.0999999999999996</v>
      </c>
      <c r="H481" s="2" t="s">
        <v>4334</v>
      </c>
      <c r="I481" s="2" t="s">
        <v>4335</v>
      </c>
      <c r="J481" s="2" t="s">
        <v>3350</v>
      </c>
      <c r="K481" s="2" t="s">
        <v>3351</v>
      </c>
      <c r="L481" s="2" t="s">
        <v>3352</v>
      </c>
      <c r="M481" s="2" t="s">
        <v>3353</v>
      </c>
      <c r="N481" s="2" t="s">
        <v>3354</v>
      </c>
      <c r="O481" s="5" t="s">
        <v>4336</v>
      </c>
      <c r="P481" s="5" t="s">
        <v>4337</v>
      </c>
    </row>
    <row r="482" spans="1:16" ht="13" x14ac:dyDescent="0.15">
      <c r="A482" s="2" t="s">
        <v>4338</v>
      </c>
      <c r="B482" s="2" t="s">
        <v>4339</v>
      </c>
      <c r="C482" s="2" t="s">
        <v>4188</v>
      </c>
      <c r="D482" s="2" t="s">
        <v>32</v>
      </c>
      <c r="E482" s="2" t="s">
        <v>114</v>
      </c>
      <c r="F482" s="3">
        <v>0.65</v>
      </c>
      <c r="G482" s="2">
        <v>3.8</v>
      </c>
      <c r="H482" s="4">
        <v>16557</v>
      </c>
      <c r="I482" s="2" t="s">
        <v>4340</v>
      </c>
      <c r="J482" s="2" t="s">
        <v>4341</v>
      </c>
      <c r="K482" s="2" t="s">
        <v>4342</v>
      </c>
      <c r="L482" s="2" t="s">
        <v>4343</v>
      </c>
      <c r="M482" s="2" t="s">
        <v>4344</v>
      </c>
      <c r="N482" s="2" t="s">
        <v>4345</v>
      </c>
      <c r="O482" s="5" t="s">
        <v>4346</v>
      </c>
      <c r="P482" s="5" t="s">
        <v>4347</v>
      </c>
    </row>
    <row r="483" spans="1:16" ht="13" x14ac:dyDescent="0.15">
      <c r="A483" s="2" t="s">
        <v>4348</v>
      </c>
      <c r="B483" s="2" t="s">
        <v>3769</v>
      </c>
      <c r="C483" s="2" t="s">
        <v>3265</v>
      </c>
      <c r="D483" s="2" t="s">
        <v>195</v>
      </c>
      <c r="E483" s="2" t="s">
        <v>3155</v>
      </c>
      <c r="F483" s="3">
        <v>0.28000000000000003</v>
      </c>
      <c r="G483" s="2">
        <v>4.0999999999999996</v>
      </c>
      <c r="H483" s="4">
        <v>18998</v>
      </c>
      <c r="I483" s="2" t="s">
        <v>3770</v>
      </c>
      <c r="J483" s="2" t="s">
        <v>3501</v>
      </c>
      <c r="K483" s="2" t="s">
        <v>3502</v>
      </c>
      <c r="L483" s="2" t="s">
        <v>3503</v>
      </c>
      <c r="M483" s="2" t="s">
        <v>3504</v>
      </c>
      <c r="N483" s="2" t="s">
        <v>3505</v>
      </c>
      <c r="O483" s="5" t="s">
        <v>3771</v>
      </c>
      <c r="P483" s="5" t="s">
        <v>4349</v>
      </c>
    </row>
    <row r="484" spans="1:16" ht="13" x14ac:dyDescent="0.15">
      <c r="A484" s="2" t="s">
        <v>4350</v>
      </c>
      <c r="B484" s="2" t="s">
        <v>4351</v>
      </c>
      <c r="C484" s="2" t="s">
        <v>4188</v>
      </c>
      <c r="D484" s="2" t="s">
        <v>32</v>
      </c>
      <c r="E484" s="2" t="s">
        <v>114</v>
      </c>
      <c r="F484" s="3">
        <v>0.65</v>
      </c>
      <c r="G484" s="2">
        <v>3.8</v>
      </c>
      <c r="H484" s="4">
        <v>16557</v>
      </c>
      <c r="I484" s="2" t="s">
        <v>4352</v>
      </c>
      <c r="J484" s="2" t="s">
        <v>4341</v>
      </c>
      <c r="K484" s="2" t="s">
        <v>4342</v>
      </c>
      <c r="L484" s="2" t="s">
        <v>4343</v>
      </c>
      <c r="M484" s="2" t="s">
        <v>4344</v>
      </c>
      <c r="N484" s="2" t="s">
        <v>4345</v>
      </c>
      <c r="O484" s="5" t="s">
        <v>4353</v>
      </c>
      <c r="P484" s="5" t="s">
        <v>4354</v>
      </c>
    </row>
    <row r="485" spans="1:16" ht="13" x14ac:dyDescent="0.15">
      <c r="A485" s="2" t="s">
        <v>4355</v>
      </c>
      <c r="B485" s="2" t="s">
        <v>4356</v>
      </c>
      <c r="C485" s="2" t="s">
        <v>3450</v>
      </c>
      <c r="D485" s="2" t="s">
        <v>90</v>
      </c>
      <c r="E485" s="2" t="s">
        <v>378</v>
      </c>
      <c r="F485" s="3">
        <v>0.17</v>
      </c>
      <c r="G485" s="2">
        <v>4.2</v>
      </c>
      <c r="H485" s="4">
        <v>21916</v>
      </c>
      <c r="I485" s="2" t="s">
        <v>4357</v>
      </c>
      <c r="J485" s="2" t="s">
        <v>4358</v>
      </c>
      <c r="K485" s="2" t="s">
        <v>4359</v>
      </c>
      <c r="L485" s="2" t="s">
        <v>4360</v>
      </c>
      <c r="M485" s="2" t="s">
        <v>4361</v>
      </c>
      <c r="N485" s="2" t="s">
        <v>4362</v>
      </c>
      <c r="O485" s="5" t="s">
        <v>4363</v>
      </c>
      <c r="P485" s="5" t="s">
        <v>4364</v>
      </c>
    </row>
    <row r="486" spans="1:16" ht="13" x14ac:dyDescent="0.15">
      <c r="A486" s="2" t="s">
        <v>4365</v>
      </c>
      <c r="B486" s="2" t="s">
        <v>3513</v>
      </c>
      <c r="C486" s="2" t="s">
        <v>3219</v>
      </c>
      <c r="D486" s="2" t="s">
        <v>548</v>
      </c>
      <c r="E486" s="2" t="s">
        <v>1283</v>
      </c>
      <c r="F486" s="3">
        <v>0.78</v>
      </c>
      <c r="G486" s="2">
        <v>4.2</v>
      </c>
      <c r="H486" s="4">
        <v>29472</v>
      </c>
      <c r="I486" s="2" t="s">
        <v>4366</v>
      </c>
      <c r="J486" s="2" t="s">
        <v>3515</v>
      </c>
      <c r="K486" s="2" t="s">
        <v>3516</v>
      </c>
      <c r="L486" s="2" t="s">
        <v>3517</v>
      </c>
      <c r="M486" s="2" t="s">
        <v>3518</v>
      </c>
      <c r="N486" s="2" t="s">
        <v>3519</v>
      </c>
      <c r="O486" s="5" t="s">
        <v>4367</v>
      </c>
      <c r="P486" s="5" t="s">
        <v>4368</v>
      </c>
    </row>
    <row r="487" spans="1:16" ht="13" x14ac:dyDescent="0.15">
      <c r="A487" s="2" t="s">
        <v>4369</v>
      </c>
      <c r="B487" s="2" t="s">
        <v>4370</v>
      </c>
      <c r="C487" s="2" t="s">
        <v>3950</v>
      </c>
      <c r="D487" s="2" t="s">
        <v>4371</v>
      </c>
      <c r="E487" s="2" t="s">
        <v>90</v>
      </c>
      <c r="F487" s="3">
        <v>0.81</v>
      </c>
      <c r="G487" s="2">
        <v>4.2</v>
      </c>
      <c r="H487" s="4">
        <v>1949</v>
      </c>
      <c r="I487" s="2" t="s">
        <v>4372</v>
      </c>
      <c r="J487" s="2" t="s">
        <v>4373</v>
      </c>
      <c r="K487" s="2" t="s">
        <v>4374</v>
      </c>
      <c r="L487" s="2" t="s">
        <v>4375</v>
      </c>
      <c r="M487" s="2" t="s">
        <v>4376</v>
      </c>
      <c r="N487" s="2" t="s">
        <v>4377</v>
      </c>
      <c r="O487" s="5" t="s">
        <v>4378</v>
      </c>
      <c r="P487" s="5" t="s">
        <v>4379</v>
      </c>
    </row>
    <row r="488" spans="1:16" ht="13" x14ac:dyDescent="0.15">
      <c r="A488" s="2" t="s">
        <v>4380</v>
      </c>
      <c r="B488" s="2" t="s">
        <v>4381</v>
      </c>
      <c r="C488" s="2" t="s">
        <v>18</v>
      </c>
      <c r="D488" s="2" t="s">
        <v>668</v>
      </c>
      <c r="E488" s="2" t="s">
        <v>207</v>
      </c>
      <c r="F488" s="3">
        <v>0.44</v>
      </c>
      <c r="G488" s="2">
        <v>4</v>
      </c>
      <c r="H488" s="4">
        <v>9377</v>
      </c>
      <c r="I488" s="2" t="s">
        <v>859</v>
      </c>
      <c r="J488" s="2" t="s">
        <v>271</v>
      </c>
      <c r="K488" s="2" t="s">
        <v>272</v>
      </c>
      <c r="L488" s="2" t="s">
        <v>273</v>
      </c>
      <c r="M488" s="2" t="s">
        <v>274</v>
      </c>
      <c r="N488" s="2" t="s">
        <v>275</v>
      </c>
      <c r="O488" s="5" t="s">
        <v>4382</v>
      </c>
      <c r="P488" s="5" t="s">
        <v>4383</v>
      </c>
    </row>
    <row r="489" spans="1:16" ht="13" x14ac:dyDescent="0.15">
      <c r="A489" s="2" t="s">
        <v>4384</v>
      </c>
      <c r="B489" s="2" t="s">
        <v>4385</v>
      </c>
      <c r="C489" s="2" t="s">
        <v>3219</v>
      </c>
      <c r="D489" s="2" t="s">
        <v>4386</v>
      </c>
      <c r="E489" s="2" t="s">
        <v>717</v>
      </c>
      <c r="F489" s="3">
        <v>0.44</v>
      </c>
      <c r="G489" s="2">
        <v>3.5</v>
      </c>
      <c r="H489" s="2">
        <v>37</v>
      </c>
      <c r="I489" s="2" t="s">
        <v>4387</v>
      </c>
      <c r="J489" s="2" t="s">
        <v>4388</v>
      </c>
      <c r="K489" s="2" t="s">
        <v>4389</v>
      </c>
      <c r="L489" s="2" t="s">
        <v>4390</v>
      </c>
      <c r="M489" s="2" t="s">
        <v>4391</v>
      </c>
      <c r="N489" s="2" t="s">
        <v>4392</v>
      </c>
      <c r="O489" s="5" t="s">
        <v>4393</v>
      </c>
      <c r="P489" s="5" t="s">
        <v>4394</v>
      </c>
    </row>
    <row r="490" spans="1:16" ht="13" x14ac:dyDescent="0.15">
      <c r="A490" s="2" t="s">
        <v>4395</v>
      </c>
      <c r="B490" s="2" t="s">
        <v>4396</v>
      </c>
      <c r="C490" s="2" t="s">
        <v>3802</v>
      </c>
      <c r="D490" s="2" t="s">
        <v>2396</v>
      </c>
      <c r="E490" s="2" t="s">
        <v>378</v>
      </c>
      <c r="F490" s="3">
        <v>0.85</v>
      </c>
      <c r="G490" s="2">
        <v>4.3</v>
      </c>
      <c r="H490" s="4">
        <v>2351</v>
      </c>
      <c r="I490" s="2" t="s">
        <v>4397</v>
      </c>
      <c r="J490" s="2" t="s">
        <v>4398</v>
      </c>
      <c r="K490" s="2" t="s">
        <v>4399</v>
      </c>
      <c r="L490" s="2" t="s">
        <v>4400</v>
      </c>
      <c r="M490" s="2" t="s">
        <v>4401</v>
      </c>
      <c r="N490" s="2" t="s">
        <v>4402</v>
      </c>
      <c r="O490" s="5" t="s">
        <v>4403</v>
      </c>
      <c r="P490" s="5" t="s">
        <v>4404</v>
      </c>
    </row>
    <row r="491" spans="1:16" ht="13" x14ac:dyDescent="0.15">
      <c r="A491" s="2" t="s">
        <v>4405</v>
      </c>
      <c r="B491" s="2" t="s">
        <v>4406</v>
      </c>
      <c r="C491" s="2" t="s">
        <v>3265</v>
      </c>
      <c r="D491" s="2" t="s">
        <v>3603</v>
      </c>
      <c r="E491" s="2" t="s">
        <v>3530</v>
      </c>
      <c r="F491" s="3">
        <v>0.26</v>
      </c>
      <c r="G491" s="2">
        <v>4.0999999999999996</v>
      </c>
      <c r="H491" s="4">
        <v>19253</v>
      </c>
      <c r="I491" s="2" t="s">
        <v>4018</v>
      </c>
      <c r="J491" s="2" t="s">
        <v>3605</v>
      </c>
      <c r="K491" s="2" t="s">
        <v>3606</v>
      </c>
      <c r="L491" s="2" t="s">
        <v>3607</v>
      </c>
      <c r="M491" s="2" t="s">
        <v>3608</v>
      </c>
      <c r="N491" s="2" t="s">
        <v>3609</v>
      </c>
      <c r="O491" s="5" t="s">
        <v>4075</v>
      </c>
      <c r="P491" s="5" t="s">
        <v>4407</v>
      </c>
    </row>
    <row r="492" spans="1:16" ht="13" x14ac:dyDescent="0.15">
      <c r="A492" s="2" t="s">
        <v>4408</v>
      </c>
      <c r="B492" s="2" t="s">
        <v>4409</v>
      </c>
      <c r="C492" s="2" t="s">
        <v>3265</v>
      </c>
      <c r="D492" s="2" t="s">
        <v>195</v>
      </c>
      <c r="E492" s="2" t="s">
        <v>617</v>
      </c>
      <c r="F492" s="3">
        <v>0.13</v>
      </c>
      <c r="G492" s="2">
        <v>3.9</v>
      </c>
      <c r="H492" s="4">
        <v>2180</v>
      </c>
      <c r="I492" s="2" t="s">
        <v>4410</v>
      </c>
      <c r="J492" s="2" t="s">
        <v>4411</v>
      </c>
      <c r="K492" s="2" t="s">
        <v>4412</v>
      </c>
      <c r="L492" s="2" t="s">
        <v>4413</v>
      </c>
      <c r="M492" s="2" t="s">
        <v>4414</v>
      </c>
      <c r="N492" s="2" t="s">
        <v>4415</v>
      </c>
      <c r="O492" s="5" t="s">
        <v>4416</v>
      </c>
      <c r="P492" s="5" t="s">
        <v>4417</v>
      </c>
    </row>
    <row r="493" spans="1:16" ht="13" x14ac:dyDescent="0.15">
      <c r="A493" s="2" t="s">
        <v>4418</v>
      </c>
      <c r="B493" s="2" t="s">
        <v>4419</v>
      </c>
      <c r="C493" s="2" t="s">
        <v>3219</v>
      </c>
      <c r="D493" s="2" t="s">
        <v>324</v>
      </c>
      <c r="E493" s="2" t="s">
        <v>2220</v>
      </c>
      <c r="F493" s="3">
        <v>0.6</v>
      </c>
      <c r="G493" s="2">
        <v>3.9</v>
      </c>
      <c r="H493" s="4">
        <v>7571</v>
      </c>
      <c r="I493" s="2" t="s">
        <v>4420</v>
      </c>
      <c r="J493" s="2" t="s">
        <v>4421</v>
      </c>
      <c r="K493" s="2" t="s">
        <v>4422</v>
      </c>
      <c r="L493" s="2" t="s">
        <v>4423</v>
      </c>
      <c r="M493" s="2" t="s">
        <v>4424</v>
      </c>
      <c r="N493" s="2" t="s">
        <v>4425</v>
      </c>
      <c r="O493" s="5" t="s">
        <v>4426</v>
      </c>
      <c r="P493" s="5" t="s">
        <v>4427</v>
      </c>
    </row>
    <row r="494" spans="1:16" ht="13" x14ac:dyDescent="0.15">
      <c r="A494" s="2" t="s">
        <v>4428</v>
      </c>
      <c r="B494" s="2" t="s">
        <v>4429</v>
      </c>
      <c r="C494" s="2" t="s">
        <v>3219</v>
      </c>
      <c r="D494" s="2" t="s">
        <v>611</v>
      </c>
      <c r="E494" s="2" t="s">
        <v>3590</v>
      </c>
      <c r="F494" s="3">
        <v>0.77</v>
      </c>
      <c r="G494" s="2">
        <v>3.3</v>
      </c>
      <c r="H494" s="4">
        <v>4415</v>
      </c>
      <c r="I494" s="2" t="s">
        <v>4430</v>
      </c>
      <c r="J494" s="2" t="s">
        <v>4222</v>
      </c>
      <c r="K494" s="2" t="s">
        <v>4223</v>
      </c>
      <c r="L494" s="2" t="s">
        <v>4224</v>
      </c>
      <c r="M494" s="2" t="s">
        <v>4225</v>
      </c>
      <c r="N494" s="2" t="s">
        <v>4226</v>
      </c>
      <c r="O494" s="5" t="s">
        <v>4431</v>
      </c>
      <c r="P494" s="5" t="s">
        <v>4432</v>
      </c>
    </row>
    <row r="495" spans="1:16" ht="13" x14ac:dyDescent="0.15">
      <c r="A495" s="2" t="s">
        <v>4433</v>
      </c>
      <c r="B495" s="2" t="s">
        <v>4434</v>
      </c>
      <c r="C495" s="2" t="s">
        <v>3439</v>
      </c>
      <c r="D495" s="2" t="s">
        <v>378</v>
      </c>
      <c r="E495" s="2" t="s">
        <v>114</v>
      </c>
      <c r="F495" s="3">
        <v>0.4</v>
      </c>
      <c r="G495" s="2">
        <v>4</v>
      </c>
      <c r="H495" s="4">
        <v>18654</v>
      </c>
      <c r="I495" s="2" t="s">
        <v>4435</v>
      </c>
      <c r="J495" s="2" t="s">
        <v>4436</v>
      </c>
      <c r="K495" s="2" t="s">
        <v>4437</v>
      </c>
      <c r="L495" s="2" t="s">
        <v>4438</v>
      </c>
      <c r="M495" s="2" t="s">
        <v>4439</v>
      </c>
      <c r="N495" s="2" t="s">
        <v>4440</v>
      </c>
      <c r="O495" s="5" t="s">
        <v>4441</v>
      </c>
      <c r="P495" s="5" t="s">
        <v>4442</v>
      </c>
    </row>
    <row r="496" spans="1:16" ht="13" x14ac:dyDescent="0.15">
      <c r="A496" s="2" t="s">
        <v>4443</v>
      </c>
      <c r="B496" s="2" t="s">
        <v>4444</v>
      </c>
      <c r="C496" s="2" t="s">
        <v>3450</v>
      </c>
      <c r="D496" s="2" t="s">
        <v>31</v>
      </c>
      <c r="E496" s="2" t="s">
        <v>20</v>
      </c>
      <c r="F496" s="3">
        <v>0.82</v>
      </c>
      <c r="G496" s="2">
        <v>4</v>
      </c>
      <c r="H496" s="4">
        <v>3197</v>
      </c>
      <c r="I496" s="2" t="s">
        <v>4445</v>
      </c>
      <c r="J496" s="2" t="s">
        <v>4446</v>
      </c>
      <c r="K496" s="2" t="s">
        <v>4447</v>
      </c>
      <c r="L496" s="2" t="s">
        <v>4448</v>
      </c>
      <c r="M496" s="2" t="s">
        <v>4449</v>
      </c>
      <c r="N496" s="2" t="s">
        <v>4450</v>
      </c>
      <c r="O496" s="5" t="s">
        <v>4451</v>
      </c>
      <c r="P496" s="5" t="s">
        <v>4452</v>
      </c>
    </row>
    <row r="497" spans="1:16" ht="13" x14ac:dyDescent="0.15">
      <c r="A497" s="2" t="s">
        <v>4453</v>
      </c>
      <c r="B497" s="2" t="s">
        <v>4454</v>
      </c>
      <c r="C497" s="2" t="s">
        <v>3219</v>
      </c>
      <c r="D497" s="2" t="s">
        <v>236</v>
      </c>
      <c r="E497" s="2" t="s">
        <v>3336</v>
      </c>
      <c r="F497" s="3">
        <v>0.74</v>
      </c>
      <c r="G497" s="2">
        <v>4</v>
      </c>
      <c r="H497" s="4">
        <v>26880</v>
      </c>
      <c r="I497" s="2" t="s">
        <v>4455</v>
      </c>
      <c r="J497" s="2" t="s">
        <v>4456</v>
      </c>
      <c r="K497" s="2" t="s">
        <v>4457</v>
      </c>
      <c r="L497" s="2" t="s">
        <v>4458</v>
      </c>
      <c r="M497" s="2" t="s">
        <v>4459</v>
      </c>
      <c r="N497" s="2" t="s">
        <v>4460</v>
      </c>
      <c r="O497" s="5" t="s">
        <v>4461</v>
      </c>
      <c r="P497" s="5" t="s">
        <v>4462</v>
      </c>
    </row>
    <row r="498" spans="1:16" ht="13" x14ac:dyDescent="0.15">
      <c r="A498" s="2" t="s">
        <v>4463</v>
      </c>
      <c r="B498" s="2" t="s">
        <v>4464</v>
      </c>
      <c r="C498" s="2" t="s">
        <v>3219</v>
      </c>
      <c r="D498" s="2" t="s">
        <v>625</v>
      </c>
      <c r="E498" s="2" t="s">
        <v>3336</v>
      </c>
      <c r="F498" s="3">
        <v>0.79</v>
      </c>
      <c r="G498" s="2">
        <v>3.9</v>
      </c>
      <c r="H498" s="4">
        <v>21796</v>
      </c>
      <c r="I498" s="2" t="s">
        <v>3337</v>
      </c>
      <c r="J498" s="2" t="s">
        <v>3338</v>
      </c>
      <c r="K498" s="2" t="s">
        <v>3339</v>
      </c>
      <c r="L498" s="2" t="s">
        <v>3340</v>
      </c>
      <c r="M498" s="2" t="s">
        <v>3341</v>
      </c>
      <c r="N498" s="2" t="s">
        <v>3342</v>
      </c>
      <c r="O498" s="5" t="s">
        <v>4465</v>
      </c>
      <c r="P498" s="5" t="s">
        <v>4466</v>
      </c>
    </row>
    <row r="499" spans="1:16" ht="13" x14ac:dyDescent="0.15">
      <c r="A499" s="2" t="s">
        <v>4467</v>
      </c>
      <c r="B499" s="2" t="s">
        <v>4468</v>
      </c>
      <c r="C499" s="2" t="s">
        <v>3265</v>
      </c>
      <c r="D499" s="2" t="s">
        <v>3530</v>
      </c>
      <c r="E499" s="2" t="s">
        <v>1503</v>
      </c>
      <c r="F499" s="3">
        <v>0.3</v>
      </c>
      <c r="G499" s="2">
        <v>4.3</v>
      </c>
      <c r="H499" s="4">
        <v>9499</v>
      </c>
      <c r="I499" s="2" t="s">
        <v>4120</v>
      </c>
      <c r="J499" s="2" t="s">
        <v>4121</v>
      </c>
      <c r="K499" s="2" t="s">
        <v>4122</v>
      </c>
      <c r="L499" s="2" t="s">
        <v>4123</v>
      </c>
      <c r="M499" s="2" t="s">
        <v>4124</v>
      </c>
      <c r="N499" s="2" t="s">
        <v>4125</v>
      </c>
      <c r="O499" s="5" t="s">
        <v>4469</v>
      </c>
      <c r="P499" s="5" t="s">
        <v>4470</v>
      </c>
    </row>
    <row r="500" spans="1:16" ht="13" x14ac:dyDescent="0.15">
      <c r="A500" s="2" t="s">
        <v>4471</v>
      </c>
      <c r="B500" s="2" t="s">
        <v>4472</v>
      </c>
      <c r="C500" s="2" t="s">
        <v>3265</v>
      </c>
      <c r="D500" s="2" t="s">
        <v>578</v>
      </c>
      <c r="E500" s="2" t="s">
        <v>4260</v>
      </c>
      <c r="F500" s="3">
        <v>0.04</v>
      </c>
      <c r="G500" s="2">
        <v>4.0999999999999996</v>
      </c>
      <c r="H500" s="4">
        <v>56098</v>
      </c>
      <c r="I500" s="2" t="s">
        <v>4473</v>
      </c>
      <c r="J500" s="2" t="s">
        <v>4474</v>
      </c>
      <c r="K500" s="2" t="s">
        <v>4475</v>
      </c>
      <c r="L500" s="2" t="s">
        <v>4476</v>
      </c>
      <c r="M500" s="2" t="s">
        <v>4477</v>
      </c>
      <c r="N500" s="2" t="s">
        <v>4478</v>
      </c>
      <c r="O500" s="5" t="s">
        <v>4479</v>
      </c>
      <c r="P500" s="5" t="s">
        <v>4480</v>
      </c>
    </row>
    <row r="501" spans="1:16" ht="13" x14ac:dyDescent="0.15">
      <c r="A501" s="2" t="s">
        <v>4481</v>
      </c>
      <c r="B501" s="2" t="s">
        <v>4482</v>
      </c>
      <c r="C501" s="2" t="s">
        <v>3265</v>
      </c>
      <c r="D501" s="2" t="s">
        <v>2981</v>
      </c>
      <c r="E501" s="2" t="s">
        <v>3530</v>
      </c>
      <c r="F501" s="3">
        <v>0.19</v>
      </c>
      <c r="G501" s="2">
        <v>4.0999999999999996</v>
      </c>
      <c r="H501" s="4">
        <v>31822</v>
      </c>
      <c r="I501" s="2" t="s">
        <v>4483</v>
      </c>
      <c r="J501" s="2" t="s">
        <v>4484</v>
      </c>
      <c r="K501" s="2" t="s">
        <v>4485</v>
      </c>
      <c r="L501" s="2" t="s">
        <v>4486</v>
      </c>
      <c r="M501" s="2" t="s">
        <v>4487</v>
      </c>
      <c r="N501" s="2" t="s">
        <v>4488</v>
      </c>
      <c r="O501" s="5" t="s">
        <v>4489</v>
      </c>
      <c r="P501" s="5" t="s">
        <v>4490</v>
      </c>
    </row>
    <row r="502" spans="1:16" ht="13" x14ac:dyDescent="0.15">
      <c r="A502" s="2" t="s">
        <v>4491</v>
      </c>
      <c r="B502" s="2" t="s">
        <v>4492</v>
      </c>
      <c r="C502" s="2" t="s">
        <v>3265</v>
      </c>
      <c r="D502" s="2" t="s">
        <v>303</v>
      </c>
      <c r="E502" s="2" t="s">
        <v>1284</v>
      </c>
      <c r="F502" s="3">
        <v>0.28999999999999998</v>
      </c>
      <c r="G502" s="2">
        <v>4.3</v>
      </c>
      <c r="H502" s="4">
        <v>9499</v>
      </c>
      <c r="I502" s="2" t="s">
        <v>4493</v>
      </c>
      <c r="J502" s="2" t="s">
        <v>4121</v>
      </c>
      <c r="K502" s="2" t="s">
        <v>4122</v>
      </c>
      <c r="L502" s="2" t="s">
        <v>4123</v>
      </c>
      <c r="M502" s="2" t="s">
        <v>4124</v>
      </c>
      <c r="N502" s="2" t="s">
        <v>4125</v>
      </c>
      <c r="O502" s="5" t="s">
        <v>4126</v>
      </c>
      <c r="P502" s="5" t="s">
        <v>4494</v>
      </c>
    </row>
    <row r="503" spans="1:16" ht="13" x14ac:dyDescent="0.15">
      <c r="A503" s="2" t="s">
        <v>4495</v>
      </c>
      <c r="B503" s="2" t="s">
        <v>4496</v>
      </c>
      <c r="C503" s="2" t="s">
        <v>3265</v>
      </c>
      <c r="D503" s="2" t="s">
        <v>578</v>
      </c>
      <c r="E503" s="2" t="s">
        <v>2558</v>
      </c>
      <c r="F503" s="3">
        <v>0.32</v>
      </c>
      <c r="G503" s="2">
        <v>4.0999999999999996</v>
      </c>
      <c r="H503" s="4">
        <v>50772</v>
      </c>
      <c r="I503" s="2" t="s">
        <v>4497</v>
      </c>
      <c r="J503" s="2" t="s">
        <v>3962</v>
      </c>
      <c r="K503" s="2" t="s">
        <v>3963</v>
      </c>
      <c r="L503" s="2" t="s">
        <v>3964</v>
      </c>
      <c r="M503" s="2" t="s">
        <v>3965</v>
      </c>
      <c r="N503" s="2" t="s">
        <v>3966</v>
      </c>
      <c r="O503" s="5" t="s">
        <v>4498</v>
      </c>
      <c r="P503" s="5" t="s">
        <v>4499</v>
      </c>
    </row>
    <row r="504" spans="1:16" ht="13" x14ac:dyDescent="0.15">
      <c r="A504" s="2" t="s">
        <v>4500</v>
      </c>
      <c r="B504" s="2" t="s">
        <v>4501</v>
      </c>
      <c r="C504" s="2" t="s">
        <v>3219</v>
      </c>
      <c r="D504" s="2" t="s">
        <v>730</v>
      </c>
      <c r="E504" s="2" t="s">
        <v>3590</v>
      </c>
      <c r="F504" s="3">
        <v>0.5</v>
      </c>
      <c r="G504" s="2">
        <v>4.0999999999999996</v>
      </c>
      <c r="H504" s="4">
        <v>7148</v>
      </c>
      <c r="I504" s="2" t="s">
        <v>4502</v>
      </c>
      <c r="J504" s="2" t="s">
        <v>4503</v>
      </c>
      <c r="K504" s="2" t="s">
        <v>4504</v>
      </c>
      <c r="L504" s="2" t="s">
        <v>4505</v>
      </c>
      <c r="M504" s="2" t="s">
        <v>4506</v>
      </c>
      <c r="N504" s="2" t="s">
        <v>4507</v>
      </c>
      <c r="O504" s="5" t="s">
        <v>4508</v>
      </c>
      <c r="P504" s="5" t="s">
        <v>4509</v>
      </c>
    </row>
    <row r="505" spans="1:16" ht="13" x14ac:dyDescent="0.15">
      <c r="A505" s="2" t="s">
        <v>333</v>
      </c>
      <c r="B505" s="2" t="s">
        <v>334</v>
      </c>
      <c r="C505" s="2" t="s">
        <v>18</v>
      </c>
      <c r="D505" s="2" t="s">
        <v>102</v>
      </c>
      <c r="E505" s="2" t="s">
        <v>114</v>
      </c>
      <c r="F505" s="3">
        <v>0.7</v>
      </c>
      <c r="G505" s="2">
        <v>4.3</v>
      </c>
      <c r="H505" s="4">
        <v>20850</v>
      </c>
      <c r="I505" s="2" t="s">
        <v>335</v>
      </c>
      <c r="J505" s="2" t="s">
        <v>4510</v>
      </c>
      <c r="K505" s="2" t="s">
        <v>4511</v>
      </c>
      <c r="L505" s="2" t="s">
        <v>4512</v>
      </c>
      <c r="M505" s="2" t="s">
        <v>4513</v>
      </c>
      <c r="N505" s="2" t="s">
        <v>4514</v>
      </c>
      <c r="O505" s="5" t="s">
        <v>4515</v>
      </c>
      <c r="P505" s="5" t="s">
        <v>4516</v>
      </c>
    </row>
    <row r="506" spans="1:16" ht="13" x14ac:dyDescent="0.15">
      <c r="A506" s="2" t="s">
        <v>322</v>
      </c>
      <c r="B506" s="2" t="s">
        <v>323</v>
      </c>
      <c r="C506" s="2" t="s">
        <v>18</v>
      </c>
      <c r="D506" s="2" t="s">
        <v>235</v>
      </c>
      <c r="E506" s="2" t="s">
        <v>324</v>
      </c>
      <c r="F506" s="3">
        <v>0.51</v>
      </c>
      <c r="G506" s="2">
        <v>4.4000000000000004</v>
      </c>
      <c r="H506" s="2">
        <v>184</v>
      </c>
      <c r="I506" s="2" t="s">
        <v>325</v>
      </c>
      <c r="J506" s="2" t="s">
        <v>326</v>
      </c>
      <c r="K506" s="2" t="s">
        <v>327</v>
      </c>
      <c r="L506" s="2" t="s">
        <v>328</v>
      </c>
      <c r="M506" s="2" t="s">
        <v>329</v>
      </c>
      <c r="N506" s="2" t="s">
        <v>330</v>
      </c>
      <c r="O506" s="5" t="s">
        <v>4517</v>
      </c>
      <c r="P506" s="5" t="s">
        <v>4518</v>
      </c>
    </row>
    <row r="507" spans="1:16" ht="13" x14ac:dyDescent="0.15">
      <c r="A507" s="2" t="s">
        <v>4519</v>
      </c>
      <c r="B507" s="2" t="s">
        <v>4520</v>
      </c>
      <c r="C507" s="2" t="s">
        <v>3450</v>
      </c>
      <c r="D507" s="2" t="s">
        <v>54</v>
      </c>
      <c r="E507" s="2" t="s">
        <v>114</v>
      </c>
      <c r="F507" s="3">
        <v>0.67</v>
      </c>
      <c r="G507" s="2">
        <v>4.2</v>
      </c>
      <c r="H507" s="4">
        <v>3492</v>
      </c>
      <c r="I507" s="2" t="s">
        <v>4521</v>
      </c>
      <c r="J507" s="2" t="s">
        <v>4522</v>
      </c>
      <c r="K507" s="2" t="s">
        <v>4523</v>
      </c>
      <c r="L507" s="2" t="s">
        <v>4524</v>
      </c>
      <c r="M507" s="2" t="s">
        <v>4525</v>
      </c>
      <c r="N507" s="2" t="s">
        <v>4526</v>
      </c>
      <c r="O507" s="5" t="s">
        <v>4527</v>
      </c>
      <c r="P507" s="5" t="s">
        <v>4528</v>
      </c>
    </row>
    <row r="508" spans="1:16" ht="13" x14ac:dyDescent="0.15">
      <c r="A508" s="2" t="s">
        <v>4529</v>
      </c>
      <c r="B508" s="2" t="s">
        <v>4530</v>
      </c>
      <c r="C508" s="2" t="s">
        <v>3219</v>
      </c>
      <c r="D508" s="2" t="s">
        <v>888</v>
      </c>
      <c r="E508" s="2" t="s">
        <v>3590</v>
      </c>
      <c r="F508" s="3">
        <v>0.78</v>
      </c>
      <c r="G508" s="2">
        <v>3.3</v>
      </c>
      <c r="H508" s="4">
        <v>4415</v>
      </c>
      <c r="I508" s="2" t="s">
        <v>4531</v>
      </c>
      <c r="J508" s="2" t="s">
        <v>4222</v>
      </c>
      <c r="K508" s="2" t="s">
        <v>4223</v>
      </c>
      <c r="L508" s="2" t="s">
        <v>4224</v>
      </c>
      <c r="M508" s="2" t="s">
        <v>4225</v>
      </c>
      <c r="N508" s="2" t="s">
        <v>4226</v>
      </c>
      <c r="O508" s="5" t="s">
        <v>4532</v>
      </c>
      <c r="P508" s="5" t="s">
        <v>4533</v>
      </c>
    </row>
    <row r="509" spans="1:16" ht="13" x14ac:dyDescent="0.15">
      <c r="A509" s="2" t="s">
        <v>4534</v>
      </c>
      <c r="B509" s="2" t="s">
        <v>4535</v>
      </c>
      <c r="C509" s="2" t="s">
        <v>3301</v>
      </c>
      <c r="D509" s="2" t="s">
        <v>4536</v>
      </c>
      <c r="E509" s="2" t="s">
        <v>3000</v>
      </c>
      <c r="F509" s="3">
        <v>0.43</v>
      </c>
      <c r="G509" s="2">
        <v>4.4000000000000004</v>
      </c>
      <c r="H509" s="4">
        <v>67260</v>
      </c>
      <c r="I509" s="2" t="s">
        <v>4537</v>
      </c>
      <c r="J509" s="2" t="s">
        <v>3304</v>
      </c>
      <c r="K509" s="2" t="s">
        <v>3305</v>
      </c>
      <c r="L509" s="2" t="s">
        <v>3306</v>
      </c>
      <c r="M509" s="2" t="s">
        <v>3307</v>
      </c>
      <c r="N509" s="2" t="s">
        <v>3308</v>
      </c>
      <c r="O509" s="5" t="s">
        <v>4538</v>
      </c>
      <c r="P509" s="5" t="s">
        <v>4539</v>
      </c>
    </row>
    <row r="510" spans="1:16" ht="13" x14ac:dyDescent="0.15">
      <c r="A510" s="2" t="s">
        <v>4540</v>
      </c>
      <c r="B510" s="2" t="s">
        <v>3229</v>
      </c>
      <c r="C510" s="2" t="s">
        <v>3219</v>
      </c>
      <c r="D510" s="2" t="s">
        <v>324</v>
      </c>
      <c r="E510" s="2" t="s">
        <v>1283</v>
      </c>
      <c r="F510" s="3">
        <v>0.8</v>
      </c>
      <c r="G510" s="2">
        <v>4.3</v>
      </c>
      <c r="H510" s="4">
        <v>27704</v>
      </c>
      <c r="I510" s="2" t="s">
        <v>3657</v>
      </c>
      <c r="J510" s="2" t="s">
        <v>3232</v>
      </c>
      <c r="K510" s="2" t="s">
        <v>3233</v>
      </c>
      <c r="L510" s="2" t="s">
        <v>3234</v>
      </c>
      <c r="M510" s="2" t="s">
        <v>3235</v>
      </c>
      <c r="N510" s="2" t="s">
        <v>3236</v>
      </c>
      <c r="O510" s="5" t="s">
        <v>4541</v>
      </c>
      <c r="P510" s="5" t="s">
        <v>4542</v>
      </c>
    </row>
    <row r="511" spans="1:16" ht="13" x14ac:dyDescent="0.15">
      <c r="A511" s="2" t="s">
        <v>4543</v>
      </c>
      <c r="B511" s="2" t="s">
        <v>4544</v>
      </c>
      <c r="C511" s="2" t="s">
        <v>3265</v>
      </c>
      <c r="D511" s="2" t="s">
        <v>578</v>
      </c>
      <c r="E511" s="2" t="s">
        <v>2558</v>
      </c>
      <c r="F511" s="3">
        <v>0.32</v>
      </c>
      <c r="G511" s="2">
        <v>4.0999999999999996</v>
      </c>
      <c r="H511" s="4">
        <v>50772</v>
      </c>
      <c r="I511" s="2" t="s">
        <v>4497</v>
      </c>
      <c r="J511" s="2" t="s">
        <v>3962</v>
      </c>
      <c r="K511" s="2" t="s">
        <v>3963</v>
      </c>
      <c r="L511" s="2" t="s">
        <v>3964</v>
      </c>
      <c r="M511" s="2" t="s">
        <v>3965</v>
      </c>
      <c r="N511" s="2" t="s">
        <v>3966</v>
      </c>
      <c r="O511" s="5" t="s">
        <v>3967</v>
      </c>
      <c r="P511" s="5" t="s">
        <v>4545</v>
      </c>
    </row>
    <row r="512" spans="1:16" ht="13" x14ac:dyDescent="0.15">
      <c r="A512" s="2" t="s">
        <v>4546</v>
      </c>
      <c r="B512" s="2" t="s">
        <v>4547</v>
      </c>
      <c r="C512" s="2" t="s">
        <v>3219</v>
      </c>
      <c r="D512" s="2" t="s">
        <v>625</v>
      </c>
      <c r="E512" s="2" t="s">
        <v>2220</v>
      </c>
      <c r="F512" s="3">
        <v>0.7</v>
      </c>
      <c r="G512" s="2">
        <v>4</v>
      </c>
      <c r="H512" s="4">
        <v>92588</v>
      </c>
      <c r="I512" s="2" t="s">
        <v>4548</v>
      </c>
      <c r="J512" s="2" t="s">
        <v>4549</v>
      </c>
      <c r="K512" s="2" t="s">
        <v>4550</v>
      </c>
      <c r="L512" s="2" t="s">
        <v>4551</v>
      </c>
      <c r="M512" s="2" t="s">
        <v>4552</v>
      </c>
      <c r="N512" s="2" t="s">
        <v>4553</v>
      </c>
      <c r="O512" s="5" t="s">
        <v>4554</v>
      </c>
      <c r="P512" s="5" t="s">
        <v>4555</v>
      </c>
    </row>
    <row r="513" spans="1:16" ht="13" x14ac:dyDescent="0.15">
      <c r="A513" s="2" t="s">
        <v>4556</v>
      </c>
      <c r="B513" s="2" t="s">
        <v>4557</v>
      </c>
      <c r="C513" s="2" t="s">
        <v>3265</v>
      </c>
      <c r="D513" s="2" t="s">
        <v>2981</v>
      </c>
      <c r="E513" s="2" t="s">
        <v>3530</v>
      </c>
      <c r="F513" s="3">
        <v>0.19</v>
      </c>
      <c r="G513" s="2">
        <v>4.0999999999999996</v>
      </c>
      <c r="H513" s="4">
        <v>31822</v>
      </c>
      <c r="I513" s="2" t="s">
        <v>4558</v>
      </c>
      <c r="J513" s="2" t="s">
        <v>4484</v>
      </c>
      <c r="K513" s="2" t="s">
        <v>4485</v>
      </c>
      <c r="L513" s="2" t="s">
        <v>4486</v>
      </c>
      <c r="M513" s="2" t="s">
        <v>4487</v>
      </c>
      <c r="N513" s="2" t="s">
        <v>4488</v>
      </c>
      <c r="O513" s="5" t="s">
        <v>4559</v>
      </c>
      <c r="P513" s="5" t="s">
        <v>4560</v>
      </c>
    </row>
    <row r="514" spans="1:16" ht="13" x14ac:dyDescent="0.15">
      <c r="A514" s="2" t="s">
        <v>4561</v>
      </c>
      <c r="B514" s="2" t="s">
        <v>4562</v>
      </c>
      <c r="C514" s="2" t="s">
        <v>3219</v>
      </c>
      <c r="D514" s="2" t="s">
        <v>324</v>
      </c>
      <c r="E514" s="2" t="s">
        <v>1232</v>
      </c>
      <c r="F514" s="3">
        <v>0.76</v>
      </c>
      <c r="G514" s="2">
        <v>4.3</v>
      </c>
      <c r="H514" s="2">
        <v>240</v>
      </c>
      <c r="I514" s="2" t="s">
        <v>4563</v>
      </c>
      <c r="J514" s="2" t="s">
        <v>4564</v>
      </c>
      <c r="K514" s="2" t="s">
        <v>4565</v>
      </c>
      <c r="L514" s="2" t="s">
        <v>4566</v>
      </c>
      <c r="M514" s="2" t="s">
        <v>4567</v>
      </c>
      <c r="N514" s="2" t="s">
        <v>4568</v>
      </c>
      <c r="O514" s="5" t="s">
        <v>4569</v>
      </c>
      <c r="P514" s="5" t="s">
        <v>4570</v>
      </c>
    </row>
    <row r="515" spans="1:16" ht="13" x14ac:dyDescent="0.15">
      <c r="A515" s="2" t="s">
        <v>4571</v>
      </c>
      <c r="B515" s="2" t="s">
        <v>4572</v>
      </c>
      <c r="C515" s="2" t="s">
        <v>3219</v>
      </c>
      <c r="D515" s="2" t="s">
        <v>2220</v>
      </c>
      <c r="E515" s="2" t="s">
        <v>577</v>
      </c>
      <c r="F515" s="3">
        <v>0.28999999999999998</v>
      </c>
      <c r="G515" s="2">
        <v>3.8</v>
      </c>
      <c r="H515" s="2">
        <v>758</v>
      </c>
      <c r="I515" s="2" t="s">
        <v>4573</v>
      </c>
      <c r="J515" s="2" t="s">
        <v>4574</v>
      </c>
      <c r="K515" s="2" t="s">
        <v>4575</v>
      </c>
      <c r="L515" s="2" t="s">
        <v>4576</v>
      </c>
      <c r="M515" s="2" t="s">
        <v>4577</v>
      </c>
      <c r="N515" s="2" t="s">
        <v>4578</v>
      </c>
      <c r="O515" s="5" t="s">
        <v>4579</v>
      </c>
      <c r="P515" s="5" t="s">
        <v>4580</v>
      </c>
    </row>
    <row r="516" spans="1:16" ht="13" x14ac:dyDescent="0.15">
      <c r="A516" s="2" t="s">
        <v>397</v>
      </c>
      <c r="B516" s="2" t="s">
        <v>398</v>
      </c>
      <c r="C516" s="2" t="s">
        <v>18</v>
      </c>
      <c r="D516" s="2" t="s">
        <v>399</v>
      </c>
      <c r="E516" s="2" t="s">
        <v>400</v>
      </c>
      <c r="F516" s="3">
        <v>0.85</v>
      </c>
      <c r="G516" s="2">
        <v>3.9</v>
      </c>
      <c r="H516" s="4">
        <v>24870</v>
      </c>
      <c r="I516" s="2" t="s">
        <v>401</v>
      </c>
      <c r="J516" s="2" t="s">
        <v>3793</v>
      </c>
      <c r="K516" s="2" t="s">
        <v>3794</v>
      </c>
      <c r="L516" s="2" t="s">
        <v>3795</v>
      </c>
      <c r="M516" s="2" t="s">
        <v>3796</v>
      </c>
      <c r="N516" s="2" t="s">
        <v>3797</v>
      </c>
      <c r="O516" s="5" t="s">
        <v>4581</v>
      </c>
      <c r="P516" s="5" t="s">
        <v>4582</v>
      </c>
    </row>
    <row r="517" spans="1:16" ht="13" x14ac:dyDescent="0.15">
      <c r="A517" s="2" t="s">
        <v>4583</v>
      </c>
      <c r="B517" s="2" t="s">
        <v>4584</v>
      </c>
      <c r="C517" s="2" t="s">
        <v>3219</v>
      </c>
      <c r="D517" s="2" t="s">
        <v>1683</v>
      </c>
      <c r="E517" s="2" t="s">
        <v>3590</v>
      </c>
      <c r="F517" s="3">
        <v>0.57999999999999996</v>
      </c>
      <c r="G517" s="2">
        <v>3.7</v>
      </c>
      <c r="H517" s="2">
        <v>828</v>
      </c>
      <c r="I517" s="2" t="s">
        <v>4585</v>
      </c>
      <c r="J517" s="2" t="s">
        <v>4586</v>
      </c>
      <c r="K517" s="2" t="s">
        <v>4587</v>
      </c>
      <c r="L517" s="2" t="s">
        <v>4588</v>
      </c>
      <c r="M517" s="2" t="s">
        <v>4589</v>
      </c>
      <c r="N517" s="2" t="s">
        <v>4590</v>
      </c>
      <c r="O517" s="5" t="s">
        <v>4591</v>
      </c>
      <c r="P517" s="5" t="s">
        <v>4592</v>
      </c>
    </row>
    <row r="518" spans="1:16" ht="13" x14ac:dyDescent="0.15">
      <c r="A518" s="2" t="s">
        <v>4593</v>
      </c>
      <c r="B518" s="2" t="s">
        <v>4594</v>
      </c>
      <c r="C518" s="2" t="s">
        <v>3324</v>
      </c>
      <c r="D518" s="2" t="s">
        <v>611</v>
      </c>
      <c r="E518" s="2" t="s">
        <v>4157</v>
      </c>
      <c r="F518" s="3">
        <v>0.14000000000000001</v>
      </c>
      <c r="G518" s="2">
        <v>4</v>
      </c>
      <c r="H518" s="4">
        <v>9378</v>
      </c>
      <c r="I518" s="2" t="s">
        <v>4595</v>
      </c>
      <c r="J518" s="2" t="s">
        <v>4159</v>
      </c>
      <c r="K518" s="2" t="s">
        <v>4160</v>
      </c>
      <c r="L518" s="2" t="s">
        <v>4161</v>
      </c>
      <c r="M518" s="2" t="s">
        <v>4162</v>
      </c>
      <c r="N518" s="2" t="s">
        <v>4163</v>
      </c>
      <c r="O518" s="5" t="s">
        <v>4596</v>
      </c>
      <c r="P518" s="5" t="s">
        <v>4597</v>
      </c>
    </row>
    <row r="519" spans="1:16" ht="13" x14ac:dyDescent="0.15">
      <c r="A519" s="2" t="s">
        <v>4598</v>
      </c>
      <c r="B519" s="2" t="s">
        <v>4599</v>
      </c>
      <c r="C519" s="2" t="s">
        <v>3219</v>
      </c>
      <c r="D519" s="2" t="s">
        <v>625</v>
      </c>
      <c r="E519" s="2" t="s">
        <v>1283</v>
      </c>
      <c r="F519" s="3">
        <v>0.85</v>
      </c>
      <c r="G519" s="2">
        <v>4.2</v>
      </c>
      <c r="H519" s="4">
        <v>22638</v>
      </c>
      <c r="I519" s="2" t="s">
        <v>4600</v>
      </c>
      <c r="J519" s="2" t="s">
        <v>3473</v>
      </c>
      <c r="K519" s="2" t="s">
        <v>3474</v>
      </c>
      <c r="L519" s="2" t="s">
        <v>3475</v>
      </c>
      <c r="M519" s="2" t="s">
        <v>3476</v>
      </c>
      <c r="N519" s="2" t="s">
        <v>3477</v>
      </c>
      <c r="O519" s="5" t="s">
        <v>4601</v>
      </c>
      <c r="P519" s="5" t="s">
        <v>4602</v>
      </c>
    </row>
    <row r="520" spans="1:16" ht="13" x14ac:dyDescent="0.15">
      <c r="A520" s="2" t="s">
        <v>405</v>
      </c>
      <c r="B520" s="2" t="s">
        <v>406</v>
      </c>
      <c r="C520" s="2" t="s">
        <v>18</v>
      </c>
      <c r="D520" s="2" t="s">
        <v>163</v>
      </c>
      <c r="E520" s="2" t="s">
        <v>407</v>
      </c>
      <c r="F520" s="3">
        <v>0.53</v>
      </c>
      <c r="G520" s="2">
        <v>4.4000000000000004</v>
      </c>
      <c r="H520" s="4">
        <v>13552</v>
      </c>
      <c r="I520" s="2" t="s">
        <v>408</v>
      </c>
      <c r="J520" s="2" t="s">
        <v>409</v>
      </c>
      <c r="K520" s="2" t="s">
        <v>410</v>
      </c>
      <c r="L520" s="2" t="s">
        <v>411</v>
      </c>
      <c r="M520" s="2" t="s">
        <v>412</v>
      </c>
      <c r="N520" s="2" t="s">
        <v>413</v>
      </c>
      <c r="O520" s="5" t="s">
        <v>4603</v>
      </c>
      <c r="P520" s="5" t="s">
        <v>4604</v>
      </c>
    </row>
    <row r="521" spans="1:16" ht="13" x14ac:dyDescent="0.15">
      <c r="A521" s="2" t="s">
        <v>4605</v>
      </c>
      <c r="B521" s="2" t="s">
        <v>4606</v>
      </c>
      <c r="C521" s="2" t="s">
        <v>3450</v>
      </c>
      <c r="D521" s="2" t="s">
        <v>207</v>
      </c>
      <c r="E521" s="2" t="s">
        <v>378</v>
      </c>
      <c r="F521" s="3">
        <v>0.57999999999999996</v>
      </c>
      <c r="G521" s="2">
        <v>3.9</v>
      </c>
      <c r="H521" s="4">
        <v>2147</v>
      </c>
      <c r="I521" s="2" t="s">
        <v>4607</v>
      </c>
      <c r="J521" s="2" t="s">
        <v>4608</v>
      </c>
      <c r="K521" s="2" t="s">
        <v>4609</v>
      </c>
      <c r="L521" s="2" t="s">
        <v>4610</v>
      </c>
      <c r="M521" s="2" t="s">
        <v>4611</v>
      </c>
      <c r="N521" s="2" t="s">
        <v>4612</v>
      </c>
      <c r="O521" s="5" t="s">
        <v>4613</v>
      </c>
      <c r="P521" s="5" t="s">
        <v>4614</v>
      </c>
    </row>
    <row r="522" spans="1:16" ht="13" x14ac:dyDescent="0.15">
      <c r="A522" s="2" t="s">
        <v>4615</v>
      </c>
      <c r="B522" s="2" t="s">
        <v>4616</v>
      </c>
      <c r="C522" s="2" t="s">
        <v>4095</v>
      </c>
      <c r="D522" s="2" t="s">
        <v>102</v>
      </c>
      <c r="E522" s="2" t="s">
        <v>547</v>
      </c>
      <c r="F522" s="3">
        <v>0.75</v>
      </c>
      <c r="G522" s="2">
        <v>4.5</v>
      </c>
      <c r="H522" s="2">
        <v>596</v>
      </c>
      <c r="I522" s="2" t="s">
        <v>4617</v>
      </c>
      <c r="J522" s="2" t="s">
        <v>4618</v>
      </c>
      <c r="K522" s="2" t="s">
        <v>4619</v>
      </c>
      <c r="L522" s="2" t="s">
        <v>4620</v>
      </c>
      <c r="M522" s="2" t="s">
        <v>4621</v>
      </c>
      <c r="N522" s="2" t="s">
        <v>4622</v>
      </c>
      <c r="O522" s="5" t="s">
        <v>4623</v>
      </c>
      <c r="P522" s="5" t="s">
        <v>4624</v>
      </c>
    </row>
    <row r="523" spans="1:16" ht="13" x14ac:dyDescent="0.15">
      <c r="A523" s="2" t="s">
        <v>4625</v>
      </c>
      <c r="B523" s="2" t="s">
        <v>4626</v>
      </c>
      <c r="C523" s="2" t="s">
        <v>3950</v>
      </c>
      <c r="D523" s="2" t="s">
        <v>4627</v>
      </c>
      <c r="E523" s="2" t="s">
        <v>90</v>
      </c>
      <c r="F523" s="3">
        <v>0.84</v>
      </c>
      <c r="G523" s="2">
        <v>4.2</v>
      </c>
      <c r="H523" s="4">
        <v>1949</v>
      </c>
      <c r="I523" s="2" t="s">
        <v>4628</v>
      </c>
      <c r="J523" s="2" t="s">
        <v>4373</v>
      </c>
      <c r="K523" s="2" t="s">
        <v>4374</v>
      </c>
      <c r="L523" s="2" t="s">
        <v>4375</v>
      </c>
      <c r="M523" s="2" t="s">
        <v>4376</v>
      </c>
      <c r="N523" s="2" t="s">
        <v>4377</v>
      </c>
      <c r="O523" s="5" t="s">
        <v>4629</v>
      </c>
      <c r="P523" s="5" t="s">
        <v>4630</v>
      </c>
    </row>
    <row r="524" spans="1:16" ht="13" x14ac:dyDescent="0.15">
      <c r="A524" s="2" t="s">
        <v>4631</v>
      </c>
      <c r="B524" s="2" t="s">
        <v>4632</v>
      </c>
      <c r="C524" s="2" t="s">
        <v>3265</v>
      </c>
      <c r="D524" s="2" t="s">
        <v>195</v>
      </c>
      <c r="E524" s="2" t="s">
        <v>617</v>
      </c>
      <c r="F524" s="3">
        <v>0.13</v>
      </c>
      <c r="G524" s="2">
        <v>3.9</v>
      </c>
      <c r="H524" s="4">
        <v>2180</v>
      </c>
      <c r="I524" s="2" t="s">
        <v>4410</v>
      </c>
      <c r="J524" s="2" t="s">
        <v>4633</v>
      </c>
      <c r="K524" s="2" t="s">
        <v>4634</v>
      </c>
      <c r="L524" s="2" t="s">
        <v>4635</v>
      </c>
      <c r="M524" s="2" t="s">
        <v>4636</v>
      </c>
      <c r="N524" s="2" t="s">
        <v>4637</v>
      </c>
      <c r="O524" s="5" t="s">
        <v>4638</v>
      </c>
      <c r="P524" s="5" t="s">
        <v>4639</v>
      </c>
    </row>
    <row r="525" spans="1:16" ht="13" x14ac:dyDescent="0.15">
      <c r="A525" s="2" t="s">
        <v>4640</v>
      </c>
      <c r="B525" s="2" t="s">
        <v>4641</v>
      </c>
      <c r="C525" s="2" t="s">
        <v>3347</v>
      </c>
      <c r="D525" s="2" t="s">
        <v>1793</v>
      </c>
      <c r="E525" s="2" t="s">
        <v>114</v>
      </c>
      <c r="F525" s="3">
        <v>0.05</v>
      </c>
      <c r="G525" s="2">
        <v>4.2</v>
      </c>
      <c r="H525" s="4">
        <v>31539</v>
      </c>
      <c r="I525" s="2" t="s">
        <v>4642</v>
      </c>
      <c r="J525" s="2" t="s">
        <v>4239</v>
      </c>
      <c r="K525" s="2" t="s">
        <v>4240</v>
      </c>
      <c r="L525" s="2" t="s">
        <v>4241</v>
      </c>
      <c r="M525" s="2" t="s">
        <v>4242</v>
      </c>
      <c r="N525" s="2" t="s">
        <v>4243</v>
      </c>
      <c r="O525" s="5" t="s">
        <v>4643</v>
      </c>
      <c r="P525" s="5" t="s">
        <v>4644</v>
      </c>
    </row>
    <row r="526" spans="1:16" ht="13" x14ac:dyDescent="0.15">
      <c r="A526" s="2" t="s">
        <v>4645</v>
      </c>
      <c r="B526" s="2" t="s">
        <v>4646</v>
      </c>
      <c r="C526" s="2" t="s">
        <v>3802</v>
      </c>
      <c r="D526" s="2" t="s">
        <v>399</v>
      </c>
      <c r="E526" s="2" t="s">
        <v>90</v>
      </c>
      <c r="F526" s="3">
        <v>0.8</v>
      </c>
      <c r="G526" s="2">
        <v>4.0999999999999996</v>
      </c>
      <c r="H526" s="4">
        <v>2451</v>
      </c>
      <c r="I526" s="2" t="s">
        <v>4647</v>
      </c>
      <c r="J526" s="2" t="s">
        <v>4648</v>
      </c>
      <c r="K526" s="2" t="s">
        <v>4649</v>
      </c>
      <c r="L526" s="2" t="s">
        <v>4650</v>
      </c>
      <c r="M526" s="2" t="s">
        <v>4651</v>
      </c>
      <c r="N526" s="2" t="s">
        <v>4652</v>
      </c>
      <c r="O526" s="5" t="s">
        <v>4653</v>
      </c>
      <c r="P526" s="5" t="s">
        <v>4654</v>
      </c>
    </row>
    <row r="527" spans="1:16" ht="13" x14ac:dyDescent="0.15">
      <c r="A527" s="2" t="s">
        <v>4655</v>
      </c>
      <c r="B527" s="2" t="s">
        <v>4656</v>
      </c>
      <c r="C527" s="2" t="s">
        <v>3219</v>
      </c>
      <c r="D527" s="2" t="s">
        <v>1683</v>
      </c>
      <c r="E527" s="2" t="s">
        <v>3241</v>
      </c>
      <c r="F527" s="3">
        <v>0.69</v>
      </c>
      <c r="G527" s="2">
        <v>4.0999999999999996</v>
      </c>
      <c r="H527" s="2">
        <v>154</v>
      </c>
      <c r="I527" s="2" t="s">
        <v>4657</v>
      </c>
      <c r="J527" s="2" t="s">
        <v>4212</v>
      </c>
      <c r="K527" s="2" t="s">
        <v>4213</v>
      </c>
      <c r="L527" s="2" t="s">
        <v>4214</v>
      </c>
      <c r="M527" s="2" t="s">
        <v>4215</v>
      </c>
      <c r="N527" s="2" t="s">
        <v>4216</v>
      </c>
      <c r="O527" s="5" t="s">
        <v>4658</v>
      </c>
      <c r="P527" s="5" t="s">
        <v>4659</v>
      </c>
    </row>
    <row r="528" spans="1:16" ht="13" x14ac:dyDescent="0.15">
      <c r="A528" s="2" t="s">
        <v>4660</v>
      </c>
      <c r="B528" s="2" t="s">
        <v>4661</v>
      </c>
      <c r="C528" s="2" t="s">
        <v>4662</v>
      </c>
      <c r="D528" s="2" t="s">
        <v>1350</v>
      </c>
      <c r="E528" s="2" t="s">
        <v>324</v>
      </c>
      <c r="F528" s="3">
        <v>0.66</v>
      </c>
      <c r="G528" s="2">
        <v>4.3</v>
      </c>
      <c r="H528" s="4">
        <v>1193</v>
      </c>
      <c r="I528" s="2" t="s">
        <v>4663</v>
      </c>
      <c r="J528" s="2" t="s">
        <v>4664</v>
      </c>
      <c r="K528" s="2" t="s">
        <v>4665</v>
      </c>
      <c r="L528" s="2" t="s">
        <v>4666</v>
      </c>
      <c r="M528" s="2" t="s">
        <v>4667</v>
      </c>
      <c r="N528" s="2" t="s">
        <v>4668</v>
      </c>
      <c r="O528" s="5" t="s">
        <v>4669</v>
      </c>
      <c r="P528" s="5" t="s">
        <v>4670</v>
      </c>
    </row>
    <row r="529" spans="1:16" ht="13" x14ac:dyDescent="0.15">
      <c r="A529" s="2" t="s">
        <v>4671</v>
      </c>
      <c r="B529" s="2" t="s">
        <v>4672</v>
      </c>
      <c r="C529" s="2" t="s">
        <v>4266</v>
      </c>
      <c r="D529" s="2" t="s">
        <v>90</v>
      </c>
      <c r="E529" s="2" t="s">
        <v>43</v>
      </c>
      <c r="F529" s="3">
        <v>0.74</v>
      </c>
      <c r="G529" s="2">
        <v>4.0999999999999996</v>
      </c>
      <c r="H529" s="4">
        <v>1475</v>
      </c>
      <c r="I529" s="2" t="s">
        <v>4673</v>
      </c>
      <c r="J529" s="2" t="s">
        <v>4674</v>
      </c>
      <c r="K529" s="2" t="s">
        <v>4675</v>
      </c>
      <c r="L529" s="2" t="s">
        <v>4676</v>
      </c>
      <c r="M529" s="2" t="s">
        <v>4677</v>
      </c>
      <c r="N529" s="2" t="s">
        <v>4678</v>
      </c>
      <c r="O529" s="5" t="s">
        <v>4679</v>
      </c>
      <c r="P529" s="5" t="s">
        <v>4680</v>
      </c>
    </row>
    <row r="530" spans="1:16" ht="13" x14ac:dyDescent="0.15">
      <c r="A530" s="2" t="s">
        <v>4681</v>
      </c>
      <c r="B530" s="2" t="s">
        <v>4682</v>
      </c>
      <c r="C530" s="2" t="s">
        <v>4095</v>
      </c>
      <c r="D530" s="2" t="s">
        <v>102</v>
      </c>
      <c r="E530" s="2" t="s">
        <v>114</v>
      </c>
      <c r="F530" s="3">
        <v>0.7</v>
      </c>
      <c r="G530" s="2">
        <v>4.3</v>
      </c>
      <c r="H530" s="4">
        <v>8891</v>
      </c>
      <c r="I530" s="2" t="s">
        <v>4683</v>
      </c>
      <c r="J530" s="2" t="s">
        <v>4684</v>
      </c>
      <c r="K530" s="2" t="s">
        <v>4685</v>
      </c>
      <c r="L530" s="2" t="s">
        <v>4686</v>
      </c>
      <c r="M530" s="2" t="s">
        <v>4687</v>
      </c>
      <c r="N530" s="2" t="s">
        <v>4688</v>
      </c>
      <c r="O530" s="5" t="s">
        <v>4689</v>
      </c>
      <c r="P530" s="5" t="s">
        <v>4690</v>
      </c>
    </row>
    <row r="531" spans="1:16" ht="13" x14ac:dyDescent="0.15">
      <c r="A531" s="2" t="s">
        <v>4691</v>
      </c>
      <c r="B531" s="2" t="s">
        <v>4692</v>
      </c>
      <c r="C531" s="2" t="s">
        <v>3802</v>
      </c>
      <c r="D531" s="2" t="s">
        <v>450</v>
      </c>
      <c r="E531" s="2" t="s">
        <v>90</v>
      </c>
      <c r="F531" s="3">
        <v>0.57999999999999996</v>
      </c>
      <c r="G531" s="2">
        <v>3.6</v>
      </c>
      <c r="H531" s="2">
        <v>104</v>
      </c>
      <c r="I531" s="2" t="s">
        <v>4693</v>
      </c>
      <c r="J531" s="2" t="s">
        <v>4694</v>
      </c>
      <c r="K531" s="2" t="s">
        <v>4695</v>
      </c>
      <c r="L531" s="2" t="s">
        <v>4696</v>
      </c>
      <c r="M531" s="2" t="s">
        <v>4697</v>
      </c>
      <c r="N531" s="2" t="s">
        <v>4698</v>
      </c>
      <c r="O531" s="5" t="s">
        <v>4699</v>
      </c>
      <c r="P531" s="5" t="s">
        <v>4700</v>
      </c>
    </row>
    <row r="532" spans="1:16" ht="13" x14ac:dyDescent="0.15">
      <c r="A532" s="2" t="s">
        <v>4701</v>
      </c>
      <c r="B532" s="2" t="s">
        <v>4702</v>
      </c>
      <c r="C532" s="2" t="s">
        <v>3265</v>
      </c>
      <c r="D532" s="2" t="s">
        <v>1232</v>
      </c>
      <c r="E532" s="2" t="s">
        <v>578</v>
      </c>
      <c r="F532" s="3">
        <v>0.35</v>
      </c>
      <c r="G532" s="2">
        <v>4.0999999999999996</v>
      </c>
      <c r="H532" s="4">
        <v>6662</v>
      </c>
      <c r="I532" s="2" t="s">
        <v>4703</v>
      </c>
      <c r="J532" s="2" t="s">
        <v>4704</v>
      </c>
      <c r="K532" s="2" t="s">
        <v>4705</v>
      </c>
      <c r="L532" s="2" t="s">
        <v>4706</v>
      </c>
      <c r="M532" s="2" t="s">
        <v>4707</v>
      </c>
      <c r="N532" s="2" t="s">
        <v>4708</v>
      </c>
      <c r="O532" s="5" t="s">
        <v>4709</v>
      </c>
      <c r="P532" s="5" t="s">
        <v>4710</v>
      </c>
    </row>
    <row r="533" spans="1:16" ht="13" x14ac:dyDescent="0.15">
      <c r="A533" s="2" t="s">
        <v>4711</v>
      </c>
      <c r="B533" s="2" t="s">
        <v>4712</v>
      </c>
      <c r="C533" s="2" t="s">
        <v>3252</v>
      </c>
      <c r="D533" s="2" t="s">
        <v>4713</v>
      </c>
      <c r="E533" s="2" t="s">
        <v>842</v>
      </c>
      <c r="F533" s="3">
        <v>0.46</v>
      </c>
      <c r="G533" s="2">
        <v>4</v>
      </c>
      <c r="H533" s="4">
        <v>8380</v>
      </c>
      <c r="I533" s="2" t="s">
        <v>4714</v>
      </c>
      <c r="J533" s="2" t="s">
        <v>4715</v>
      </c>
      <c r="K533" s="2" t="s">
        <v>4716</v>
      </c>
      <c r="L533" s="2" t="s">
        <v>4717</v>
      </c>
      <c r="M533" s="2" t="s">
        <v>4718</v>
      </c>
      <c r="N533" s="2" t="s">
        <v>4719</v>
      </c>
      <c r="O533" s="5" t="s">
        <v>4720</v>
      </c>
      <c r="P533" s="5" t="s">
        <v>4721</v>
      </c>
    </row>
    <row r="534" spans="1:16" ht="13" x14ac:dyDescent="0.15">
      <c r="A534" s="2" t="s">
        <v>4722</v>
      </c>
      <c r="B534" s="2" t="s">
        <v>4723</v>
      </c>
      <c r="C534" s="2" t="s">
        <v>3265</v>
      </c>
      <c r="D534" s="2" t="s">
        <v>2981</v>
      </c>
      <c r="E534" s="2" t="s">
        <v>3530</v>
      </c>
      <c r="F534" s="3">
        <v>0.19</v>
      </c>
      <c r="G534" s="2">
        <v>4.0999999999999996</v>
      </c>
      <c r="H534" s="4">
        <v>31822</v>
      </c>
      <c r="I534" s="2" t="s">
        <v>4724</v>
      </c>
      <c r="J534" s="2" t="s">
        <v>4484</v>
      </c>
      <c r="K534" s="2" t="s">
        <v>4485</v>
      </c>
      <c r="L534" s="2" t="s">
        <v>4486</v>
      </c>
      <c r="M534" s="2" t="s">
        <v>4487</v>
      </c>
      <c r="N534" s="2" t="s">
        <v>4488</v>
      </c>
      <c r="O534" s="5" t="s">
        <v>4725</v>
      </c>
      <c r="P534" s="5" t="s">
        <v>4726</v>
      </c>
    </row>
    <row r="535" spans="1:16" ht="13" x14ac:dyDescent="0.15">
      <c r="A535" s="2" t="s">
        <v>4727</v>
      </c>
      <c r="B535" s="2" t="s">
        <v>4728</v>
      </c>
      <c r="C535" s="2" t="s">
        <v>3265</v>
      </c>
      <c r="D535" s="2" t="s">
        <v>1255</v>
      </c>
      <c r="E535" s="2" t="s">
        <v>2264</v>
      </c>
      <c r="F535" s="3">
        <v>0.1</v>
      </c>
      <c r="G535" s="2">
        <v>4.3</v>
      </c>
      <c r="H535" s="4">
        <v>3075</v>
      </c>
      <c r="I535" s="2" t="s">
        <v>4729</v>
      </c>
      <c r="J535" s="2" t="s">
        <v>4730</v>
      </c>
      <c r="K535" s="2" t="s">
        <v>4731</v>
      </c>
      <c r="L535" s="2" t="s">
        <v>4732</v>
      </c>
      <c r="M535" s="2" t="s">
        <v>4733</v>
      </c>
      <c r="N535" s="2" t="s">
        <v>4734</v>
      </c>
      <c r="O535" s="5" t="s">
        <v>4735</v>
      </c>
      <c r="P535" s="5" t="s">
        <v>4736</v>
      </c>
    </row>
    <row r="536" spans="1:16" ht="13" x14ac:dyDescent="0.15">
      <c r="A536" s="2" t="s">
        <v>4737</v>
      </c>
      <c r="B536" s="2" t="s">
        <v>4738</v>
      </c>
      <c r="C536" s="2" t="s">
        <v>3324</v>
      </c>
      <c r="D536" s="2" t="s">
        <v>4739</v>
      </c>
      <c r="E536" s="2" t="s">
        <v>730</v>
      </c>
      <c r="F536" s="3">
        <v>0.13</v>
      </c>
      <c r="G536" s="2">
        <v>3.9</v>
      </c>
      <c r="H536" s="4">
        <v>14266</v>
      </c>
      <c r="I536" s="2" t="s">
        <v>4740</v>
      </c>
      <c r="J536" s="2" t="s">
        <v>4741</v>
      </c>
      <c r="K536" s="2" t="s">
        <v>4742</v>
      </c>
      <c r="L536" s="2" t="s">
        <v>4743</v>
      </c>
      <c r="M536" s="2" t="s">
        <v>4744</v>
      </c>
      <c r="N536" s="2" t="s">
        <v>4745</v>
      </c>
      <c r="O536" s="5" t="s">
        <v>4746</v>
      </c>
      <c r="P536" s="5" t="s">
        <v>4747</v>
      </c>
    </row>
    <row r="537" spans="1:16" ht="13" x14ac:dyDescent="0.15">
      <c r="A537" s="2" t="s">
        <v>4748</v>
      </c>
      <c r="B537" s="2" t="s">
        <v>4749</v>
      </c>
      <c r="C537" s="2" t="s">
        <v>3219</v>
      </c>
      <c r="D537" s="2" t="s">
        <v>4750</v>
      </c>
      <c r="E537" s="2" t="s">
        <v>3266</v>
      </c>
      <c r="F537" s="3">
        <v>0.56999999999999995</v>
      </c>
      <c r="G537" s="2">
        <v>4.0999999999999996</v>
      </c>
      <c r="H537" s="4">
        <v>38879</v>
      </c>
      <c r="I537" s="2" t="s">
        <v>4751</v>
      </c>
      <c r="J537" s="2" t="s">
        <v>4752</v>
      </c>
      <c r="K537" s="2" t="s">
        <v>4753</v>
      </c>
      <c r="L537" s="2" t="s">
        <v>4754</v>
      </c>
      <c r="M537" s="2" t="s">
        <v>4755</v>
      </c>
      <c r="N537" s="2" t="s">
        <v>4756</v>
      </c>
      <c r="O537" s="5" t="s">
        <v>4757</v>
      </c>
      <c r="P537" s="5" t="s">
        <v>4758</v>
      </c>
    </row>
    <row r="538" spans="1:16" ht="13" x14ac:dyDescent="0.15">
      <c r="A538" s="2" t="s">
        <v>4759</v>
      </c>
      <c r="B538" s="2" t="s">
        <v>4760</v>
      </c>
      <c r="C538" s="2" t="s">
        <v>4761</v>
      </c>
      <c r="D538" s="2" t="s">
        <v>611</v>
      </c>
      <c r="E538" s="2" t="s">
        <v>4762</v>
      </c>
      <c r="F538" s="3">
        <v>0.53</v>
      </c>
      <c r="G538" s="2">
        <v>4.0999999999999996</v>
      </c>
      <c r="H538" s="4">
        <v>97175</v>
      </c>
      <c r="I538" s="2" t="s">
        <v>4763</v>
      </c>
      <c r="J538" s="2" t="s">
        <v>4764</v>
      </c>
      <c r="K538" s="2" t="s">
        <v>4765</v>
      </c>
      <c r="L538" s="2" t="s">
        <v>4766</v>
      </c>
      <c r="M538" s="2" t="s">
        <v>4767</v>
      </c>
      <c r="N538" s="2" t="s">
        <v>4768</v>
      </c>
      <c r="O538" s="5" t="s">
        <v>4769</v>
      </c>
      <c r="P538" s="5" t="s">
        <v>4770</v>
      </c>
    </row>
    <row r="539" spans="1:16" ht="13" x14ac:dyDescent="0.15">
      <c r="A539" s="2" t="s">
        <v>4771</v>
      </c>
      <c r="B539" s="2" t="s">
        <v>4772</v>
      </c>
      <c r="C539" s="2" t="s">
        <v>3301</v>
      </c>
      <c r="D539" s="2" t="s">
        <v>610</v>
      </c>
      <c r="E539" s="2" t="s">
        <v>4773</v>
      </c>
      <c r="F539" s="3">
        <v>0.73</v>
      </c>
      <c r="G539" s="2">
        <v>4.4000000000000004</v>
      </c>
      <c r="H539" s="4">
        <v>67260</v>
      </c>
      <c r="I539" s="2" t="s">
        <v>4774</v>
      </c>
      <c r="J539" s="2" t="s">
        <v>3304</v>
      </c>
      <c r="K539" s="2" t="s">
        <v>3305</v>
      </c>
      <c r="L539" s="2" t="s">
        <v>3306</v>
      </c>
      <c r="M539" s="2" t="s">
        <v>3307</v>
      </c>
      <c r="N539" s="2" t="s">
        <v>3308</v>
      </c>
      <c r="O539" s="5" t="s">
        <v>3309</v>
      </c>
      <c r="P539" s="5" t="s">
        <v>4775</v>
      </c>
    </row>
    <row r="540" spans="1:16" ht="13" x14ac:dyDescent="0.15">
      <c r="A540" s="2" t="s">
        <v>4776</v>
      </c>
      <c r="B540" s="2" t="s">
        <v>4777</v>
      </c>
      <c r="C540" s="2" t="s">
        <v>3450</v>
      </c>
      <c r="D540" s="2" t="s">
        <v>142</v>
      </c>
      <c r="E540" s="2" t="s">
        <v>3703</v>
      </c>
      <c r="F540" s="3">
        <v>0.8</v>
      </c>
      <c r="G540" s="2">
        <v>3.8</v>
      </c>
      <c r="H540" s="2">
        <v>119</v>
      </c>
      <c r="I540" s="2" t="s">
        <v>4778</v>
      </c>
      <c r="J540" s="2" t="s">
        <v>4779</v>
      </c>
      <c r="K540" s="2" t="s">
        <v>4780</v>
      </c>
      <c r="L540" s="2" t="s">
        <v>4781</v>
      </c>
      <c r="M540" s="2" t="s">
        <v>4782</v>
      </c>
      <c r="N540" s="2" t="s">
        <v>4783</v>
      </c>
      <c r="O540" s="5" t="s">
        <v>4784</v>
      </c>
      <c r="P540" s="5" t="s">
        <v>4785</v>
      </c>
    </row>
    <row r="541" spans="1:16" ht="13" x14ac:dyDescent="0.15">
      <c r="A541" s="2" t="s">
        <v>4786</v>
      </c>
      <c r="B541" s="2" t="s">
        <v>4787</v>
      </c>
      <c r="C541" s="2" t="s">
        <v>4788</v>
      </c>
      <c r="D541" s="2" t="s">
        <v>77</v>
      </c>
      <c r="E541" s="2" t="s">
        <v>77</v>
      </c>
      <c r="F541" s="3">
        <v>0</v>
      </c>
      <c r="G541" s="2">
        <v>4.3</v>
      </c>
      <c r="H541" s="4">
        <v>10833</v>
      </c>
      <c r="I541" s="2" t="s">
        <v>4789</v>
      </c>
      <c r="J541" s="2" t="s">
        <v>4790</v>
      </c>
      <c r="K541" s="2" t="s">
        <v>4791</v>
      </c>
      <c r="L541" s="2" t="s">
        <v>4792</v>
      </c>
      <c r="M541" s="2" t="s">
        <v>4793</v>
      </c>
      <c r="N541" s="2" t="s">
        <v>4794</v>
      </c>
      <c r="O541" s="5" t="s">
        <v>4795</v>
      </c>
      <c r="P541" s="5" t="s">
        <v>4796</v>
      </c>
    </row>
    <row r="542" spans="1:16" ht="13" x14ac:dyDescent="0.15">
      <c r="A542" s="2" t="s">
        <v>563</v>
      </c>
      <c r="B542" s="2" t="s">
        <v>564</v>
      </c>
      <c r="C542" s="2" t="s">
        <v>18</v>
      </c>
      <c r="D542" s="2" t="s">
        <v>142</v>
      </c>
      <c r="E542" s="2" t="s">
        <v>565</v>
      </c>
      <c r="F542" s="3">
        <v>0.62</v>
      </c>
      <c r="G542" s="2">
        <v>4.3</v>
      </c>
      <c r="H542" s="4">
        <v>8188</v>
      </c>
      <c r="I542" s="2" t="s">
        <v>566</v>
      </c>
      <c r="J542" s="2" t="s">
        <v>567</v>
      </c>
      <c r="K542" s="2" t="s">
        <v>568</v>
      </c>
      <c r="L542" s="2" t="s">
        <v>569</v>
      </c>
      <c r="M542" s="2" t="s">
        <v>570</v>
      </c>
      <c r="N542" s="2" t="s">
        <v>571</v>
      </c>
      <c r="O542" s="5" t="s">
        <v>4797</v>
      </c>
      <c r="P542" s="5" t="s">
        <v>4798</v>
      </c>
    </row>
    <row r="543" spans="1:16" ht="13" x14ac:dyDescent="0.15">
      <c r="A543" s="2" t="s">
        <v>4799</v>
      </c>
      <c r="B543" s="2" t="s">
        <v>4800</v>
      </c>
      <c r="C543" s="2" t="s">
        <v>3324</v>
      </c>
      <c r="D543" s="2" t="s">
        <v>4801</v>
      </c>
      <c r="E543" s="2" t="s">
        <v>4802</v>
      </c>
      <c r="F543" s="3">
        <v>0.28000000000000003</v>
      </c>
      <c r="G543" s="2">
        <v>3.5</v>
      </c>
      <c r="H543" s="4">
        <v>1641</v>
      </c>
      <c r="I543" s="2" t="s">
        <v>4803</v>
      </c>
      <c r="J543" s="2" t="s">
        <v>4804</v>
      </c>
      <c r="K543" s="2" t="s">
        <v>4805</v>
      </c>
      <c r="L543" s="2" t="s">
        <v>4806</v>
      </c>
      <c r="M543" s="2" t="s">
        <v>4807</v>
      </c>
      <c r="N543" s="2" t="s">
        <v>4808</v>
      </c>
      <c r="O543" s="5" t="s">
        <v>4809</v>
      </c>
      <c r="P543" s="5" t="s">
        <v>4810</v>
      </c>
    </row>
    <row r="544" spans="1:16" ht="13" x14ac:dyDescent="0.15">
      <c r="A544" s="2" t="s">
        <v>4811</v>
      </c>
      <c r="B544" s="2" t="s">
        <v>4812</v>
      </c>
      <c r="C544" s="2" t="s">
        <v>4301</v>
      </c>
      <c r="D544" s="2" t="s">
        <v>31</v>
      </c>
      <c r="E544" s="2" t="s">
        <v>43</v>
      </c>
      <c r="F544" s="3">
        <v>0.9</v>
      </c>
      <c r="G544" s="2">
        <v>4</v>
      </c>
      <c r="H544" s="4">
        <v>4740</v>
      </c>
      <c r="I544" s="2" t="s">
        <v>4813</v>
      </c>
      <c r="J544" s="2" t="s">
        <v>4814</v>
      </c>
      <c r="K544" s="2" t="s">
        <v>4815</v>
      </c>
      <c r="L544" s="2" t="s">
        <v>4816</v>
      </c>
      <c r="M544" s="2" t="s">
        <v>4817</v>
      </c>
      <c r="N544" s="2" t="s">
        <v>4818</v>
      </c>
      <c r="O544" s="5" t="s">
        <v>4819</v>
      </c>
      <c r="P544" s="5" t="s">
        <v>4820</v>
      </c>
    </row>
    <row r="545" spans="1:16" ht="13" x14ac:dyDescent="0.15">
      <c r="A545" s="2" t="s">
        <v>4821</v>
      </c>
      <c r="B545" s="2" t="s">
        <v>4822</v>
      </c>
      <c r="C545" s="2" t="s">
        <v>3265</v>
      </c>
      <c r="D545" s="2" t="s">
        <v>1318</v>
      </c>
      <c r="E545" s="2" t="s">
        <v>428</v>
      </c>
      <c r="F545" s="3">
        <v>0.27</v>
      </c>
      <c r="G545" s="2">
        <v>3.9</v>
      </c>
      <c r="H545" s="4">
        <v>8866</v>
      </c>
      <c r="I545" s="2" t="s">
        <v>4823</v>
      </c>
      <c r="J545" s="2" t="s">
        <v>4824</v>
      </c>
      <c r="K545" s="2" t="s">
        <v>4825</v>
      </c>
      <c r="L545" s="2" t="s">
        <v>4826</v>
      </c>
      <c r="M545" s="2" t="s">
        <v>4827</v>
      </c>
      <c r="N545" s="2" t="s">
        <v>4828</v>
      </c>
      <c r="O545" s="5" t="s">
        <v>4829</v>
      </c>
      <c r="P545" s="5" t="s">
        <v>4830</v>
      </c>
    </row>
    <row r="546" spans="1:16" ht="13" x14ac:dyDescent="0.15">
      <c r="A546" s="2" t="s">
        <v>4831</v>
      </c>
      <c r="B546" s="2" t="s">
        <v>4832</v>
      </c>
      <c r="C546" s="2" t="s">
        <v>3265</v>
      </c>
      <c r="D546" s="2" t="s">
        <v>1503</v>
      </c>
      <c r="E546" s="2" t="s">
        <v>4833</v>
      </c>
      <c r="F546" s="3">
        <v>0.25</v>
      </c>
      <c r="G546" s="2">
        <v>4.3</v>
      </c>
      <c r="H546" s="4">
        <v>8399</v>
      </c>
      <c r="I546" s="2" t="s">
        <v>4834</v>
      </c>
      <c r="J546" s="2" t="s">
        <v>4835</v>
      </c>
      <c r="K546" s="2" t="s">
        <v>4836</v>
      </c>
      <c r="L546" s="2" t="s">
        <v>4837</v>
      </c>
      <c r="M546" s="2" t="s">
        <v>4838</v>
      </c>
      <c r="N546" s="2" t="s">
        <v>4839</v>
      </c>
      <c r="O546" s="5" t="s">
        <v>4840</v>
      </c>
      <c r="P546" s="5" t="s">
        <v>4841</v>
      </c>
    </row>
    <row r="547" spans="1:16" ht="13" x14ac:dyDescent="0.15">
      <c r="A547" s="2" t="s">
        <v>4842</v>
      </c>
      <c r="B547" s="2" t="s">
        <v>4843</v>
      </c>
      <c r="C547" s="2" t="s">
        <v>3219</v>
      </c>
      <c r="D547" s="2" t="s">
        <v>4844</v>
      </c>
      <c r="E547" s="2" t="s">
        <v>324</v>
      </c>
      <c r="F547" s="3">
        <v>0.86</v>
      </c>
      <c r="G547" s="2">
        <v>2.8</v>
      </c>
      <c r="H547" s="2">
        <v>87</v>
      </c>
      <c r="I547" s="2" t="s">
        <v>4845</v>
      </c>
      <c r="J547" s="2" t="s">
        <v>4846</v>
      </c>
      <c r="K547" s="2" t="s">
        <v>4847</v>
      </c>
      <c r="L547" s="2" t="s">
        <v>4848</v>
      </c>
      <c r="M547" s="2" t="s">
        <v>4849</v>
      </c>
      <c r="N547" s="2" t="s">
        <v>4850</v>
      </c>
      <c r="O547" s="5" t="s">
        <v>4851</v>
      </c>
      <c r="P547" s="5" t="s">
        <v>4852</v>
      </c>
    </row>
    <row r="548" spans="1:16" ht="13" x14ac:dyDescent="0.15">
      <c r="A548" s="2" t="s">
        <v>4853</v>
      </c>
      <c r="B548" s="2" t="s">
        <v>4854</v>
      </c>
      <c r="C548" s="2" t="s">
        <v>3265</v>
      </c>
      <c r="D548" s="2" t="s">
        <v>4855</v>
      </c>
      <c r="E548" s="2" t="s">
        <v>3360</v>
      </c>
      <c r="F548" s="3">
        <v>0.33</v>
      </c>
      <c r="G548" s="2">
        <v>3.8</v>
      </c>
      <c r="H548" s="2">
        <v>125</v>
      </c>
      <c r="I548" s="2" t="s">
        <v>4856</v>
      </c>
      <c r="J548" s="2" t="s">
        <v>4857</v>
      </c>
      <c r="K548" s="2" t="s">
        <v>4858</v>
      </c>
      <c r="L548" s="2" t="s">
        <v>4859</v>
      </c>
      <c r="M548" s="2" t="s">
        <v>4860</v>
      </c>
      <c r="N548" s="2" t="s">
        <v>4861</v>
      </c>
      <c r="O548" s="5" t="s">
        <v>4862</v>
      </c>
      <c r="P548" s="5" t="s">
        <v>4863</v>
      </c>
    </row>
    <row r="549" spans="1:16" ht="13" x14ac:dyDescent="0.15">
      <c r="A549" s="2" t="s">
        <v>4864</v>
      </c>
      <c r="B549" s="2" t="s">
        <v>4865</v>
      </c>
      <c r="C549" s="2" t="s">
        <v>3219</v>
      </c>
      <c r="D549" s="2" t="s">
        <v>207</v>
      </c>
      <c r="E549" s="2" t="s">
        <v>114</v>
      </c>
      <c r="F549" s="3">
        <v>0.75</v>
      </c>
      <c r="G549" s="2">
        <v>4.5</v>
      </c>
      <c r="H549" s="2">
        <v>38</v>
      </c>
      <c r="I549" s="2" t="s">
        <v>4866</v>
      </c>
      <c r="J549" s="2" t="s">
        <v>4867</v>
      </c>
      <c r="K549" s="2" t="s">
        <v>4868</v>
      </c>
      <c r="L549" s="2" t="s">
        <v>4869</v>
      </c>
      <c r="M549" s="2" t="s">
        <v>4870</v>
      </c>
      <c r="N549" s="2" t="s">
        <v>4871</v>
      </c>
      <c r="O549" s="5" t="s">
        <v>4872</v>
      </c>
      <c r="P549" s="5" t="s">
        <v>4873</v>
      </c>
    </row>
    <row r="550" spans="1:16" ht="13" x14ac:dyDescent="0.15">
      <c r="A550" s="2" t="s">
        <v>4874</v>
      </c>
      <c r="B550" s="2" t="s">
        <v>4875</v>
      </c>
      <c r="C550" s="2" t="s">
        <v>4095</v>
      </c>
      <c r="D550" s="2" t="s">
        <v>102</v>
      </c>
      <c r="E550" s="2" t="s">
        <v>378</v>
      </c>
      <c r="F550" s="3">
        <v>0.5</v>
      </c>
      <c r="G550" s="2">
        <v>4.3</v>
      </c>
      <c r="H550" s="4">
        <v>4674</v>
      </c>
      <c r="I550" s="2" t="s">
        <v>4876</v>
      </c>
      <c r="J550" s="2" t="s">
        <v>4877</v>
      </c>
      <c r="K550" s="2" t="s">
        <v>4878</v>
      </c>
      <c r="L550" s="2" t="s">
        <v>4879</v>
      </c>
      <c r="M550" s="2" t="s">
        <v>4880</v>
      </c>
      <c r="N550" s="2" t="s">
        <v>4881</v>
      </c>
      <c r="O550" s="5" t="s">
        <v>4882</v>
      </c>
      <c r="P550" s="5" t="s">
        <v>4883</v>
      </c>
    </row>
    <row r="551" spans="1:16" ht="13" x14ac:dyDescent="0.15">
      <c r="A551" s="2" t="s">
        <v>4884</v>
      </c>
      <c r="B551" s="2" t="s">
        <v>4885</v>
      </c>
      <c r="C551" s="2" t="s">
        <v>3219</v>
      </c>
      <c r="D551" s="2" t="s">
        <v>90</v>
      </c>
      <c r="E551" s="2" t="s">
        <v>43</v>
      </c>
      <c r="F551" s="3">
        <v>0.74</v>
      </c>
      <c r="G551" s="2">
        <v>4.0999999999999996</v>
      </c>
      <c r="H551" s="2">
        <v>412</v>
      </c>
      <c r="I551" s="2" t="s">
        <v>4886</v>
      </c>
      <c r="J551" s="2" t="s">
        <v>4887</v>
      </c>
      <c r="K551" s="2" t="s">
        <v>4888</v>
      </c>
      <c r="L551" s="2" t="s">
        <v>4889</v>
      </c>
      <c r="M551" s="2" t="s">
        <v>4890</v>
      </c>
      <c r="N551" s="2" t="s">
        <v>4891</v>
      </c>
      <c r="O551" s="5" t="s">
        <v>4892</v>
      </c>
      <c r="P551" s="5" t="s">
        <v>4893</v>
      </c>
    </row>
    <row r="552" spans="1:16" ht="13" x14ac:dyDescent="0.15">
      <c r="A552" s="2" t="s">
        <v>4894</v>
      </c>
      <c r="B552" s="2" t="s">
        <v>4895</v>
      </c>
      <c r="C552" s="2" t="s">
        <v>3219</v>
      </c>
      <c r="D552" s="2" t="s">
        <v>163</v>
      </c>
      <c r="E552" s="2" t="s">
        <v>4896</v>
      </c>
      <c r="F552" s="3">
        <v>0.74</v>
      </c>
      <c r="G552" s="2">
        <v>3</v>
      </c>
      <c r="H552" s="2">
        <v>681</v>
      </c>
      <c r="I552" s="2" t="s">
        <v>4897</v>
      </c>
      <c r="J552" s="2" t="s">
        <v>4898</v>
      </c>
      <c r="K552" s="2" t="s">
        <v>4899</v>
      </c>
      <c r="L552" s="2" t="s">
        <v>4900</v>
      </c>
      <c r="M552" s="2" t="s">
        <v>4901</v>
      </c>
      <c r="N552" s="2" t="s">
        <v>4902</v>
      </c>
      <c r="O552" s="5" t="s">
        <v>4903</v>
      </c>
      <c r="P552" s="5" t="s">
        <v>4904</v>
      </c>
    </row>
    <row r="553" spans="1:16" ht="13" x14ac:dyDescent="0.15">
      <c r="A553" s="2" t="s">
        <v>4905</v>
      </c>
      <c r="B553" s="2" t="s">
        <v>4906</v>
      </c>
      <c r="C553" s="2" t="s">
        <v>3252</v>
      </c>
      <c r="D553" s="2" t="s">
        <v>479</v>
      </c>
      <c r="E553" s="2" t="s">
        <v>4896</v>
      </c>
      <c r="F553" s="3">
        <v>0.54</v>
      </c>
      <c r="G553" s="2">
        <v>4</v>
      </c>
      <c r="H553" s="4">
        <v>36384</v>
      </c>
      <c r="I553" s="2" t="s">
        <v>4907</v>
      </c>
      <c r="J553" s="2" t="s">
        <v>4908</v>
      </c>
      <c r="K553" s="2" t="s">
        <v>4909</v>
      </c>
      <c r="L553" s="2" t="s">
        <v>4910</v>
      </c>
      <c r="M553" s="2" t="s">
        <v>4911</v>
      </c>
      <c r="N553" s="2" t="s">
        <v>4912</v>
      </c>
      <c r="O553" s="5" t="s">
        <v>4913</v>
      </c>
      <c r="P553" s="5" t="s">
        <v>4914</v>
      </c>
    </row>
    <row r="554" spans="1:16" ht="13" x14ac:dyDescent="0.15">
      <c r="A554" s="2" t="s">
        <v>4915</v>
      </c>
      <c r="B554" s="2" t="s">
        <v>4916</v>
      </c>
      <c r="C554" s="2" t="s">
        <v>4917</v>
      </c>
      <c r="D554" s="2" t="s">
        <v>4918</v>
      </c>
      <c r="E554" s="2" t="s">
        <v>114</v>
      </c>
      <c r="F554" s="3">
        <v>0.88</v>
      </c>
      <c r="G554" s="2">
        <v>3.9</v>
      </c>
      <c r="H554" s="4">
        <v>6491</v>
      </c>
      <c r="I554" s="2" t="s">
        <v>4919</v>
      </c>
      <c r="J554" s="2" t="s">
        <v>4920</v>
      </c>
      <c r="K554" s="2" t="s">
        <v>4921</v>
      </c>
      <c r="L554" s="2" t="s">
        <v>4922</v>
      </c>
      <c r="M554" s="2" t="s">
        <v>4923</v>
      </c>
      <c r="N554" s="2" t="s">
        <v>4924</v>
      </c>
      <c r="O554" s="5" t="s">
        <v>4925</v>
      </c>
      <c r="P554" s="5" t="s">
        <v>4926</v>
      </c>
    </row>
    <row r="555" spans="1:16" ht="13" x14ac:dyDescent="0.15">
      <c r="A555" s="2" t="s">
        <v>4927</v>
      </c>
      <c r="B555" s="2" t="s">
        <v>4928</v>
      </c>
      <c r="C555" s="2" t="s">
        <v>3219</v>
      </c>
      <c r="D555" s="2" t="s">
        <v>842</v>
      </c>
      <c r="E555" s="2" t="s">
        <v>577</v>
      </c>
      <c r="F555" s="3">
        <v>0.43</v>
      </c>
      <c r="G555" s="2">
        <v>4.0999999999999996</v>
      </c>
      <c r="H555" s="4">
        <v>10229</v>
      </c>
      <c r="I555" s="2" t="s">
        <v>4929</v>
      </c>
      <c r="J555" s="2" t="s">
        <v>4930</v>
      </c>
      <c r="K555" s="2" t="s">
        <v>4931</v>
      </c>
      <c r="L555" s="2" t="s">
        <v>4932</v>
      </c>
      <c r="M555" s="2" t="s">
        <v>4933</v>
      </c>
      <c r="N555" s="2" t="s">
        <v>4934</v>
      </c>
      <c r="O555" s="5" t="s">
        <v>4935</v>
      </c>
      <c r="P555" s="5" t="s">
        <v>4936</v>
      </c>
    </row>
    <row r="556" spans="1:16" ht="13" x14ac:dyDescent="0.15">
      <c r="A556" s="2" t="s">
        <v>4937</v>
      </c>
      <c r="B556" s="2" t="s">
        <v>4496</v>
      </c>
      <c r="C556" s="2" t="s">
        <v>3265</v>
      </c>
      <c r="D556" s="2" t="s">
        <v>578</v>
      </c>
      <c r="E556" s="2" t="s">
        <v>2558</v>
      </c>
      <c r="F556" s="3">
        <v>0.32</v>
      </c>
      <c r="G556" s="2">
        <v>4.0999999999999996</v>
      </c>
      <c r="H556" s="4">
        <v>50772</v>
      </c>
      <c r="I556" s="2" t="s">
        <v>4497</v>
      </c>
      <c r="J556" s="2" t="s">
        <v>3962</v>
      </c>
      <c r="K556" s="2" t="s">
        <v>3963</v>
      </c>
      <c r="L556" s="2" t="s">
        <v>3964</v>
      </c>
      <c r="M556" s="2" t="s">
        <v>3965</v>
      </c>
      <c r="N556" s="2" t="s">
        <v>3966</v>
      </c>
      <c r="O556" s="5" t="s">
        <v>4498</v>
      </c>
      <c r="P556" s="5" t="s">
        <v>4938</v>
      </c>
    </row>
    <row r="557" spans="1:16" ht="13" x14ac:dyDescent="0.15">
      <c r="A557" s="2" t="s">
        <v>4939</v>
      </c>
      <c r="B557" s="2" t="s">
        <v>4940</v>
      </c>
      <c r="C557" s="2" t="s">
        <v>4301</v>
      </c>
      <c r="D557" s="2" t="s">
        <v>479</v>
      </c>
      <c r="E557" s="2" t="s">
        <v>4739</v>
      </c>
      <c r="F557" s="3">
        <v>0.38</v>
      </c>
      <c r="G557" s="2">
        <v>4.3</v>
      </c>
      <c r="H557" s="4">
        <v>1801</v>
      </c>
      <c r="I557" s="2" t="s">
        <v>4941</v>
      </c>
      <c r="J557" s="2" t="s">
        <v>4942</v>
      </c>
      <c r="K557" s="2" t="s">
        <v>4943</v>
      </c>
      <c r="L557" s="2" t="s">
        <v>4944</v>
      </c>
      <c r="M557" s="2" t="s">
        <v>4945</v>
      </c>
      <c r="N557" s="2" t="s">
        <v>4946</v>
      </c>
      <c r="O557" s="5" t="s">
        <v>4947</v>
      </c>
      <c r="P557" s="5" t="s">
        <v>4948</v>
      </c>
    </row>
    <row r="558" spans="1:16" ht="13" x14ac:dyDescent="0.15">
      <c r="A558" s="2" t="s">
        <v>4949</v>
      </c>
      <c r="B558" s="2" t="s">
        <v>4950</v>
      </c>
      <c r="C558" s="2" t="s">
        <v>3450</v>
      </c>
      <c r="D558" s="2" t="s">
        <v>55</v>
      </c>
      <c r="E558" s="2" t="s">
        <v>547</v>
      </c>
      <c r="F558" s="3">
        <v>0.42</v>
      </c>
      <c r="G558" s="2">
        <v>4</v>
      </c>
      <c r="H558" s="4">
        <v>14404</v>
      </c>
      <c r="I558" s="2" t="s">
        <v>4951</v>
      </c>
      <c r="J558" s="2" t="s">
        <v>3978</v>
      </c>
      <c r="K558" s="2" t="s">
        <v>3979</v>
      </c>
      <c r="L558" s="2" t="s">
        <v>3980</v>
      </c>
      <c r="M558" s="2" t="s">
        <v>3981</v>
      </c>
      <c r="N558" s="2" t="s">
        <v>3982</v>
      </c>
      <c r="O558" s="5" t="s">
        <v>4952</v>
      </c>
      <c r="P558" s="5" t="s">
        <v>4953</v>
      </c>
    </row>
    <row r="559" spans="1:16" ht="13" x14ac:dyDescent="0.15">
      <c r="A559" s="2" t="s">
        <v>4954</v>
      </c>
      <c r="B559" s="2" t="s">
        <v>4955</v>
      </c>
      <c r="C559" s="2" t="s">
        <v>4956</v>
      </c>
      <c r="D559" s="2" t="s">
        <v>399</v>
      </c>
      <c r="E559" s="2" t="s">
        <v>114</v>
      </c>
      <c r="F559" s="3">
        <v>0.9</v>
      </c>
      <c r="G559" s="2">
        <v>4.4000000000000004</v>
      </c>
      <c r="H559" s="2">
        <v>305</v>
      </c>
      <c r="I559" s="2" t="s">
        <v>4957</v>
      </c>
      <c r="J559" s="2" t="s">
        <v>4958</v>
      </c>
      <c r="K559" s="2" t="s">
        <v>4959</v>
      </c>
      <c r="L559" s="2" t="s">
        <v>4960</v>
      </c>
      <c r="M559" s="2" t="s">
        <v>4961</v>
      </c>
      <c r="N559" s="2" t="s">
        <v>4962</v>
      </c>
      <c r="O559" s="5" t="s">
        <v>4963</v>
      </c>
      <c r="P559" s="5" t="s">
        <v>4964</v>
      </c>
    </row>
    <row r="560" spans="1:16" ht="13" x14ac:dyDescent="0.15">
      <c r="A560" s="2" t="s">
        <v>4965</v>
      </c>
      <c r="B560" s="2" t="s">
        <v>4966</v>
      </c>
      <c r="C560" s="2" t="s">
        <v>3265</v>
      </c>
      <c r="D560" s="2" t="s">
        <v>4967</v>
      </c>
      <c r="E560" s="2" t="s">
        <v>1283</v>
      </c>
      <c r="F560" s="3">
        <v>0.21</v>
      </c>
      <c r="G560" s="2">
        <v>4.3</v>
      </c>
      <c r="H560" s="4">
        <v>1376</v>
      </c>
      <c r="I560" s="2" t="s">
        <v>4968</v>
      </c>
      <c r="J560" s="2" t="s">
        <v>4969</v>
      </c>
      <c r="K560" s="2" t="s">
        <v>4970</v>
      </c>
      <c r="L560" s="2" t="s">
        <v>4971</v>
      </c>
      <c r="M560" s="2" t="s">
        <v>4972</v>
      </c>
      <c r="N560" s="2" t="s">
        <v>4973</v>
      </c>
      <c r="O560" s="5" t="s">
        <v>4974</v>
      </c>
      <c r="P560" s="5" t="s">
        <v>4975</v>
      </c>
    </row>
    <row r="561" spans="1:16" ht="13" x14ac:dyDescent="0.15">
      <c r="A561" s="2" t="s">
        <v>4976</v>
      </c>
      <c r="B561" s="2" t="s">
        <v>4977</v>
      </c>
      <c r="C561" s="2" t="s">
        <v>3219</v>
      </c>
      <c r="D561" s="2" t="s">
        <v>625</v>
      </c>
      <c r="E561" s="2" t="s">
        <v>717</v>
      </c>
      <c r="F561" s="3">
        <v>0.81</v>
      </c>
      <c r="G561" s="2">
        <v>4.2</v>
      </c>
      <c r="H561" s="4">
        <v>22638</v>
      </c>
      <c r="I561" s="2" t="s">
        <v>4978</v>
      </c>
      <c r="J561" s="2" t="s">
        <v>3473</v>
      </c>
      <c r="K561" s="2" t="s">
        <v>3474</v>
      </c>
      <c r="L561" s="2" t="s">
        <v>3475</v>
      </c>
      <c r="M561" s="2" t="s">
        <v>3476</v>
      </c>
      <c r="N561" s="2" t="s">
        <v>3477</v>
      </c>
      <c r="O561" s="5" t="s">
        <v>4979</v>
      </c>
      <c r="P561" s="5" t="s">
        <v>4980</v>
      </c>
    </row>
    <row r="562" spans="1:16" ht="13" x14ac:dyDescent="0.15">
      <c r="A562" s="2" t="s">
        <v>4981</v>
      </c>
      <c r="B562" s="2" t="s">
        <v>4982</v>
      </c>
      <c r="C562" s="2" t="s">
        <v>3324</v>
      </c>
      <c r="D562" s="2" t="s">
        <v>4983</v>
      </c>
      <c r="E562" s="2" t="s">
        <v>2186</v>
      </c>
      <c r="F562" s="3">
        <v>0.16</v>
      </c>
      <c r="G562" s="2">
        <v>3.8</v>
      </c>
      <c r="H562" s="4">
        <v>2352</v>
      </c>
      <c r="I562" s="2" t="s">
        <v>4984</v>
      </c>
      <c r="J562" s="2" t="s">
        <v>4985</v>
      </c>
      <c r="K562" s="2" t="s">
        <v>4986</v>
      </c>
      <c r="L562" s="2" t="s">
        <v>4987</v>
      </c>
      <c r="M562" s="2" t="s">
        <v>4988</v>
      </c>
      <c r="N562" s="2" t="s">
        <v>4989</v>
      </c>
      <c r="O562" s="5" t="s">
        <v>4990</v>
      </c>
      <c r="P562" s="5" t="s">
        <v>4991</v>
      </c>
    </row>
    <row r="563" spans="1:16" ht="13" x14ac:dyDescent="0.15">
      <c r="A563" s="2" t="s">
        <v>4992</v>
      </c>
      <c r="B563" s="2" t="s">
        <v>4993</v>
      </c>
      <c r="C563" s="2" t="s">
        <v>4095</v>
      </c>
      <c r="D563" s="2" t="s">
        <v>4994</v>
      </c>
      <c r="E563" s="2" t="s">
        <v>378</v>
      </c>
      <c r="F563" s="3">
        <v>0.75</v>
      </c>
      <c r="G563" s="2">
        <v>4.3</v>
      </c>
      <c r="H563" s="2">
        <v>714</v>
      </c>
      <c r="I563" s="2" t="s">
        <v>4995</v>
      </c>
      <c r="J563" s="2" t="s">
        <v>4996</v>
      </c>
      <c r="K563" s="2" t="s">
        <v>4997</v>
      </c>
      <c r="L563" s="2" t="s">
        <v>4998</v>
      </c>
      <c r="M563" s="2" t="s">
        <v>4999</v>
      </c>
      <c r="N563" s="2" t="s">
        <v>5000</v>
      </c>
      <c r="O563" s="5" t="s">
        <v>5001</v>
      </c>
      <c r="P563" s="5" t="s">
        <v>5002</v>
      </c>
    </row>
    <row r="564" spans="1:16" ht="13" x14ac:dyDescent="0.15">
      <c r="A564" s="2" t="s">
        <v>739</v>
      </c>
      <c r="B564" s="2" t="s">
        <v>740</v>
      </c>
      <c r="C564" s="2" t="s">
        <v>18</v>
      </c>
      <c r="D564" s="2" t="s">
        <v>149</v>
      </c>
      <c r="E564" s="2" t="s">
        <v>150</v>
      </c>
      <c r="F564" s="3">
        <v>0.69</v>
      </c>
      <c r="G564" s="2">
        <v>4.3</v>
      </c>
      <c r="H564" s="4">
        <v>20052</v>
      </c>
      <c r="I564" s="2" t="s">
        <v>741</v>
      </c>
      <c r="J564" s="2" t="s">
        <v>742</v>
      </c>
      <c r="K564" s="2" t="s">
        <v>743</v>
      </c>
      <c r="L564" s="2" t="s">
        <v>744</v>
      </c>
      <c r="M564" s="2" t="s">
        <v>745</v>
      </c>
      <c r="N564" s="2" t="s">
        <v>746</v>
      </c>
      <c r="O564" s="5" t="s">
        <v>5003</v>
      </c>
      <c r="P564" s="5" t="s">
        <v>5004</v>
      </c>
    </row>
    <row r="565" spans="1:16" ht="13" x14ac:dyDescent="0.15">
      <c r="A565" s="2" t="s">
        <v>5005</v>
      </c>
      <c r="B565" s="2" t="s">
        <v>5006</v>
      </c>
      <c r="C565" s="2" t="s">
        <v>4301</v>
      </c>
      <c r="D565" s="2" t="s">
        <v>5007</v>
      </c>
      <c r="E565" s="2" t="s">
        <v>236</v>
      </c>
      <c r="F565" s="3">
        <v>0.74</v>
      </c>
      <c r="G565" s="2">
        <v>4.3</v>
      </c>
      <c r="H565" s="4">
        <v>1454</v>
      </c>
      <c r="I565" s="2" t="s">
        <v>5008</v>
      </c>
      <c r="J565" s="2" t="s">
        <v>5009</v>
      </c>
      <c r="K565" s="2" t="s">
        <v>5010</v>
      </c>
      <c r="L565" s="2" t="s">
        <v>5011</v>
      </c>
      <c r="M565" s="2" t="s">
        <v>5012</v>
      </c>
      <c r="N565" s="2" t="s">
        <v>5013</v>
      </c>
      <c r="O565" s="5" t="s">
        <v>5014</v>
      </c>
      <c r="P565" s="5" t="s">
        <v>5015</v>
      </c>
    </row>
    <row r="566" spans="1:16" ht="13" x14ac:dyDescent="0.15">
      <c r="A566" s="2" t="s">
        <v>776</v>
      </c>
      <c r="B566" s="2" t="s">
        <v>777</v>
      </c>
      <c r="C566" s="2" t="s">
        <v>18</v>
      </c>
      <c r="D566" s="2" t="s">
        <v>778</v>
      </c>
      <c r="E566" s="2" t="s">
        <v>90</v>
      </c>
      <c r="F566" s="3">
        <v>0.77</v>
      </c>
      <c r="G566" s="2">
        <v>4</v>
      </c>
      <c r="H566" s="4">
        <v>7732</v>
      </c>
      <c r="I566" s="2" t="s">
        <v>779</v>
      </c>
      <c r="J566" s="2" t="s">
        <v>780</v>
      </c>
      <c r="K566" s="2" t="s">
        <v>781</v>
      </c>
      <c r="L566" s="2" t="s">
        <v>782</v>
      </c>
      <c r="M566" s="2" t="s">
        <v>783</v>
      </c>
      <c r="N566" s="2" t="s">
        <v>784</v>
      </c>
      <c r="O566" s="5" t="s">
        <v>5016</v>
      </c>
      <c r="P566" s="5" t="s">
        <v>5017</v>
      </c>
    </row>
    <row r="567" spans="1:16" ht="13" x14ac:dyDescent="0.15">
      <c r="A567" s="2" t="s">
        <v>5018</v>
      </c>
      <c r="B567" s="2" t="s">
        <v>5019</v>
      </c>
      <c r="C567" s="2" t="s">
        <v>3450</v>
      </c>
      <c r="D567" s="2" t="s">
        <v>1960</v>
      </c>
      <c r="E567" s="2" t="s">
        <v>378</v>
      </c>
      <c r="F567" s="3">
        <v>0.6</v>
      </c>
      <c r="G567" s="2">
        <v>3.9</v>
      </c>
      <c r="H567" s="4">
        <v>2147</v>
      </c>
      <c r="I567" s="2" t="s">
        <v>5020</v>
      </c>
      <c r="J567" s="2" t="s">
        <v>4608</v>
      </c>
      <c r="K567" s="2" t="s">
        <v>4609</v>
      </c>
      <c r="L567" s="2" t="s">
        <v>4610</v>
      </c>
      <c r="M567" s="2" t="s">
        <v>4611</v>
      </c>
      <c r="N567" s="2" t="s">
        <v>4612</v>
      </c>
      <c r="O567" s="5" t="s">
        <v>5021</v>
      </c>
      <c r="P567" s="5" t="s">
        <v>5022</v>
      </c>
    </row>
    <row r="568" spans="1:16" ht="13" x14ac:dyDescent="0.15">
      <c r="A568" s="2" t="s">
        <v>5023</v>
      </c>
      <c r="B568" s="2" t="s">
        <v>5024</v>
      </c>
      <c r="C568" s="2" t="s">
        <v>3265</v>
      </c>
      <c r="D568" s="2" t="s">
        <v>4053</v>
      </c>
      <c r="E568" s="2" t="s">
        <v>3359</v>
      </c>
      <c r="F568" s="3">
        <v>0.21</v>
      </c>
      <c r="G568" s="2">
        <v>4.0999999999999996</v>
      </c>
      <c r="H568" s="2" t="s">
        <v>4285</v>
      </c>
      <c r="I568" s="2" t="s">
        <v>5025</v>
      </c>
      <c r="J568" s="2" t="s">
        <v>3549</v>
      </c>
      <c r="K568" s="2" t="s">
        <v>3550</v>
      </c>
      <c r="L568" s="2" t="s">
        <v>3551</v>
      </c>
      <c r="M568" s="2" t="s">
        <v>3552</v>
      </c>
      <c r="N568" s="2" t="s">
        <v>3553</v>
      </c>
      <c r="O568" s="5" t="s">
        <v>3559</v>
      </c>
      <c r="P568" s="5" t="s">
        <v>5026</v>
      </c>
    </row>
    <row r="569" spans="1:16" ht="13" x14ac:dyDescent="0.15">
      <c r="A569" s="2" t="s">
        <v>5027</v>
      </c>
      <c r="B569" s="2" t="s">
        <v>5028</v>
      </c>
      <c r="C569" s="2" t="s">
        <v>3219</v>
      </c>
      <c r="D569" s="2" t="s">
        <v>5029</v>
      </c>
      <c r="E569" s="2" t="s">
        <v>114</v>
      </c>
      <c r="F569" s="3">
        <v>0.73</v>
      </c>
      <c r="G569" s="2">
        <v>3.7</v>
      </c>
      <c r="H569" s="2">
        <v>465</v>
      </c>
      <c r="I569" s="2" t="s">
        <v>5030</v>
      </c>
      <c r="J569" s="2" t="s">
        <v>5031</v>
      </c>
      <c r="K569" s="2" t="s">
        <v>5032</v>
      </c>
      <c r="L569" s="2" t="s">
        <v>5033</v>
      </c>
      <c r="M569" s="2" t="s">
        <v>5034</v>
      </c>
      <c r="N569" s="2" t="s">
        <v>5035</v>
      </c>
      <c r="O569" s="5" t="s">
        <v>5036</v>
      </c>
      <c r="P569" s="5" t="s">
        <v>5037</v>
      </c>
    </row>
    <row r="570" spans="1:16" ht="13" x14ac:dyDescent="0.15">
      <c r="A570" s="2" t="s">
        <v>5038</v>
      </c>
      <c r="B570" s="2" t="s">
        <v>5039</v>
      </c>
      <c r="C570" s="2" t="s">
        <v>3265</v>
      </c>
      <c r="D570" s="2" t="s">
        <v>5040</v>
      </c>
      <c r="E570" s="2" t="s">
        <v>5041</v>
      </c>
      <c r="F570" s="3">
        <v>0.49</v>
      </c>
      <c r="G570" s="2">
        <v>4.2</v>
      </c>
      <c r="H570" s="4">
        <v>27790</v>
      </c>
      <c r="I570" s="2" t="s">
        <v>5042</v>
      </c>
      <c r="J570" s="2" t="s">
        <v>5043</v>
      </c>
      <c r="K570" s="2" t="s">
        <v>5044</v>
      </c>
      <c r="L570" s="2" t="s">
        <v>5045</v>
      </c>
      <c r="M570" s="2" t="s">
        <v>5046</v>
      </c>
      <c r="N570" s="2" t="s">
        <v>5047</v>
      </c>
      <c r="O570" s="5" t="s">
        <v>5048</v>
      </c>
      <c r="P570" s="5" t="s">
        <v>5049</v>
      </c>
    </row>
    <row r="571" spans="1:16" ht="13" x14ac:dyDescent="0.15">
      <c r="A571" s="2" t="s">
        <v>797</v>
      </c>
      <c r="B571" s="2" t="s">
        <v>798</v>
      </c>
      <c r="C571" s="2" t="s">
        <v>18</v>
      </c>
      <c r="D571" s="2" t="s">
        <v>31</v>
      </c>
      <c r="E571" s="2" t="s">
        <v>90</v>
      </c>
      <c r="F571" s="3">
        <v>0.6</v>
      </c>
      <c r="G571" s="2">
        <v>4.0999999999999996</v>
      </c>
      <c r="H571" s="2">
        <v>602</v>
      </c>
      <c r="I571" s="2" t="s">
        <v>799</v>
      </c>
      <c r="J571" s="2" t="s">
        <v>800</v>
      </c>
      <c r="K571" s="2" t="s">
        <v>801</v>
      </c>
      <c r="L571" s="2" t="s">
        <v>802</v>
      </c>
      <c r="M571" s="2" t="s">
        <v>803</v>
      </c>
      <c r="N571" s="2" t="s">
        <v>804</v>
      </c>
      <c r="O571" s="5" t="s">
        <v>5050</v>
      </c>
      <c r="P571" s="5" t="s">
        <v>5051</v>
      </c>
    </row>
    <row r="572" spans="1:16" ht="13" x14ac:dyDescent="0.15">
      <c r="A572" s="2" t="s">
        <v>807</v>
      </c>
      <c r="B572" s="2" t="s">
        <v>808</v>
      </c>
      <c r="C572" s="2" t="s">
        <v>18</v>
      </c>
      <c r="D572" s="2" t="s">
        <v>356</v>
      </c>
      <c r="E572" s="2" t="s">
        <v>19</v>
      </c>
      <c r="F572" s="3">
        <v>0.55000000000000004</v>
      </c>
      <c r="G572" s="2">
        <v>4</v>
      </c>
      <c r="H572" s="4">
        <v>1423</v>
      </c>
      <c r="I572" s="2" t="s">
        <v>809</v>
      </c>
      <c r="J572" s="2" t="s">
        <v>810</v>
      </c>
      <c r="K572" s="2" t="s">
        <v>811</v>
      </c>
      <c r="L572" s="2" t="s">
        <v>812</v>
      </c>
      <c r="M572" s="2" t="s">
        <v>813</v>
      </c>
      <c r="N572" s="2" t="s">
        <v>814</v>
      </c>
      <c r="O572" s="5" t="s">
        <v>5052</v>
      </c>
      <c r="P572" s="5" t="s">
        <v>5053</v>
      </c>
    </row>
    <row r="573" spans="1:16" ht="13" x14ac:dyDescent="0.15">
      <c r="A573" s="2" t="s">
        <v>5054</v>
      </c>
      <c r="B573" s="2" t="s">
        <v>5055</v>
      </c>
      <c r="C573" s="2" t="s">
        <v>3737</v>
      </c>
      <c r="D573" s="2" t="s">
        <v>236</v>
      </c>
      <c r="E573" s="2" t="s">
        <v>842</v>
      </c>
      <c r="F573" s="3">
        <v>0.55000000000000004</v>
      </c>
      <c r="G573" s="2">
        <v>4.5999999999999996</v>
      </c>
      <c r="H573" s="2">
        <v>245</v>
      </c>
      <c r="I573" s="2" t="s">
        <v>5056</v>
      </c>
      <c r="J573" s="2" t="s">
        <v>5057</v>
      </c>
      <c r="K573" s="2" t="s">
        <v>5058</v>
      </c>
      <c r="L573" s="2" t="s">
        <v>5059</v>
      </c>
      <c r="M573" s="2" t="s">
        <v>5060</v>
      </c>
      <c r="N573" s="2" t="s">
        <v>5061</v>
      </c>
      <c r="O573" s="5" t="s">
        <v>5062</v>
      </c>
      <c r="P573" s="5" t="s">
        <v>5063</v>
      </c>
    </row>
    <row r="574" spans="1:16" ht="13" x14ac:dyDescent="0.15">
      <c r="A574" s="2" t="s">
        <v>5064</v>
      </c>
      <c r="B574" s="2" t="s">
        <v>5065</v>
      </c>
      <c r="C574" s="2" t="s">
        <v>3265</v>
      </c>
      <c r="D574" s="2" t="s">
        <v>1232</v>
      </c>
      <c r="E574" s="2" t="s">
        <v>3360</v>
      </c>
      <c r="F574" s="3">
        <v>0.28999999999999998</v>
      </c>
      <c r="G574" s="2">
        <v>3.9</v>
      </c>
      <c r="H574" s="2">
        <v>276</v>
      </c>
      <c r="I574" s="2" t="s">
        <v>5066</v>
      </c>
      <c r="J574" s="2" t="s">
        <v>5067</v>
      </c>
      <c r="K574" s="2" t="s">
        <v>5068</v>
      </c>
      <c r="L574" s="2" t="s">
        <v>5069</v>
      </c>
      <c r="M574" s="2" t="s">
        <v>5070</v>
      </c>
      <c r="N574" s="2" t="s">
        <v>5071</v>
      </c>
      <c r="O574" s="5" t="s">
        <v>5072</v>
      </c>
      <c r="P574" s="5" t="s">
        <v>5073</v>
      </c>
    </row>
    <row r="575" spans="1:16" ht="13" x14ac:dyDescent="0.15">
      <c r="A575" s="2" t="s">
        <v>5074</v>
      </c>
      <c r="B575" s="2" t="s">
        <v>5075</v>
      </c>
      <c r="C575" s="2" t="s">
        <v>3219</v>
      </c>
      <c r="D575" s="2" t="s">
        <v>324</v>
      </c>
      <c r="E575" s="2" t="s">
        <v>842</v>
      </c>
      <c r="F575" s="3">
        <v>0.5</v>
      </c>
      <c r="G575" s="2">
        <v>4</v>
      </c>
      <c r="H575" s="4">
        <v>30254</v>
      </c>
      <c r="I575" s="2" t="s">
        <v>5076</v>
      </c>
      <c r="J575" s="2" t="s">
        <v>5077</v>
      </c>
      <c r="K575" s="2" t="s">
        <v>5078</v>
      </c>
      <c r="L575" s="2" t="s">
        <v>5079</v>
      </c>
      <c r="M575" s="2" t="s">
        <v>5080</v>
      </c>
      <c r="N575" s="2" t="s">
        <v>5081</v>
      </c>
      <c r="O575" s="5" t="s">
        <v>5082</v>
      </c>
      <c r="P575" s="5" t="s">
        <v>5083</v>
      </c>
    </row>
    <row r="576" spans="1:16" ht="13" x14ac:dyDescent="0.15">
      <c r="A576" s="2" t="s">
        <v>5084</v>
      </c>
      <c r="B576" s="2" t="s">
        <v>3578</v>
      </c>
      <c r="C576" s="2" t="s">
        <v>3219</v>
      </c>
      <c r="D576" s="2" t="s">
        <v>842</v>
      </c>
      <c r="E576" s="2" t="s">
        <v>3499</v>
      </c>
      <c r="F576" s="3">
        <v>0.78</v>
      </c>
      <c r="G576" s="2">
        <v>4.3</v>
      </c>
      <c r="H576" s="4">
        <v>17161</v>
      </c>
      <c r="I576" s="2" t="s">
        <v>5085</v>
      </c>
      <c r="J576" s="2" t="s">
        <v>3580</v>
      </c>
      <c r="K576" s="2" t="s">
        <v>3581</v>
      </c>
      <c r="L576" s="2" t="s">
        <v>3582</v>
      </c>
      <c r="M576" s="2" t="s">
        <v>3583</v>
      </c>
      <c r="N576" s="2" t="s">
        <v>3584</v>
      </c>
      <c r="O576" s="5" t="s">
        <v>5086</v>
      </c>
      <c r="P576" s="5" t="s">
        <v>5087</v>
      </c>
    </row>
    <row r="577" spans="1:16" ht="13" x14ac:dyDescent="0.15">
      <c r="A577" s="2" t="s">
        <v>5088</v>
      </c>
      <c r="B577" s="2" t="s">
        <v>5089</v>
      </c>
      <c r="C577" s="2" t="s">
        <v>3450</v>
      </c>
      <c r="D577" s="2" t="s">
        <v>149</v>
      </c>
      <c r="E577" s="2" t="s">
        <v>90</v>
      </c>
      <c r="F577" s="3">
        <v>0.56000000000000005</v>
      </c>
      <c r="G577" s="2">
        <v>4.4000000000000004</v>
      </c>
      <c r="H577" s="2">
        <v>14</v>
      </c>
      <c r="I577" s="2" t="s">
        <v>5090</v>
      </c>
      <c r="J577" s="2" t="s">
        <v>5091</v>
      </c>
      <c r="K577" s="2" t="s">
        <v>5092</v>
      </c>
      <c r="L577" s="2" t="s">
        <v>5093</v>
      </c>
      <c r="M577" s="2" t="s">
        <v>5094</v>
      </c>
      <c r="N577" s="2" t="s">
        <v>5095</v>
      </c>
      <c r="O577" s="5" t="s">
        <v>5096</v>
      </c>
      <c r="P577" s="5" t="s">
        <v>5097</v>
      </c>
    </row>
    <row r="578" spans="1:16" ht="13" x14ac:dyDescent="0.15">
      <c r="A578" s="2" t="s">
        <v>5098</v>
      </c>
      <c r="B578" s="2" t="s">
        <v>5099</v>
      </c>
      <c r="C578" s="2" t="s">
        <v>3737</v>
      </c>
      <c r="D578" s="2" t="s">
        <v>378</v>
      </c>
      <c r="E578" s="2" t="s">
        <v>611</v>
      </c>
      <c r="F578" s="3">
        <v>0.56999999999999995</v>
      </c>
      <c r="G578" s="2">
        <v>4.0999999999999996</v>
      </c>
      <c r="H578" s="4">
        <v>14560</v>
      </c>
      <c r="I578" s="2" t="s">
        <v>5100</v>
      </c>
      <c r="J578" s="2" t="s">
        <v>5101</v>
      </c>
      <c r="K578" s="2" t="s">
        <v>5102</v>
      </c>
      <c r="L578" s="2" t="s">
        <v>5103</v>
      </c>
      <c r="M578" s="2" t="s">
        <v>5104</v>
      </c>
      <c r="N578" s="2" t="s">
        <v>5105</v>
      </c>
      <c r="O578" s="5" t="s">
        <v>5106</v>
      </c>
      <c r="P578" s="5" t="s">
        <v>5107</v>
      </c>
    </row>
    <row r="579" spans="1:16" ht="13" x14ac:dyDescent="0.15">
      <c r="A579" s="2" t="s">
        <v>5108</v>
      </c>
      <c r="B579" s="2" t="s">
        <v>5109</v>
      </c>
      <c r="C579" s="2" t="s">
        <v>3252</v>
      </c>
      <c r="D579" s="2" t="s">
        <v>1683</v>
      </c>
      <c r="E579" s="2" t="s">
        <v>730</v>
      </c>
      <c r="F579" s="3">
        <v>0.17</v>
      </c>
      <c r="G579" s="2">
        <v>4.0999999999999996</v>
      </c>
      <c r="H579" s="4">
        <v>3156</v>
      </c>
      <c r="I579" s="2" t="s">
        <v>5110</v>
      </c>
      <c r="J579" s="2" t="s">
        <v>5111</v>
      </c>
      <c r="K579" s="2" t="s">
        <v>5112</v>
      </c>
      <c r="L579" s="2" t="s">
        <v>5113</v>
      </c>
      <c r="M579" s="2" t="s">
        <v>5114</v>
      </c>
      <c r="N579" s="2" t="s">
        <v>5115</v>
      </c>
      <c r="O579" s="5" t="s">
        <v>5116</v>
      </c>
      <c r="P579" s="5" t="s">
        <v>5117</v>
      </c>
    </row>
    <row r="580" spans="1:16" ht="13" x14ac:dyDescent="0.15">
      <c r="A580" s="2" t="s">
        <v>5118</v>
      </c>
      <c r="B580" s="2" t="s">
        <v>5119</v>
      </c>
      <c r="C580" s="2" t="s">
        <v>5120</v>
      </c>
      <c r="D580" s="2" t="s">
        <v>2396</v>
      </c>
      <c r="E580" s="2" t="s">
        <v>90</v>
      </c>
      <c r="F580" s="3">
        <v>0.82</v>
      </c>
      <c r="G580" s="2">
        <v>4.0999999999999996</v>
      </c>
      <c r="H580" s="4">
        <v>9340</v>
      </c>
      <c r="I580" s="2" t="s">
        <v>5121</v>
      </c>
      <c r="J580" s="2" t="s">
        <v>5122</v>
      </c>
      <c r="K580" s="2" t="s">
        <v>5123</v>
      </c>
      <c r="L580" s="2" t="s">
        <v>5124</v>
      </c>
      <c r="M580" s="2" t="s">
        <v>5125</v>
      </c>
      <c r="N580" s="2" t="s">
        <v>5126</v>
      </c>
      <c r="O580" s="5" t="s">
        <v>5127</v>
      </c>
      <c r="P580" s="5" t="s">
        <v>5128</v>
      </c>
    </row>
    <row r="581" spans="1:16" ht="13" x14ac:dyDescent="0.15">
      <c r="A581" s="2" t="s">
        <v>5129</v>
      </c>
      <c r="B581" s="2" t="s">
        <v>5130</v>
      </c>
      <c r="C581" s="2" t="s">
        <v>3219</v>
      </c>
      <c r="D581" s="2" t="s">
        <v>730</v>
      </c>
      <c r="E581" s="2" t="s">
        <v>3360</v>
      </c>
      <c r="F581" s="3">
        <v>0.75</v>
      </c>
      <c r="G581" s="2">
        <v>4.4000000000000004</v>
      </c>
      <c r="H581" s="2">
        <v>768</v>
      </c>
      <c r="I581" s="2" t="s">
        <v>5131</v>
      </c>
      <c r="J581" s="2" t="s">
        <v>5132</v>
      </c>
      <c r="K581" s="2" t="s">
        <v>5133</v>
      </c>
      <c r="L581" s="2" t="s">
        <v>5134</v>
      </c>
      <c r="M581" s="2" t="s">
        <v>5135</v>
      </c>
      <c r="N581" s="2" t="s">
        <v>5136</v>
      </c>
      <c r="O581" s="5" t="s">
        <v>5137</v>
      </c>
      <c r="P581" s="5" t="s">
        <v>5138</v>
      </c>
    </row>
    <row r="582" spans="1:16" ht="13" x14ac:dyDescent="0.15">
      <c r="A582" s="2" t="s">
        <v>5139</v>
      </c>
      <c r="B582" s="2" t="s">
        <v>5140</v>
      </c>
      <c r="C582" s="2" t="s">
        <v>3802</v>
      </c>
      <c r="D582" s="2" t="s">
        <v>5141</v>
      </c>
      <c r="E582" s="2" t="s">
        <v>625</v>
      </c>
      <c r="F582" s="3">
        <v>0.79</v>
      </c>
      <c r="G582" s="2">
        <v>4.5</v>
      </c>
      <c r="H582" s="4">
        <v>28978</v>
      </c>
      <c r="I582" s="2" t="s">
        <v>5142</v>
      </c>
      <c r="J582" s="2" t="s">
        <v>4313</v>
      </c>
      <c r="K582" s="2" t="s">
        <v>4314</v>
      </c>
      <c r="L582" s="2" t="s">
        <v>4315</v>
      </c>
      <c r="M582" s="2" t="s">
        <v>4316</v>
      </c>
      <c r="N582" s="2" t="s">
        <v>4317</v>
      </c>
      <c r="O582" s="5" t="s">
        <v>5143</v>
      </c>
      <c r="P582" s="5" t="s">
        <v>5144</v>
      </c>
    </row>
    <row r="583" spans="1:16" ht="13" x14ac:dyDescent="0.15">
      <c r="A583" s="2" t="s">
        <v>5145</v>
      </c>
      <c r="B583" s="2" t="s">
        <v>5146</v>
      </c>
      <c r="C583" s="2" t="s">
        <v>3265</v>
      </c>
      <c r="D583" s="2" t="s">
        <v>195</v>
      </c>
      <c r="E583" s="2" t="s">
        <v>3155</v>
      </c>
      <c r="F583" s="3">
        <v>0.28000000000000003</v>
      </c>
      <c r="G583" s="2">
        <v>4.0999999999999996</v>
      </c>
      <c r="H583" s="4">
        <v>18998</v>
      </c>
      <c r="I583" s="2" t="s">
        <v>3770</v>
      </c>
      <c r="J583" s="2" t="s">
        <v>3501</v>
      </c>
      <c r="K583" s="2" t="s">
        <v>3502</v>
      </c>
      <c r="L583" s="2" t="s">
        <v>3503</v>
      </c>
      <c r="M583" s="2" t="s">
        <v>3504</v>
      </c>
      <c r="N583" s="2" t="s">
        <v>3505</v>
      </c>
      <c r="O583" s="5" t="s">
        <v>5147</v>
      </c>
      <c r="P583" s="5" t="s">
        <v>5148</v>
      </c>
    </row>
    <row r="584" spans="1:16" ht="13" x14ac:dyDescent="0.15">
      <c r="A584" s="2" t="s">
        <v>5149</v>
      </c>
      <c r="B584" s="2" t="s">
        <v>5150</v>
      </c>
      <c r="C584" s="2" t="s">
        <v>3571</v>
      </c>
      <c r="D584" s="2" t="s">
        <v>668</v>
      </c>
      <c r="E584" s="2" t="s">
        <v>90</v>
      </c>
      <c r="F584" s="3">
        <v>0.72</v>
      </c>
      <c r="G584" s="2">
        <v>4.2</v>
      </c>
      <c r="H584" s="4">
        <v>4971</v>
      </c>
      <c r="I584" s="2" t="s">
        <v>5151</v>
      </c>
      <c r="J584" s="2" t="s">
        <v>5152</v>
      </c>
      <c r="K584" s="2" t="s">
        <v>5153</v>
      </c>
      <c r="L584" s="2" t="s">
        <v>5154</v>
      </c>
      <c r="M584" s="2" t="s">
        <v>5155</v>
      </c>
      <c r="N584" s="2" t="s">
        <v>5156</v>
      </c>
      <c r="O584" s="5" t="s">
        <v>5157</v>
      </c>
      <c r="P584" s="5" t="s">
        <v>5158</v>
      </c>
    </row>
    <row r="585" spans="1:16" ht="13" x14ac:dyDescent="0.15">
      <c r="A585" s="2" t="s">
        <v>5159</v>
      </c>
      <c r="B585" s="2" t="s">
        <v>5160</v>
      </c>
      <c r="C585" s="2" t="s">
        <v>4188</v>
      </c>
      <c r="D585" s="2" t="s">
        <v>4739</v>
      </c>
      <c r="E585" s="2" t="s">
        <v>577</v>
      </c>
      <c r="F585" s="3">
        <v>0.63</v>
      </c>
      <c r="G585" s="2">
        <v>4.5</v>
      </c>
      <c r="H585" s="4">
        <v>1526</v>
      </c>
      <c r="I585" s="2" t="s">
        <v>5161</v>
      </c>
      <c r="J585" s="2" t="s">
        <v>5162</v>
      </c>
      <c r="K585" s="2" t="s">
        <v>5163</v>
      </c>
      <c r="L585" s="2" t="s">
        <v>5164</v>
      </c>
      <c r="M585" s="2" t="s">
        <v>5165</v>
      </c>
      <c r="N585" s="2" t="s">
        <v>5166</v>
      </c>
      <c r="O585" s="5" t="s">
        <v>5167</v>
      </c>
      <c r="P585" s="5" t="s">
        <v>5168</v>
      </c>
    </row>
    <row r="586" spans="1:16" ht="13" x14ac:dyDescent="0.15">
      <c r="A586" s="2" t="s">
        <v>5169</v>
      </c>
      <c r="B586" s="2" t="s">
        <v>5170</v>
      </c>
      <c r="C586" s="2" t="s">
        <v>3347</v>
      </c>
      <c r="D586" s="2" t="s">
        <v>5171</v>
      </c>
      <c r="E586" s="2" t="s">
        <v>114</v>
      </c>
      <c r="F586" s="3">
        <v>0.63</v>
      </c>
      <c r="G586" s="2">
        <v>4.0999999999999996</v>
      </c>
      <c r="H586" s="2" t="s">
        <v>5172</v>
      </c>
      <c r="I586" s="2" t="s">
        <v>3775</v>
      </c>
      <c r="J586" s="2" t="s">
        <v>3404</v>
      </c>
      <c r="K586" s="2" t="s">
        <v>3405</v>
      </c>
      <c r="L586" s="2" t="s">
        <v>3406</v>
      </c>
      <c r="M586" s="2" t="s">
        <v>3407</v>
      </c>
      <c r="N586" s="2" t="s">
        <v>3408</v>
      </c>
      <c r="O586" s="5" t="s">
        <v>5173</v>
      </c>
      <c r="P586" s="5" t="s">
        <v>5174</v>
      </c>
    </row>
    <row r="587" spans="1:16" ht="13" x14ac:dyDescent="0.15">
      <c r="A587" s="2" t="s">
        <v>5175</v>
      </c>
      <c r="B587" s="2" t="s">
        <v>5176</v>
      </c>
      <c r="C587" s="2" t="s">
        <v>3347</v>
      </c>
      <c r="D587" s="2" t="s">
        <v>625</v>
      </c>
      <c r="E587" s="2" t="s">
        <v>5177</v>
      </c>
      <c r="F587" s="3">
        <v>0.67</v>
      </c>
      <c r="G587" s="2">
        <v>3.9</v>
      </c>
      <c r="H587" s="2" t="s">
        <v>5178</v>
      </c>
      <c r="I587" s="2" t="s">
        <v>5179</v>
      </c>
      <c r="J587" s="2" t="s">
        <v>5180</v>
      </c>
      <c r="K587" s="2" t="s">
        <v>5181</v>
      </c>
      <c r="L587" s="2" t="s">
        <v>5182</v>
      </c>
      <c r="M587" s="2" t="s">
        <v>5183</v>
      </c>
      <c r="N587" s="2" t="s">
        <v>5184</v>
      </c>
      <c r="O587" s="5" t="s">
        <v>5185</v>
      </c>
      <c r="P587" s="5" t="s">
        <v>5186</v>
      </c>
    </row>
    <row r="588" spans="1:16" ht="13" x14ac:dyDescent="0.15">
      <c r="A588" s="2" t="s">
        <v>3228</v>
      </c>
      <c r="B588" s="2" t="s">
        <v>3229</v>
      </c>
      <c r="C588" s="2" t="s">
        <v>3219</v>
      </c>
      <c r="D588" s="2" t="s">
        <v>3230</v>
      </c>
      <c r="E588" s="2" t="s">
        <v>1283</v>
      </c>
      <c r="F588" s="3">
        <v>0.8</v>
      </c>
      <c r="G588" s="2">
        <v>4.3</v>
      </c>
      <c r="H588" s="4">
        <v>27709</v>
      </c>
      <c r="I588" s="2" t="s">
        <v>3231</v>
      </c>
      <c r="J588" s="2" t="s">
        <v>3232</v>
      </c>
      <c r="K588" s="2" t="s">
        <v>3233</v>
      </c>
      <c r="L588" s="2" t="s">
        <v>3234</v>
      </c>
      <c r="M588" s="2" t="s">
        <v>3235</v>
      </c>
      <c r="N588" s="2" t="s">
        <v>3236</v>
      </c>
      <c r="O588" s="5" t="s">
        <v>5187</v>
      </c>
      <c r="P588" s="5" t="s">
        <v>5188</v>
      </c>
    </row>
    <row r="589" spans="1:16" ht="13" x14ac:dyDescent="0.15">
      <c r="A589" s="2" t="s">
        <v>3239</v>
      </c>
      <c r="B589" s="2" t="s">
        <v>3240</v>
      </c>
      <c r="C589" s="2" t="s">
        <v>3219</v>
      </c>
      <c r="D589" s="2" t="s">
        <v>236</v>
      </c>
      <c r="E589" s="2" t="s">
        <v>3241</v>
      </c>
      <c r="F589" s="3">
        <v>0.77</v>
      </c>
      <c r="G589" s="2">
        <v>3.8</v>
      </c>
      <c r="H589" s="4">
        <v>17833</v>
      </c>
      <c r="I589" s="2" t="s">
        <v>3242</v>
      </c>
      <c r="J589" s="2" t="s">
        <v>3243</v>
      </c>
      <c r="K589" s="2" t="s">
        <v>3244</v>
      </c>
      <c r="L589" s="2" t="s">
        <v>3245</v>
      </c>
      <c r="M589" s="2" t="s">
        <v>3246</v>
      </c>
      <c r="N589" s="2" t="s">
        <v>3247</v>
      </c>
      <c r="O589" s="5" t="s">
        <v>5189</v>
      </c>
      <c r="P589" s="5" t="s">
        <v>5190</v>
      </c>
    </row>
    <row r="590" spans="1:16" ht="13" x14ac:dyDescent="0.15">
      <c r="A590" s="2" t="s">
        <v>5191</v>
      </c>
      <c r="B590" s="2" t="s">
        <v>5192</v>
      </c>
      <c r="C590" s="2" t="s">
        <v>5193</v>
      </c>
      <c r="D590" s="2" t="s">
        <v>5194</v>
      </c>
      <c r="E590" s="2" t="s">
        <v>2575</v>
      </c>
      <c r="F590" s="3">
        <v>0.56000000000000005</v>
      </c>
      <c r="G590" s="2">
        <v>4.3</v>
      </c>
      <c r="H590" s="2" t="s">
        <v>5195</v>
      </c>
      <c r="I590" s="2" t="s">
        <v>5196</v>
      </c>
      <c r="J590" s="2" t="s">
        <v>5197</v>
      </c>
      <c r="K590" s="2" t="s">
        <v>5198</v>
      </c>
      <c r="L590" s="2" t="s">
        <v>5199</v>
      </c>
      <c r="M590" s="2" t="s">
        <v>5200</v>
      </c>
      <c r="N590" s="2" t="s">
        <v>5201</v>
      </c>
      <c r="O590" s="5" t="s">
        <v>5202</v>
      </c>
      <c r="P590" s="5" t="s">
        <v>5203</v>
      </c>
    </row>
    <row r="591" spans="1:16" ht="13" x14ac:dyDescent="0.15">
      <c r="A591" s="2" t="s">
        <v>5204</v>
      </c>
      <c r="B591" s="2" t="s">
        <v>5205</v>
      </c>
      <c r="C591" s="2" t="s">
        <v>5206</v>
      </c>
      <c r="D591" s="2" t="s">
        <v>378</v>
      </c>
      <c r="E591" s="2" t="s">
        <v>5207</v>
      </c>
      <c r="F591" s="3">
        <v>0.33</v>
      </c>
      <c r="G591" s="2">
        <v>4.4000000000000004</v>
      </c>
      <c r="H591" s="4">
        <v>61314</v>
      </c>
      <c r="I591" s="2" t="s">
        <v>5208</v>
      </c>
      <c r="J591" s="2" t="s">
        <v>5209</v>
      </c>
      <c r="K591" s="2" t="s">
        <v>5210</v>
      </c>
      <c r="L591" s="2" t="s">
        <v>5211</v>
      </c>
      <c r="M591" s="2" t="s">
        <v>5212</v>
      </c>
      <c r="N591" s="2" t="s">
        <v>5213</v>
      </c>
      <c r="O591" s="5" t="s">
        <v>5214</v>
      </c>
      <c r="P591" s="5" t="s">
        <v>5215</v>
      </c>
    </row>
    <row r="592" spans="1:16" ht="13" x14ac:dyDescent="0.15">
      <c r="A592" s="2" t="s">
        <v>5216</v>
      </c>
      <c r="B592" s="2" t="s">
        <v>5217</v>
      </c>
      <c r="C592" s="2" t="s">
        <v>5218</v>
      </c>
      <c r="D592" s="2" t="s">
        <v>5219</v>
      </c>
      <c r="E592" s="2" t="s">
        <v>5220</v>
      </c>
      <c r="F592" s="3">
        <v>0.08</v>
      </c>
      <c r="G592" s="2">
        <v>3.8</v>
      </c>
      <c r="H592" s="4">
        <v>7354</v>
      </c>
      <c r="I592" s="2" t="s">
        <v>5221</v>
      </c>
      <c r="J592" s="2" t="s">
        <v>5222</v>
      </c>
      <c r="K592" s="2" t="s">
        <v>5223</v>
      </c>
      <c r="L592" s="2" t="s">
        <v>5224</v>
      </c>
      <c r="M592" s="2" t="s">
        <v>5225</v>
      </c>
      <c r="N592" s="2" t="s">
        <v>5226</v>
      </c>
      <c r="O592" s="5" t="s">
        <v>5227</v>
      </c>
      <c r="P592" s="5" t="s">
        <v>5228</v>
      </c>
    </row>
    <row r="593" spans="1:16" ht="13" x14ac:dyDescent="0.15">
      <c r="A593" s="2" t="s">
        <v>5229</v>
      </c>
      <c r="B593" s="2" t="s">
        <v>5230</v>
      </c>
      <c r="C593" s="2" t="s">
        <v>3347</v>
      </c>
      <c r="D593" s="2" t="s">
        <v>888</v>
      </c>
      <c r="E593" s="2" t="s">
        <v>4762</v>
      </c>
      <c r="F593" s="3">
        <v>0.56999999999999995</v>
      </c>
      <c r="G593" s="2">
        <v>3.8</v>
      </c>
      <c r="H593" s="2" t="s">
        <v>5231</v>
      </c>
      <c r="I593" s="2" t="s">
        <v>5232</v>
      </c>
      <c r="J593" s="2" t="s">
        <v>5233</v>
      </c>
      <c r="K593" s="2" t="s">
        <v>5234</v>
      </c>
      <c r="L593" s="2" t="s">
        <v>5235</v>
      </c>
      <c r="M593" s="2" t="s">
        <v>5236</v>
      </c>
      <c r="N593" s="2" t="s">
        <v>5237</v>
      </c>
      <c r="O593" s="5" t="s">
        <v>5238</v>
      </c>
      <c r="P593" s="5" t="s">
        <v>5239</v>
      </c>
    </row>
    <row r="594" spans="1:16" ht="13" x14ac:dyDescent="0.15">
      <c r="A594" s="2" t="s">
        <v>5240</v>
      </c>
      <c r="B594" s="2" t="s">
        <v>5241</v>
      </c>
      <c r="C594" s="2" t="s">
        <v>5242</v>
      </c>
      <c r="D594" s="2" t="s">
        <v>706</v>
      </c>
      <c r="E594" s="2" t="s">
        <v>55</v>
      </c>
      <c r="F594" s="3">
        <v>0.62</v>
      </c>
      <c r="G594" s="2">
        <v>3.5</v>
      </c>
      <c r="H594" s="2">
        <v>690</v>
      </c>
      <c r="I594" s="2" t="s">
        <v>5243</v>
      </c>
      <c r="J594" s="2" t="s">
        <v>5244</v>
      </c>
      <c r="K594" s="2" t="s">
        <v>5245</v>
      </c>
      <c r="L594" s="2" t="s">
        <v>5246</v>
      </c>
      <c r="M594" s="2" t="s">
        <v>5247</v>
      </c>
      <c r="N594" s="2" t="s">
        <v>5248</v>
      </c>
      <c r="O594" s="5" t="s">
        <v>5249</v>
      </c>
      <c r="P594" s="5" t="s">
        <v>5250</v>
      </c>
    </row>
    <row r="595" spans="1:16" ht="13" x14ac:dyDescent="0.15">
      <c r="A595" s="2" t="s">
        <v>3299</v>
      </c>
      <c r="B595" s="2" t="s">
        <v>3300</v>
      </c>
      <c r="C595" s="2" t="s">
        <v>3301</v>
      </c>
      <c r="D595" s="2" t="s">
        <v>3302</v>
      </c>
      <c r="E595" s="2" t="s">
        <v>78</v>
      </c>
      <c r="F595" s="3">
        <v>0.43</v>
      </c>
      <c r="G595" s="2">
        <v>4.4000000000000004</v>
      </c>
      <c r="H595" s="4">
        <v>67262</v>
      </c>
      <c r="I595" s="2" t="s">
        <v>3303</v>
      </c>
      <c r="J595" s="2" t="s">
        <v>3304</v>
      </c>
      <c r="K595" s="2" t="s">
        <v>3305</v>
      </c>
      <c r="L595" s="2" t="s">
        <v>3306</v>
      </c>
      <c r="M595" s="2" t="s">
        <v>3307</v>
      </c>
      <c r="N595" s="2" t="s">
        <v>3308</v>
      </c>
      <c r="O595" s="5" t="s">
        <v>5251</v>
      </c>
      <c r="P595" s="5" t="s">
        <v>5252</v>
      </c>
    </row>
    <row r="596" spans="1:16" ht="13" x14ac:dyDescent="0.15">
      <c r="A596" s="2" t="s">
        <v>3311</v>
      </c>
      <c r="B596" s="2" t="s">
        <v>3312</v>
      </c>
      <c r="C596" s="2" t="s">
        <v>3219</v>
      </c>
      <c r="D596" s="2" t="s">
        <v>324</v>
      </c>
      <c r="E596" s="2" t="s">
        <v>2220</v>
      </c>
      <c r="F596" s="3">
        <v>0.6</v>
      </c>
      <c r="G596" s="2">
        <v>4.0999999999999996</v>
      </c>
      <c r="H596" s="4">
        <v>10689</v>
      </c>
      <c r="I596" s="2" t="s">
        <v>3314</v>
      </c>
      <c r="J596" s="2" t="s">
        <v>3315</v>
      </c>
      <c r="K596" s="2" t="s">
        <v>3316</v>
      </c>
      <c r="L596" s="2" t="s">
        <v>3317</v>
      </c>
      <c r="M596" s="2" t="s">
        <v>3318</v>
      </c>
      <c r="N596" s="2" t="s">
        <v>3319</v>
      </c>
      <c r="O596" s="5" t="s">
        <v>5253</v>
      </c>
      <c r="P596" s="5" t="s">
        <v>5254</v>
      </c>
    </row>
    <row r="597" spans="1:16" ht="13" x14ac:dyDescent="0.15">
      <c r="A597" s="2" t="s">
        <v>5255</v>
      </c>
      <c r="B597" s="2" t="s">
        <v>5256</v>
      </c>
      <c r="C597" s="2" t="s">
        <v>3347</v>
      </c>
      <c r="D597" s="2" t="s">
        <v>611</v>
      </c>
      <c r="E597" s="2" t="s">
        <v>3703</v>
      </c>
      <c r="F597" s="3">
        <v>0.65</v>
      </c>
      <c r="G597" s="2">
        <v>4.0999999999999996</v>
      </c>
      <c r="H597" s="2" t="s">
        <v>5257</v>
      </c>
      <c r="I597" s="2" t="s">
        <v>5258</v>
      </c>
      <c r="J597" s="2" t="s">
        <v>5259</v>
      </c>
      <c r="K597" s="2" t="s">
        <v>5260</v>
      </c>
      <c r="L597" s="2" t="s">
        <v>5261</v>
      </c>
      <c r="M597" s="2" t="s">
        <v>5262</v>
      </c>
      <c r="N597" s="2" t="s">
        <v>5263</v>
      </c>
      <c r="O597" s="5" t="s">
        <v>5264</v>
      </c>
      <c r="P597" s="5" t="s">
        <v>5265</v>
      </c>
    </row>
    <row r="598" spans="1:16" ht="13" x14ac:dyDescent="0.15">
      <c r="A598" s="2" t="s">
        <v>5266</v>
      </c>
      <c r="B598" s="2" t="s">
        <v>5267</v>
      </c>
      <c r="C598" s="2" t="s">
        <v>5268</v>
      </c>
      <c r="D598" s="2" t="s">
        <v>32</v>
      </c>
      <c r="E598" s="2" t="s">
        <v>625</v>
      </c>
      <c r="F598" s="3">
        <v>0.77</v>
      </c>
      <c r="G598" s="2">
        <v>4.3</v>
      </c>
      <c r="H598" s="4">
        <v>24791</v>
      </c>
      <c r="I598" s="2" t="s">
        <v>5269</v>
      </c>
      <c r="J598" s="2" t="s">
        <v>5270</v>
      </c>
      <c r="K598" s="2" t="s">
        <v>5271</v>
      </c>
      <c r="L598" s="2" t="s">
        <v>5272</v>
      </c>
      <c r="M598" s="2" t="s">
        <v>5273</v>
      </c>
      <c r="N598" s="2" t="s">
        <v>5274</v>
      </c>
      <c r="O598" s="5" t="s">
        <v>5275</v>
      </c>
      <c r="P598" s="5" t="s">
        <v>5276</v>
      </c>
    </row>
    <row r="599" spans="1:16" ht="13" x14ac:dyDescent="0.15">
      <c r="A599" s="2" t="s">
        <v>5277</v>
      </c>
      <c r="B599" s="2" t="s">
        <v>5278</v>
      </c>
      <c r="C599" s="2" t="s">
        <v>3347</v>
      </c>
      <c r="D599" s="2" t="s">
        <v>77</v>
      </c>
      <c r="E599" s="2" t="s">
        <v>19</v>
      </c>
      <c r="F599" s="3">
        <v>0.63</v>
      </c>
      <c r="G599" s="2">
        <v>3.5</v>
      </c>
      <c r="H599" s="4">
        <v>21764</v>
      </c>
      <c r="I599" s="2" t="s">
        <v>5279</v>
      </c>
      <c r="J599" s="2" t="s">
        <v>5280</v>
      </c>
      <c r="K599" s="2" t="s">
        <v>5281</v>
      </c>
      <c r="L599" s="2" t="s">
        <v>5282</v>
      </c>
      <c r="M599" s="2" t="s">
        <v>5283</v>
      </c>
      <c r="N599" s="2" t="s">
        <v>5284</v>
      </c>
      <c r="O599" s="5" t="s">
        <v>5285</v>
      </c>
      <c r="P599" s="5" t="s">
        <v>5286</v>
      </c>
    </row>
    <row r="600" spans="1:16" ht="13" x14ac:dyDescent="0.15">
      <c r="A600" s="2" t="s">
        <v>3345</v>
      </c>
      <c r="B600" s="2" t="s">
        <v>3346</v>
      </c>
      <c r="C600" s="2" t="s">
        <v>3347</v>
      </c>
      <c r="D600" s="2" t="s">
        <v>378</v>
      </c>
      <c r="E600" s="2" t="s">
        <v>114</v>
      </c>
      <c r="F600" s="3">
        <v>0.4</v>
      </c>
      <c r="G600" s="2">
        <v>4.0999999999999996</v>
      </c>
      <c r="H600" s="2" t="s">
        <v>5287</v>
      </c>
      <c r="I600" s="2" t="s">
        <v>3349</v>
      </c>
      <c r="J600" s="2" t="s">
        <v>3350</v>
      </c>
      <c r="K600" s="2" t="s">
        <v>3351</v>
      </c>
      <c r="L600" s="2" t="s">
        <v>3352</v>
      </c>
      <c r="M600" s="2" t="s">
        <v>3353</v>
      </c>
      <c r="N600" s="2" t="s">
        <v>3354</v>
      </c>
      <c r="O600" s="5" t="s">
        <v>5288</v>
      </c>
      <c r="P600" s="5" t="s">
        <v>5289</v>
      </c>
    </row>
    <row r="601" spans="1:16" ht="13" x14ac:dyDescent="0.15">
      <c r="A601" s="2" t="s">
        <v>5290</v>
      </c>
      <c r="B601" s="2" t="s">
        <v>5291</v>
      </c>
      <c r="C601" s="2" t="s">
        <v>4761</v>
      </c>
      <c r="D601" s="2" t="s">
        <v>5292</v>
      </c>
      <c r="E601" s="2" t="s">
        <v>3703</v>
      </c>
      <c r="F601" s="3">
        <v>0.69</v>
      </c>
      <c r="G601" s="2">
        <v>4.0999999999999996</v>
      </c>
      <c r="H601" s="2" t="s">
        <v>5293</v>
      </c>
      <c r="I601" s="2" t="s">
        <v>5294</v>
      </c>
      <c r="J601" s="2" t="s">
        <v>5295</v>
      </c>
      <c r="K601" s="2" t="s">
        <v>5296</v>
      </c>
      <c r="L601" s="2" t="s">
        <v>5297</v>
      </c>
      <c r="M601" s="2" t="s">
        <v>5298</v>
      </c>
      <c r="N601" s="2" t="s">
        <v>5299</v>
      </c>
      <c r="O601" s="5" t="s">
        <v>5300</v>
      </c>
      <c r="P601" s="5" t="s">
        <v>5301</v>
      </c>
    </row>
    <row r="602" spans="1:16" ht="13" x14ac:dyDescent="0.15">
      <c r="A602" s="2" t="s">
        <v>3334</v>
      </c>
      <c r="B602" s="2" t="s">
        <v>3335</v>
      </c>
      <c r="C602" s="2" t="s">
        <v>3219</v>
      </c>
      <c r="D602" s="2" t="s">
        <v>625</v>
      </c>
      <c r="E602" s="2" t="s">
        <v>3336</v>
      </c>
      <c r="F602" s="3">
        <v>0.79</v>
      </c>
      <c r="G602" s="2">
        <v>3.9</v>
      </c>
      <c r="H602" s="4">
        <v>21797</v>
      </c>
      <c r="I602" s="2" t="s">
        <v>3337</v>
      </c>
      <c r="J602" s="2" t="s">
        <v>5302</v>
      </c>
      <c r="K602" s="2" t="s">
        <v>5303</v>
      </c>
      <c r="L602" s="2" t="s">
        <v>5304</v>
      </c>
      <c r="M602" s="2" t="s">
        <v>5305</v>
      </c>
      <c r="N602" s="2" t="s">
        <v>5306</v>
      </c>
      <c r="O602" s="5" t="s">
        <v>5307</v>
      </c>
      <c r="P602" s="5" t="s">
        <v>5308</v>
      </c>
    </row>
    <row r="603" spans="1:16" ht="13" x14ac:dyDescent="0.15">
      <c r="A603" s="2" t="s">
        <v>5309</v>
      </c>
      <c r="B603" s="2" t="s">
        <v>5310</v>
      </c>
      <c r="C603" s="2" t="s">
        <v>3347</v>
      </c>
      <c r="D603" s="2" t="s">
        <v>90</v>
      </c>
      <c r="E603" s="2" t="s">
        <v>114</v>
      </c>
      <c r="F603" s="3">
        <v>0.5</v>
      </c>
      <c r="G603" s="2">
        <v>3.9</v>
      </c>
      <c r="H603" s="4">
        <v>92995</v>
      </c>
      <c r="I603" s="2" t="s">
        <v>5311</v>
      </c>
      <c r="J603" s="2" t="s">
        <v>5312</v>
      </c>
      <c r="K603" s="2" t="s">
        <v>5313</v>
      </c>
      <c r="L603" s="2" t="s">
        <v>5314</v>
      </c>
      <c r="M603" s="2" t="s">
        <v>5315</v>
      </c>
      <c r="N603" s="2" t="s">
        <v>5316</v>
      </c>
      <c r="O603" s="5" t="s">
        <v>5317</v>
      </c>
      <c r="P603" s="5" t="s">
        <v>5318</v>
      </c>
    </row>
    <row r="604" spans="1:16" ht="13" x14ac:dyDescent="0.15">
      <c r="A604" s="2" t="s">
        <v>5319</v>
      </c>
      <c r="B604" s="2" t="s">
        <v>5320</v>
      </c>
      <c r="C604" s="2" t="s">
        <v>3829</v>
      </c>
      <c r="D604" s="2" t="s">
        <v>399</v>
      </c>
      <c r="E604" s="2" t="s">
        <v>114</v>
      </c>
      <c r="F604" s="3">
        <v>0.9</v>
      </c>
      <c r="G604" s="2">
        <v>4.0999999999999996</v>
      </c>
      <c r="H604" s="4">
        <v>8751</v>
      </c>
      <c r="I604" s="2" t="s">
        <v>4957</v>
      </c>
      <c r="J604" s="2" t="s">
        <v>5321</v>
      </c>
      <c r="K604" s="2" t="s">
        <v>5322</v>
      </c>
      <c r="L604" s="2" t="s">
        <v>5323</v>
      </c>
      <c r="M604" s="2" t="s">
        <v>5324</v>
      </c>
      <c r="N604" s="2" t="s">
        <v>5325</v>
      </c>
      <c r="O604" s="5" t="s">
        <v>5326</v>
      </c>
      <c r="P604" s="5" t="s">
        <v>5327</v>
      </c>
    </row>
    <row r="605" spans="1:16" ht="13" x14ac:dyDescent="0.15">
      <c r="A605" s="2" t="s">
        <v>3389</v>
      </c>
      <c r="B605" s="2" t="s">
        <v>3390</v>
      </c>
      <c r="C605" s="2" t="s">
        <v>3391</v>
      </c>
      <c r="D605" s="2" t="s">
        <v>32</v>
      </c>
      <c r="E605" s="2" t="s">
        <v>888</v>
      </c>
      <c r="F605" s="3">
        <v>0.73</v>
      </c>
      <c r="G605" s="2">
        <v>4</v>
      </c>
      <c r="H605" s="4">
        <v>14283</v>
      </c>
      <c r="I605" s="2" t="s">
        <v>3392</v>
      </c>
      <c r="J605" s="2" t="s">
        <v>3393</v>
      </c>
      <c r="K605" s="2" t="s">
        <v>3394</v>
      </c>
      <c r="L605" s="2" t="s">
        <v>3395</v>
      </c>
      <c r="M605" s="2" t="s">
        <v>3396</v>
      </c>
      <c r="N605" s="2" t="s">
        <v>3397</v>
      </c>
      <c r="O605" s="5" t="s">
        <v>5328</v>
      </c>
      <c r="P605" s="5" t="s">
        <v>5329</v>
      </c>
    </row>
    <row r="606" spans="1:16" ht="13" x14ac:dyDescent="0.15">
      <c r="A606" s="2" t="s">
        <v>5330</v>
      </c>
      <c r="B606" s="2" t="s">
        <v>5331</v>
      </c>
      <c r="C606" s="2" t="s">
        <v>5193</v>
      </c>
      <c r="D606" s="2" t="s">
        <v>519</v>
      </c>
      <c r="E606" s="2" t="s">
        <v>1351</v>
      </c>
      <c r="F606" s="3">
        <v>0.68</v>
      </c>
      <c r="G606" s="2">
        <v>4.2</v>
      </c>
      <c r="H606" s="4">
        <v>64273</v>
      </c>
      <c r="I606" s="2" t="s">
        <v>5332</v>
      </c>
      <c r="J606" s="2" t="s">
        <v>5333</v>
      </c>
      <c r="K606" s="2" t="s">
        <v>5334</v>
      </c>
      <c r="L606" s="2" t="s">
        <v>5335</v>
      </c>
      <c r="M606" s="2" t="s">
        <v>5336</v>
      </c>
      <c r="N606" s="2" t="s">
        <v>5337</v>
      </c>
      <c r="O606" s="5" t="s">
        <v>5338</v>
      </c>
      <c r="P606" s="5" t="s">
        <v>5339</v>
      </c>
    </row>
    <row r="607" spans="1:16" ht="13" x14ac:dyDescent="0.15">
      <c r="A607" s="2" t="s">
        <v>5340</v>
      </c>
      <c r="B607" s="2" t="s">
        <v>5341</v>
      </c>
      <c r="C607" s="2" t="s">
        <v>5206</v>
      </c>
      <c r="D607" s="2" t="s">
        <v>934</v>
      </c>
      <c r="E607" s="2" t="s">
        <v>610</v>
      </c>
      <c r="F607" s="3">
        <v>0.59</v>
      </c>
      <c r="G607" s="2">
        <v>4.3</v>
      </c>
      <c r="H607" s="4">
        <v>54315</v>
      </c>
      <c r="I607" s="2" t="s">
        <v>5342</v>
      </c>
      <c r="J607" s="2" t="s">
        <v>5343</v>
      </c>
      <c r="K607" s="2" t="s">
        <v>5344</v>
      </c>
      <c r="L607" s="2" t="s">
        <v>5345</v>
      </c>
      <c r="M607" s="2" t="s">
        <v>5346</v>
      </c>
      <c r="N607" s="2" t="s">
        <v>5347</v>
      </c>
      <c r="O607" s="5" t="s">
        <v>5348</v>
      </c>
      <c r="P607" s="5" t="s">
        <v>5349</v>
      </c>
    </row>
    <row r="608" spans="1:16" ht="13" x14ac:dyDescent="0.15">
      <c r="A608" s="2" t="s">
        <v>5350</v>
      </c>
      <c r="B608" s="2" t="s">
        <v>5351</v>
      </c>
      <c r="C608" s="2" t="s">
        <v>5206</v>
      </c>
      <c r="D608" s="2" t="s">
        <v>102</v>
      </c>
      <c r="E608" s="2" t="s">
        <v>378</v>
      </c>
      <c r="F608" s="3">
        <v>0.5</v>
      </c>
      <c r="G608" s="2">
        <v>4.0999999999999996</v>
      </c>
      <c r="H608" s="4">
        <v>1597</v>
      </c>
      <c r="I608" s="2" t="s">
        <v>5352</v>
      </c>
      <c r="J608" s="2" t="s">
        <v>5353</v>
      </c>
      <c r="K608" s="2" t="s">
        <v>5354</v>
      </c>
      <c r="L608" s="2" t="s">
        <v>5355</v>
      </c>
      <c r="M608" s="2" t="s">
        <v>5356</v>
      </c>
      <c r="N608" s="2" t="s">
        <v>5357</v>
      </c>
      <c r="O608" s="5" t="s">
        <v>5358</v>
      </c>
      <c r="P608" s="5" t="s">
        <v>5359</v>
      </c>
    </row>
    <row r="609" spans="1:16" ht="13" x14ac:dyDescent="0.15">
      <c r="A609" s="2" t="s">
        <v>3460</v>
      </c>
      <c r="B609" s="2" t="s">
        <v>3461</v>
      </c>
      <c r="C609" s="2" t="s">
        <v>3219</v>
      </c>
      <c r="D609" s="2" t="s">
        <v>479</v>
      </c>
      <c r="E609" s="2" t="s">
        <v>842</v>
      </c>
      <c r="F609" s="3">
        <v>0.6</v>
      </c>
      <c r="G609" s="2">
        <v>4</v>
      </c>
      <c r="H609" s="4">
        <v>30254</v>
      </c>
      <c r="I609" s="2" t="s">
        <v>3462</v>
      </c>
      <c r="J609" s="2" t="s">
        <v>5077</v>
      </c>
      <c r="K609" s="2" t="s">
        <v>5078</v>
      </c>
      <c r="L609" s="2" t="s">
        <v>5079</v>
      </c>
      <c r="M609" s="2" t="s">
        <v>5080</v>
      </c>
      <c r="N609" s="2" t="s">
        <v>5081</v>
      </c>
      <c r="O609" s="5" t="s">
        <v>5360</v>
      </c>
      <c r="P609" s="5" t="s">
        <v>5361</v>
      </c>
    </row>
    <row r="610" spans="1:16" ht="13" x14ac:dyDescent="0.15">
      <c r="A610" s="2" t="s">
        <v>3470</v>
      </c>
      <c r="B610" s="2" t="s">
        <v>3471</v>
      </c>
      <c r="C610" s="2" t="s">
        <v>3219</v>
      </c>
      <c r="D610" s="2" t="s">
        <v>625</v>
      </c>
      <c r="E610" s="2" t="s">
        <v>717</v>
      </c>
      <c r="F610" s="3">
        <v>0.81</v>
      </c>
      <c r="G610" s="2">
        <v>4.2</v>
      </c>
      <c r="H610" s="4">
        <v>22638</v>
      </c>
      <c r="I610" s="2" t="s">
        <v>3472</v>
      </c>
      <c r="J610" s="2" t="s">
        <v>3473</v>
      </c>
      <c r="K610" s="2" t="s">
        <v>3474</v>
      </c>
      <c r="L610" s="2" t="s">
        <v>3475</v>
      </c>
      <c r="M610" s="2" t="s">
        <v>3476</v>
      </c>
      <c r="N610" s="2" t="s">
        <v>3477</v>
      </c>
      <c r="O610" s="5" t="s">
        <v>5362</v>
      </c>
      <c r="P610" s="5" t="s">
        <v>5363</v>
      </c>
    </row>
    <row r="611" spans="1:16" ht="13" x14ac:dyDescent="0.15">
      <c r="A611" s="2" t="s">
        <v>5364</v>
      </c>
      <c r="B611" s="2" t="s">
        <v>5365</v>
      </c>
      <c r="C611" s="2" t="s">
        <v>3347</v>
      </c>
      <c r="D611" s="2" t="s">
        <v>54</v>
      </c>
      <c r="E611" s="2" t="s">
        <v>114</v>
      </c>
      <c r="F611" s="3">
        <v>0.67</v>
      </c>
      <c r="G611" s="2">
        <v>3.9</v>
      </c>
      <c r="H611" s="4">
        <v>77027</v>
      </c>
      <c r="I611" s="2" t="s">
        <v>5366</v>
      </c>
      <c r="J611" s="2" t="s">
        <v>5367</v>
      </c>
      <c r="K611" s="2" t="s">
        <v>5368</v>
      </c>
      <c r="L611" s="2" t="s">
        <v>5369</v>
      </c>
      <c r="M611" s="2" t="s">
        <v>5370</v>
      </c>
      <c r="N611" s="2" t="s">
        <v>5371</v>
      </c>
      <c r="O611" s="5" t="s">
        <v>5372</v>
      </c>
      <c r="P611" s="5" t="s">
        <v>5373</v>
      </c>
    </row>
    <row r="612" spans="1:16" ht="13" x14ac:dyDescent="0.15">
      <c r="A612" s="2" t="s">
        <v>5374</v>
      </c>
      <c r="B612" s="2" t="s">
        <v>5375</v>
      </c>
      <c r="C612" s="2" t="s">
        <v>5376</v>
      </c>
      <c r="D612" s="2" t="s">
        <v>1894</v>
      </c>
      <c r="E612" s="2" t="s">
        <v>236</v>
      </c>
      <c r="F612" s="3">
        <v>0.69</v>
      </c>
      <c r="G612" s="2">
        <v>4.3</v>
      </c>
      <c r="H612" s="4">
        <v>28829</v>
      </c>
      <c r="I612" s="2" t="s">
        <v>5377</v>
      </c>
      <c r="J612" s="2" t="s">
        <v>5378</v>
      </c>
      <c r="K612" s="2" t="s">
        <v>5379</v>
      </c>
      <c r="L612" s="2" t="s">
        <v>5380</v>
      </c>
      <c r="M612" s="2" t="s">
        <v>5381</v>
      </c>
      <c r="N612" s="2" t="s">
        <v>5382</v>
      </c>
      <c r="O612" s="5" t="s">
        <v>5383</v>
      </c>
      <c r="P612" s="5" t="s">
        <v>5384</v>
      </c>
    </row>
    <row r="613" spans="1:16" ht="13" x14ac:dyDescent="0.15">
      <c r="A613" s="2" t="s">
        <v>3512</v>
      </c>
      <c r="B613" s="2" t="s">
        <v>3513</v>
      </c>
      <c r="C613" s="2" t="s">
        <v>3219</v>
      </c>
      <c r="D613" s="2" t="s">
        <v>548</v>
      </c>
      <c r="E613" s="2" t="s">
        <v>1283</v>
      </c>
      <c r="F613" s="3">
        <v>0.78</v>
      </c>
      <c r="G613" s="2">
        <v>4.2</v>
      </c>
      <c r="H613" s="4">
        <v>29478</v>
      </c>
      <c r="I613" s="2" t="s">
        <v>3514</v>
      </c>
      <c r="J613" s="2" t="s">
        <v>5385</v>
      </c>
      <c r="K613" s="2" t="s">
        <v>5386</v>
      </c>
      <c r="L613" s="2" t="s">
        <v>5387</v>
      </c>
      <c r="M613" s="2" t="s">
        <v>5388</v>
      </c>
      <c r="N613" s="2" t="s">
        <v>5389</v>
      </c>
      <c r="O613" s="5" t="s">
        <v>5390</v>
      </c>
      <c r="P613" s="5" t="s">
        <v>5391</v>
      </c>
    </row>
    <row r="614" spans="1:16" ht="13" x14ac:dyDescent="0.15">
      <c r="A614" s="2" t="s">
        <v>5392</v>
      </c>
      <c r="B614" s="2" t="s">
        <v>5393</v>
      </c>
      <c r="C614" s="2" t="s">
        <v>5206</v>
      </c>
      <c r="D614" s="2" t="s">
        <v>102</v>
      </c>
      <c r="E614" s="2" t="s">
        <v>2575</v>
      </c>
      <c r="F614" s="3">
        <v>0.54</v>
      </c>
      <c r="G614" s="2">
        <v>4.5</v>
      </c>
      <c r="H614" s="4">
        <v>33176</v>
      </c>
      <c r="I614" s="2" t="s">
        <v>5394</v>
      </c>
      <c r="J614" s="2" t="s">
        <v>5395</v>
      </c>
      <c r="K614" s="2" t="s">
        <v>5396</v>
      </c>
      <c r="L614" s="2" t="s">
        <v>5397</v>
      </c>
      <c r="M614" s="2" t="s">
        <v>5398</v>
      </c>
      <c r="N614" s="2" t="s">
        <v>5399</v>
      </c>
      <c r="O614" s="5" t="s">
        <v>5400</v>
      </c>
      <c r="P614" s="5" t="s">
        <v>5401</v>
      </c>
    </row>
    <row r="615" spans="1:16" ht="13" x14ac:dyDescent="0.15">
      <c r="A615" s="2" t="s">
        <v>5402</v>
      </c>
      <c r="B615" s="2" t="s">
        <v>5403</v>
      </c>
      <c r="C615" s="2" t="s">
        <v>5404</v>
      </c>
      <c r="D615" s="2" t="s">
        <v>2391</v>
      </c>
      <c r="E615" s="2" t="s">
        <v>5405</v>
      </c>
      <c r="F615" s="3">
        <v>0.6</v>
      </c>
      <c r="G615" s="2">
        <v>4</v>
      </c>
      <c r="H615" s="4">
        <v>68664</v>
      </c>
      <c r="I615" s="2" t="s">
        <v>5406</v>
      </c>
      <c r="J615" s="2" t="s">
        <v>5407</v>
      </c>
      <c r="K615" s="2" t="s">
        <v>5408</v>
      </c>
      <c r="L615" s="2" t="s">
        <v>5409</v>
      </c>
      <c r="M615" s="2" t="s">
        <v>5410</v>
      </c>
      <c r="N615" s="2" t="s">
        <v>5411</v>
      </c>
      <c r="O615" s="5" t="s">
        <v>5412</v>
      </c>
      <c r="P615" s="5" t="s">
        <v>5413</v>
      </c>
    </row>
    <row r="616" spans="1:16" ht="13" x14ac:dyDescent="0.15">
      <c r="A616" s="2" t="s">
        <v>16</v>
      </c>
      <c r="B616" s="2" t="s">
        <v>17</v>
      </c>
      <c r="C616" s="2" t="s">
        <v>18</v>
      </c>
      <c r="D616" s="2" t="s">
        <v>19</v>
      </c>
      <c r="E616" s="2" t="s">
        <v>20</v>
      </c>
      <c r="F616" s="3">
        <v>0.64</v>
      </c>
      <c r="G616" s="2">
        <v>4.2</v>
      </c>
      <c r="H616" s="4">
        <v>24269</v>
      </c>
      <c r="I616" s="2" t="s">
        <v>21</v>
      </c>
      <c r="J616" s="2" t="s">
        <v>22</v>
      </c>
      <c r="K616" s="2" t="s">
        <v>23</v>
      </c>
      <c r="L616" s="2" t="s">
        <v>24</v>
      </c>
      <c r="M616" s="2" t="s">
        <v>25</v>
      </c>
      <c r="N616" s="2" t="s">
        <v>854</v>
      </c>
      <c r="O616" s="5" t="s">
        <v>5414</v>
      </c>
      <c r="P616" s="5" t="s">
        <v>5415</v>
      </c>
    </row>
    <row r="617" spans="1:16" ht="13" x14ac:dyDescent="0.15">
      <c r="A617" s="2" t="s">
        <v>5416</v>
      </c>
      <c r="B617" s="2" t="s">
        <v>5417</v>
      </c>
      <c r="C617" s="2" t="s">
        <v>5418</v>
      </c>
      <c r="D617" s="2" t="s">
        <v>5419</v>
      </c>
      <c r="E617" s="2" t="s">
        <v>5420</v>
      </c>
      <c r="F617" s="3">
        <v>0.16</v>
      </c>
      <c r="G617" s="2">
        <v>4.5</v>
      </c>
      <c r="H617" s="4">
        <v>28030</v>
      </c>
      <c r="I617" s="2" t="s">
        <v>5421</v>
      </c>
      <c r="J617" s="2" t="s">
        <v>5422</v>
      </c>
      <c r="K617" s="2" t="s">
        <v>5423</v>
      </c>
      <c r="L617" s="2" t="s">
        <v>5424</v>
      </c>
      <c r="M617" s="2" t="s">
        <v>5425</v>
      </c>
      <c r="N617" s="2" t="s">
        <v>5426</v>
      </c>
      <c r="O617" s="5" t="s">
        <v>5427</v>
      </c>
      <c r="P617" s="5" t="s">
        <v>5428</v>
      </c>
    </row>
    <row r="618" spans="1:16" ht="13" x14ac:dyDescent="0.15">
      <c r="A618" s="2" t="s">
        <v>5429</v>
      </c>
      <c r="B618" s="2" t="s">
        <v>5430</v>
      </c>
      <c r="C618" s="2" t="s">
        <v>5431</v>
      </c>
      <c r="D618" s="2" t="s">
        <v>5432</v>
      </c>
      <c r="E618" s="2" t="s">
        <v>5432</v>
      </c>
      <c r="F618" s="3">
        <v>0</v>
      </c>
      <c r="G618" s="2">
        <v>4.3</v>
      </c>
      <c r="H618" s="4">
        <v>5792</v>
      </c>
      <c r="I618" s="2" t="s">
        <v>5433</v>
      </c>
      <c r="J618" s="2" t="s">
        <v>5434</v>
      </c>
      <c r="K618" s="2" t="s">
        <v>5435</v>
      </c>
      <c r="L618" s="2" t="s">
        <v>5436</v>
      </c>
      <c r="M618" s="2" t="s">
        <v>5437</v>
      </c>
      <c r="N618" s="2" t="s">
        <v>5438</v>
      </c>
      <c r="O618" s="5" t="s">
        <v>5439</v>
      </c>
      <c r="P618" s="5" t="s">
        <v>5440</v>
      </c>
    </row>
    <row r="619" spans="1:16" ht="13" x14ac:dyDescent="0.15">
      <c r="A619" s="2" t="s">
        <v>5441</v>
      </c>
      <c r="B619" s="2" t="s">
        <v>5442</v>
      </c>
      <c r="C619" s="2" t="s">
        <v>5443</v>
      </c>
      <c r="D619" s="2" t="s">
        <v>5444</v>
      </c>
      <c r="E619" s="2" t="s">
        <v>5445</v>
      </c>
      <c r="F619" s="3">
        <v>0.21</v>
      </c>
      <c r="G619" s="2">
        <v>3.9</v>
      </c>
      <c r="H619" s="4">
        <v>14778</v>
      </c>
      <c r="I619" s="2" t="s">
        <v>5446</v>
      </c>
      <c r="J619" s="2" t="s">
        <v>5447</v>
      </c>
      <c r="K619" s="2" t="s">
        <v>5448</v>
      </c>
      <c r="L619" s="2" t="s">
        <v>5449</v>
      </c>
      <c r="M619" s="2" t="s">
        <v>5450</v>
      </c>
      <c r="N619" s="2" t="s">
        <v>5451</v>
      </c>
      <c r="O619" s="5" t="s">
        <v>5452</v>
      </c>
      <c r="P619" s="5" t="s">
        <v>5453</v>
      </c>
    </row>
    <row r="620" spans="1:16" ht="13" x14ac:dyDescent="0.15">
      <c r="A620" s="2" t="s">
        <v>5454</v>
      </c>
      <c r="B620" s="2" t="s">
        <v>5455</v>
      </c>
      <c r="C620" s="2" t="s">
        <v>3347</v>
      </c>
      <c r="D620" s="2" t="s">
        <v>1086</v>
      </c>
      <c r="E620" s="2" t="s">
        <v>5456</v>
      </c>
      <c r="F620" s="3">
        <v>0.65</v>
      </c>
      <c r="G620" s="2">
        <v>4.0999999999999996</v>
      </c>
      <c r="H620" s="4">
        <v>91770</v>
      </c>
      <c r="I620" s="2" t="s">
        <v>5457</v>
      </c>
      <c r="J620" s="2" t="s">
        <v>5458</v>
      </c>
      <c r="K620" s="2" t="s">
        <v>5459</v>
      </c>
      <c r="L620" s="2" t="s">
        <v>5460</v>
      </c>
      <c r="M620" s="2" t="s">
        <v>5461</v>
      </c>
      <c r="N620" s="2" t="s">
        <v>5462</v>
      </c>
      <c r="O620" s="5" t="s">
        <v>5463</v>
      </c>
      <c r="P620" s="5" t="s">
        <v>5464</v>
      </c>
    </row>
    <row r="621" spans="1:16" ht="13" x14ac:dyDescent="0.15">
      <c r="A621" s="2" t="s">
        <v>3577</v>
      </c>
      <c r="B621" s="2" t="s">
        <v>3578</v>
      </c>
      <c r="C621" s="2" t="s">
        <v>3219</v>
      </c>
      <c r="D621" s="2" t="s">
        <v>842</v>
      </c>
      <c r="E621" s="2" t="s">
        <v>2981</v>
      </c>
      <c r="F621" s="3">
        <v>0.76</v>
      </c>
      <c r="G621" s="2">
        <v>4.3</v>
      </c>
      <c r="H621" s="4">
        <v>17162</v>
      </c>
      <c r="I621" s="2" t="s">
        <v>3579</v>
      </c>
      <c r="J621" s="2" t="s">
        <v>3580</v>
      </c>
      <c r="K621" s="2" t="s">
        <v>3581</v>
      </c>
      <c r="L621" s="2" t="s">
        <v>3582</v>
      </c>
      <c r="M621" s="2" t="s">
        <v>3583</v>
      </c>
      <c r="N621" s="2" t="s">
        <v>3584</v>
      </c>
      <c r="O621" s="5" t="s">
        <v>5465</v>
      </c>
      <c r="P621" s="5" t="s">
        <v>5466</v>
      </c>
    </row>
    <row r="622" spans="1:16" ht="13" x14ac:dyDescent="0.15">
      <c r="A622" s="2" t="s">
        <v>5467</v>
      </c>
      <c r="B622" s="2" t="s">
        <v>5468</v>
      </c>
      <c r="C622" s="2" t="s">
        <v>3347</v>
      </c>
      <c r="D622" s="2" t="s">
        <v>19</v>
      </c>
      <c r="E622" s="2" t="s">
        <v>5456</v>
      </c>
      <c r="F622" s="3">
        <v>0.69</v>
      </c>
      <c r="G622" s="2">
        <v>4.2</v>
      </c>
      <c r="H622" s="2">
        <v>206</v>
      </c>
      <c r="I622" s="2" t="s">
        <v>5469</v>
      </c>
      <c r="J622" s="2" t="s">
        <v>5470</v>
      </c>
      <c r="K622" s="2" t="s">
        <v>5471</v>
      </c>
      <c r="L622" s="2" t="s">
        <v>5472</v>
      </c>
      <c r="M622" s="2" t="s">
        <v>5473</v>
      </c>
      <c r="N622" s="2" t="s">
        <v>5474</v>
      </c>
      <c r="O622" s="5" t="s">
        <v>5475</v>
      </c>
      <c r="P622" s="5" t="s">
        <v>5476</v>
      </c>
    </row>
    <row r="623" spans="1:16" ht="13" x14ac:dyDescent="0.15">
      <c r="A623" s="2" t="s">
        <v>5477</v>
      </c>
      <c r="B623" s="2" t="s">
        <v>5478</v>
      </c>
      <c r="C623" s="2" t="s">
        <v>5479</v>
      </c>
      <c r="D623" s="2" t="s">
        <v>611</v>
      </c>
      <c r="E623" s="2" t="s">
        <v>5480</v>
      </c>
      <c r="F623" s="3">
        <v>0.44</v>
      </c>
      <c r="G623" s="2">
        <v>4.2</v>
      </c>
      <c r="H623" s="4">
        <v>33717</v>
      </c>
      <c r="I623" s="2" t="s">
        <v>5481</v>
      </c>
      <c r="J623" s="2" t="s">
        <v>5482</v>
      </c>
      <c r="K623" s="2" t="s">
        <v>5483</v>
      </c>
      <c r="L623" s="2" t="s">
        <v>5484</v>
      </c>
      <c r="M623" s="2" t="s">
        <v>5485</v>
      </c>
      <c r="N623" s="2" t="s">
        <v>5486</v>
      </c>
      <c r="O623" s="5" t="s">
        <v>5487</v>
      </c>
      <c r="P623" s="5" t="s">
        <v>5488</v>
      </c>
    </row>
    <row r="624" spans="1:16" ht="13" x14ac:dyDescent="0.15">
      <c r="A624" s="2" t="s">
        <v>29</v>
      </c>
      <c r="B624" s="2" t="s">
        <v>30</v>
      </c>
      <c r="C624" s="2" t="s">
        <v>18</v>
      </c>
      <c r="D624" s="2" t="s">
        <v>31</v>
      </c>
      <c r="E624" s="2" t="s">
        <v>32</v>
      </c>
      <c r="F624" s="3">
        <v>0.43</v>
      </c>
      <c r="G624" s="2">
        <v>4</v>
      </c>
      <c r="H624" s="4">
        <v>43994</v>
      </c>
      <c r="I624" s="2" t="s">
        <v>33</v>
      </c>
      <c r="J624" s="2" t="s">
        <v>34</v>
      </c>
      <c r="K624" s="2" t="s">
        <v>35</v>
      </c>
      <c r="L624" s="2" t="s">
        <v>36</v>
      </c>
      <c r="M624" s="2" t="s">
        <v>37</v>
      </c>
      <c r="N624" s="2" t="s">
        <v>38</v>
      </c>
      <c r="O624" s="5" t="s">
        <v>39</v>
      </c>
      <c r="P624" s="5" t="s">
        <v>5489</v>
      </c>
    </row>
    <row r="625" spans="1:16" ht="13" x14ac:dyDescent="0.15">
      <c r="A625" s="2" t="s">
        <v>41</v>
      </c>
      <c r="B625" s="2" t="s">
        <v>42</v>
      </c>
      <c r="C625" s="2" t="s">
        <v>18</v>
      </c>
      <c r="D625" s="2" t="s">
        <v>31</v>
      </c>
      <c r="E625" s="2" t="s">
        <v>114</v>
      </c>
      <c r="F625" s="3">
        <v>0.8</v>
      </c>
      <c r="G625" s="2">
        <v>3.9</v>
      </c>
      <c r="H625" s="4">
        <v>7928</v>
      </c>
      <c r="I625" s="2" t="s">
        <v>44</v>
      </c>
      <c r="J625" s="2" t="s">
        <v>45</v>
      </c>
      <c r="K625" s="2" t="s">
        <v>46</v>
      </c>
      <c r="L625" s="2" t="s">
        <v>47</v>
      </c>
      <c r="M625" s="2" t="s">
        <v>48</v>
      </c>
      <c r="N625" s="2" t="s">
        <v>49</v>
      </c>
      <c r="O625" s="5" t="s">
        <v>50</v>
      </c>
      <c r="P625" s="5" t="s">
        <v>5490</v>
      </c>
    </row>
    <row r="626" spans="1:16" ht="13" x14ac:dyDescent="0.15">
      <c r="A626" s="2" t="s">
        <v>3587</v>
      </c>
      <c r="B626" s="2" t="s">
        <v>3588</v>
      </c>
      <c r="C626" s="2" t="s">
        <v>3219</v>
      </c>
      <c r="D626" s="2" t="s">
        <v>3589</v>
      </c>
      <c r="E626" s="2" t="s">
        <v>3590</v>
      </c>
      <c r="F626" s="3">
        <v>0.5</v>
      </c>
      <c r="G626" s="2">
        <v>4.0999999999999996</v>
      </c>
      <c r="H626" s="4">
        <v>5179</v>
      </c>
      <c r="I626" s="2" t="s">
        <v>3591</v>
      </c>
      <c r="J626" s="2" t="s">
        <v>5491</v>
      </c>
      <c r="K626" s="2" t="s">
        <v>5492</v>
      </c>
      <c r="L626" s="2" t="s">
        <v>5493</v>
      </c>
      <c r="M626" s="2" t="s">
        <v>5494</v>
      </c>
      <c r="N626" s="2" t="s">
        <v>5495</v>
      </c>
      <c r="O626" s="5" t="s">
        <v>5496</v>
      </c>
      <c r="P626" s="5" t="s">
        <v>5497</v>
      </c>
    </row>
    <row r="627" spans="1:16" ht="13" x14ac:dyDescent="0.15">
      <c r="A627" s="2" t="s">
        <v>5498</v>
      </c>
      <c r="B627" s="2" t="s">
        <v>5499</v>
      </c>
      <c r="C627" s="2" t="s">
        <v>5500</v>
      </c>
      <c r="D627" s="2" t="s">
        <v>5501</v>
      </c>
      <c r="E627" s="2" t="s">
        <v>2220</v>
      </c>
      <c r="F627" s="3">
        <v>0.18</v>
      </c>
      <c r="G627" s="2">
        <v>4.5</v>
      </c>
      <c r="H627" s="4">
        <v>50810</v>
      </c>
      <c r="I627" s="2" t="s">
        <v>5502</v>
      </c>
      <c r="J627" s="2" t="s">
        <v>5503</v>
      </c>
      <c r="K627" s="2" t="s">
        <v>5504</v>
      </c>
      <c r="L627" s="2" t="s">
        <v>5505</v>
      </c>
      <c r="M627" s="2" t="s">
        <v>5506</v>
      </c>
      <c r="N627" s="2" t="s">
        <v>5507</v>
      </c>
      <c r="O627" s="5" t="s">
        <v>5508</v>
      </c>
      <c r="P627" s="5" t="s">
        <v>5509</v>
      </c>
    </row>
    <row r="628" spans="1:16" ht="13" x14ac:dyDescent="0.15">
      <c r="A628" s="2" t="s">
        <v>5510</v>
      </c>
      <c r="B628" s="2" t="s">
        <v>5511</v>
      </c>
      <c r="C628" s="2" t="s">
        <v>5512</v>
      </c>
      <c r="D628" s="2" t="s">
        <v>90</v>
      </c>
      <c r="E628" s="2" t="s">
        <v>324</v>
      </c>
      <c r="F628" s="3">
        <v>0.75</v>
      </c>
      <c r="G628" s="2">
        <v>3.7</v>
      </c>
      <c r="H628" s="4">
        <v>3369</v>
      </c>
      <c r="I628" s="2" t="s">
        <v>5513</v>
      </c>
      <c r="J628" s="2" t="s">
        <v>5514</v>
      </c>
      <c r="K628" s="2" t="s">
        <v>5515</v>
      </c>
      <c r="L628" s="2" t="s">
        <v>5516</v>
      </c>
      <c r="M628" s="2" t="s">
        <v>5517</v>
      </c>
      <c r="N628" s="2" t="s">
        <v>5518</v>
      </c>
      <c r="O628" s="5" t="s">
        <v>5519</v>
      </c>
      <c r="P628" s="5" t="s">
        <v>5520</v>
      </c>
    </row>
    <row r="629" spans="1:16" ht="13" x14ac:dyDescent="0.15">
      <c r="A629" s="2" t="s">
        <v>5521</v>
      </c>
      <c r="B629" s="2" t="s">
        <v>5522</v>
      </c>
      <c r="C629" s="2" t="s">
        <v>5206</v>
      </c>
      <c r="D629" s="2" t="s">
        <v>102</v>
      </c>
      <c r="E629" s="2" t="s">
        <v>1086</v>
      </c>
      <c r="F629" s="3">
        <v>0.33</v>
      </c>
      <c r="G629" s="2">
        <v>3.5</v>
      </c>
      <c r="H629" s="4">
        <v>11827</v>
      </c>
      <c r="I629" s="2" t="s">
        <v>5523</v>
      </c>
      <c r="J629" s="2" t="s">
        <v>5524</v>
      </c>
      <c r="K629" s="2" t="s">
        <v>5525</v>
      </c>
      <c r="L629" s="2" t="s">
        <v>5526</v>
      </c>
      <c r="M629" s="2" t="s">
        <v>5527</v>
      </c>
      <c r="N629" s="2" t="s">
        <v>5528</v>
      </c>
      <c r="O629" s="5" t="s">
        <v>5529</v>
      </c>
      <c r="P629" s="5" t="s">
        <v>5530</v>
      </c>
    </row>
    <row r="630" spans="1:16" ht="13" x14ac:dyDescent="0.15">
      <c r="A630" s="2" t="s">
        <v>52</v>
      </c>
      <c r="B630" s="2" t="s">
        <v>53</v>
      </c>
      <c r="C630" s="2" t="s">
        <v>18</v>
      </c>
      <c r="D630" s="2" t="s">
        <v>54</v>
      </c>
      <c r="E630" s="2" t="s">
        <v>55</v>
      </c>
      <c r="F630" s="3">
        <v>0.53</v>
      </c>
      <c r="G630" s="2">
        <v>4.2</v>
      </c>
      <c r="H630" s="4">
        <v>94364</v>
      </c>
      <c r="I630" s="2" t="s">
        <v>56</v>
      </c>
      <c r="J630" s="2" t="s">
        <v>57</v>
      </c>
      <c r="K630" s="2" t="s">
        <v>58</v>
      </c>
      <c r="L630" s="2" t="s">
        <v>59</v>
      </c>
      <c r="M630" s="2" t="s">
        <v>60</v>
      </c>
      <c r="N630" s="2" t="s">
        <v>61</v>
      </c>
      <c r="O630" s="5" t="s">
        <v>5531</v>
      </c>
      <c r="P630" s="5" t="s">
        <v>5532</v>
      </c>
    </row>
    <row r="631" spans="1:16" ht="13" x14ac:dyDescent="0.15">
      <c r="A631" s="2" t="s">
        <v>5533</v>
      </c>
      <c r="B631" s="2" t="s">
        <v>5534</v>
      </c>
      <c r="C631" s="2" t="s">
        <v>5479</v>
      </c>
      <c r="D631" s="2" t="s">
        <v>55</v>
      </c>
      <c r="E631" s="2" t="s">
        <v>114</v>
      </c>
      <c r="F631" s="3">
        <v>0.3</v>
      </c>
      <c r="G631" s="2">
        <v>3.5</v>
      </c>
      <c r="H631" s="4">
        <v>15295</v>
      </c>
      <c r="I631" s="2" t="s">
        <v>5535</v>
      </c>
      <c r="J631" s="2" t="s">
        <v>5536</v>
      </c>
      <c r="K631" s="2" t="s">
        <v>5537</v>
      </c>
      <c r="L631" s="2" t="s">
        <v>5538</v>
      </c>
      <c r="M631" s="2" t="s">
        <v>5539</v>
      </c>
      <c r="N631" s="2" t="s">
        <v>5540</v>
      </c>
      <c r="O631" s="5" t="s">
        <v>5541</v>
      </c>
      <c r="P631" s="5" t="s">
        <v>5542</v>
      </c>
    </row>
    <row r="632" spans="1:16" ht="13" x14ac:dyDescent="0.15">
      <c r="A632" s="2" t="s">
        <v>5543</v>
      </c>
      <c r="B632" s="2" t="s">
        <v>5544</v>
      </c>
      <c r="C632" s="2" t="s">
        <v>5545</v>
      </c>
      <c r="D632" s="2" t="s">
        <v>142</v>
      </c>
      <c r="E632" s="2" t="s">
        <v>3703</v>
      </c>
      <c r="F632" s="3">
        <v>0.8</v>
      </c>
      <c r="G632" s="2">
        <v>4.3</v>
      </c>
      <c r="H632" s="4">
        <v>27139</v>
      </c>
      <c r="I632" s="2" t="s">
        <v>5546</v>
      </c>
      <c r="J632" s="2" t="s">
        <v>5547</v>
      </c>
      <c r="K632" s="2" t="s">
        <v>5548</v>
      </c>
      <c r="L632" s="2" t="s">
        <v>5549</v>
      </c>
      <c r="M632" s="2" t="s">
        <v>5550</v>
      </c>
      <c r="N632" s="2" t="s">
        <v>5551</v>
      </c>
      <c r="O632" s="5" t="s">
        <v>5552</v>
      </c>
      <c r="P632" s="5" t="s">
        <v>5553</v>
      </c>
    </row>
    <row r="633" spans="1:16" ht="13" x14ac:dyDescent="0.15">
      <c r="A633" s="2" t="s">
        <v>5554</v>
      </c>
      <c r="B633" s="2" t="s">
        <v>5555</v>
      </c>
      <c r="C633" s="2" t="s">
        <v>3347</v>
      </c>
      <c r="D633" s="2" t="s">
        <v>611</v>
      </c>
      <c r="E633" s="2" t="s">
        <v>5556</v>
      </c>
      <c r="F633" s="3">
        <v>0.75</v>
      </c>
      <c r="G633" s="2">
        <v>3.9</v>
      </c>
      <c r="H633" s="4">
        <v>9504</v>
      </c>
      <c r="I633" s="2" t="s">
        <v>5557</v>
      </c>
      <c r="J633" s="2" t="s">
        <v>5558</v>
      </c>
      <c r="K633" s="2" t="s">
        <v>5559</v>
      </c>
      <c r="L633" s="2" t="s">
        <v>5560</v>
      </c>
      <c r="M633" s="2" t="s">
        <v>5561</v>
      </c>
      <c r="N633" s="2" t="s">
        <v>5562</v>
      </c>
      <c r="O633" s="5" t="s">
        <v>5563</v>
      </c>
      <c r="P633" s="5" t="s">
        <v>5564</v>
      </c>
    </row>
    <row r="634" spans="1:16" ht="13" x14ac:dyDescent="0.15">
      <c r="A634" s="2" t="s">
        <v>64</v>
      </c>
      <c r="B634" s="2" t="s">
        <v>65</v>
      </c>
      <c r="C634" s="2" t="s">
        <v>18</v>
      </c>
      <c r="D634" s="2" t="s">
        <v>66</v>
      </c>
      <c r="E634" s="2" t="s">
        <v>19</v>
      </c>
      <c r="F634" s="3">
        <v>0.61</v>
      </c>
      <c r="G634" s="2">
        <v>4.2</v>
      </c>
      <c r="H634" s="4">
        <v>16905</v>
      </c>
      <c r="I634" s="2" t="s">
        <v>67</v>
      </c>
      <c r="J634" s="2" t="s">
        <v>68</v>
      </c>
      <c r="K634" s="2" t="s">
        <v>69</v>
      </c>
      <c r="L634" s="2" t="s">
        <v>70</v>
      </c>
      <c r="M634" s="2" t="s">
        <v>71</v>
      </c>
      <c r="N634" s="2" t="s">
        <v>72</v>
      </c>
      <c r="O634" s="5" t="s">
        <v>5565</v>
      </c>
      <c r="P634" s="5" t="s">
        <v>5566</v>
      </c>
    </row>
    <row r="635" spans="1:16" ht="13" x14ac:dyDescent="0.15">
      <c r="A635" s="2" t="s">
        <v>5567</v>
      </c>
      <c r="B635" s="2" t="s">
        <v>5568</v>
      </c>
      <c r="C635" s="2" t="s">
        <v>5193</v>
      </c>
      <c r="D635" s="2" t="s">
        <v>5569</v>
      </c>
      <c r="E635" s="2" t="s">
        <v>5570</v>
      </c>
      <c r="F635" s="3">
        <v>0.62</v>
      </c>
      <c r="G635" s="2">
        <v>4.3</v>
      </c>
      <c r="H635" s="4">
        <v>30058</v>
      </c>
      <c r="I635" s="2" t="s">
        <v>5571</v>
      </c>
      <c r="J635" s="2" t="s">
        <v>5572</v>
      </c>
      <c r="K635" s="2" t="s">
        <v>5573</v>
      </c>
      <c r="L635" s="2" t="s">
        <v>5574</v>
      </c>
      <c r="M635" s="2" t="s">
        <v>5575</v>
      </c>
      <c r="N635" s="2" t="s">
        <v>5576</v>
      </c>
      <c r="O635" s="5" t="s">
        <v>5577</v>
      </c>
      <c r="P635" s="5" t="s">
        <v>5578</v>
      </c>
    </row>
    <row r="636" spans="1:16" ht="13" x14ac:dyDescent="0.15">
      <c r="A636" s="2" t="s">
        <v>3725</v>
      </c>
      <c r="B636" s="2" t="s">
        <v>3726</v>
      </c>
      <c r="C636" s="2" t="s">
        <v>3219</v>
      </c>
      <c r="D636" s="2" t="s">
        <v>2187</v>
      </c>
      <c r="E636" s="2" t="s">
        <v>3241</v>
      </c>
      <c r="F636" s="3">
        <v>0.71</v>
      </c>
      <c r="G636" s="2">
        <v>4.2</v>
      </c>
      <c r="H636" s="4">
        <v>69619</v>
      </c>
      <c r="I636" s="2" t="s">
        <v>3727</v>
      </c>
      <c r="J636" s="2" t="s">
        <v>3728</v>
      </c>
      <c r="K636" s="2" t="s">
        <v>3729</v>
      </c>
      <c r="L636" s="2" t="s">
        <v>3730</v>
      </c>
      <c r="M636" s="2" t="s">
        <v>3731</v>
      </c>
      <c r="N636" s="2" t="s">
        <v>3732</v>
      </c>
      <c r="O636" s="5" t="s">
        <v>5579</v>
      </c>
      <c r="P636" s="5" t="s">
        <v>5580</v>
      </c>
    </row>
    <row r="637" spans="1:16" ht="13" x14ac:dyDescent="0.15">
      <c r="A637" s="2" t="s">
        <v>3735</v>
      </c>
      <c r="B637" s="2" t="s">
        <v>3736</v>
      </c>
      <c r="C637" s="2" t="s">
        <v>3737</v>
      </c>
      <c r="D637" s="2" t="s">
        <v>19</v>
      </c>
      <c r="E637" s="2" t="s">
        <v>324</v>
      </c>
      <c r="F637" s="3">
        <v>0.8</v>
      </c>
      <c r="G637" s="2">
        <v>4</v>
      </c>
      <c r="H637" s="4">
        <v>3382</v>
      </c>
      <c r="I637" s="2" t="s">
        <v>3738</v>
      </c>
      <c r="J637" s="2" t="s">
        <v>3739</v>
      </c>
      <c r="K637" s="2" t="s">
        <v>3740</v>
      </c>
      <c r="L637" s="2" t="s">
        <v>3741</v>
      </c>
      <c r="M637" s="2" t="s">
        <v>3742</v>
      </c>
      <c r="N637" s="2" t="s">
        <v>3743</v>
      </c>
      <c r="O637" s="5" t="s">
        <v>5581</v>
      </c>
      <c r="P637" s="5" t="s">
        <v>5582</v>
      </c>
    </row>
    <row r="638" spans="1:16" ht="13" x14ac:dyDescent="0.15">
      <c r="A638" s="2" t="s">
        <v>5583</v>
      </c>
      <c r="B638" s="2" t="s">
        <v>5584</v>
      </c>
      <c r="C638" s="2" t="s">
        <v>3347</v>
      </c>
      <c r="D638" s="2" t="s">
        <v>625</v>
      </c>
      <c r="E638" s="2" t="s">
        <v>3703</v>
      </c>
      <c r="F638" s="3">
        <v>0.62</v>
      </c>
      <c r="G638" s="2">
        <v>4.0999999999999996</v>
      </c>
      <c r="H638" s="2" t="s">
        <v>5585</v>
      </c>
      <c r="I638" s="2" t="s">
        <v>5586</v>
      </c>
      <c r="J638" s="2" t="s">
        <v>5587</v>
      </c>
      <c r="K638" s="2" t="s">
        <v>5588</v>
      </c>
      <c r="L638" s="2" t="s">
        <v>5589</v>
      </c>
      <c r="M638" s="2" t="s">
        <v>5590</v>
      </c>
      <c r="N638" s="2" t="s">
        <v>5591</v>
      </c>
      <c r="O638" s="5" t="s">
        <v>5592</v>
      </c>
      <c r="P638" s="5" t="s">
        <v>5593</v>
      </c>
    </row>
    <row r="639" spans="1:16" ht="13" x14ac:dyDescent="0.15">
      <c r="A639" s="2" t="s">
        <v>5594</v>
      </c>
      <c r="B639" s="2" t="s">
        <v>5595</v>
      </c>
      <c r="C639" s="2" t="s">
        <v>5596</v>
      </c>
      <c r="D639" s="2" t="s">
        <v>5597</v>
      </c>
      <c r="E639" s="2" t="s">
        <v>5597</v>
      </c>
      <c r="F639" s="3">
        <v>0</v>
      </c>
      <c r="G639" s="2">
        <v>4.5</v>
      </c>
      <c r="H639" s="4">
        <v>5760</v>
      </c>
      <c r="I639" s="2" t="s">
        <v>5598</v>
      </c>
      <c r="J639" s="2" t="s">
        <v>5599</v>
      </c>
      <c r="K639" s="2" t="s">
        <v>5600</v>
      </c>
      <c r="L639" s="2" t="s">
        <v>5601</v>
      </c>
      <c r="M639" s="2" t="s">
        <v>5602</v>
      </c>
      <c r="N639" s="2" t="s">
        <v>5603</v>
      </c>
      <c r="O639" s="5" t="s">
        <v>5604</v>
      </c>
      <c r="P639" s="5" t="s">
        <v>5605</v>
      </c>
    </row>
    <row r="640" spans="1:16" ht="13" x14ac:dyDescent="0.15">
      <c r="A640" s="2" t="s">
        <v>5606</v>
      </c>
      <c r="B640" s="2" t="s">
        <v>5607</v>
      </c>
      <c r="C640" s="2" t="s">
        <v>5608</v>
      </c>
      <c r="D640" s="2" t="s">
        <v>5609</v>
      </c>
      <c r="E640" s="2" t="s">
        <v>5556</v>
      </c>
      <c r="F640" s="3">
        <v>0.66</v>
      </c>
      <c r="G640" s="2">
        <v>4.2</v>
      </c>
      <c r="H640" s="4">
        <v>49551</v>
      </c>
      <c r="I640" s="2" t="s">
        <v>5610</v>
      </c>
      <c r="J640" s="2" t="s">
        <v>5611</v>
      </c>
      <c r="K640" s="2" t="s">
        <v>5612</v>
      </c>
      <c r="L640" s="2" t="s">
        <v>5613</v>
      </c>
      <c r="M640" s="2" t="s">
        <v>5614</v>
      </c>
      <c r="N640" s="2" t="s">
        <v>5615</v>
      </c>
      <c r="O640" s="5" t="s">
        <v>5616</v>
      </c>
      <c r="P640" s="5" t="s">
        <v>5617</v>
      </c>
    </row>
    <row r="641" spans="1:16" ht="13" x14ac:dyDescent="0.15">
      <c r="A641" s="2" t="s">
        <v>5618</v>
      </c>
      <c r="B641" s="2" t="s">
        <v>5619</v>
      </c>
      <c r="C641" s="2" t="s">
        <v>3347</v>
      </c>
      <c r="D641" s="2" t="s">
        <v>5620</v>
      </c>
      <c r="E641" s="2" t="s">
        <v>2139</v>
      </c>
      <c r="F641" s="3">
        <v>0.69</v>
      </c>
      <c r="G641" s="2">
        <v>4.0999999999999996</v>
      </c>
      <c r="H641" s="2" t="s">
        <v>5621</v>
      </c>
      <c r="I641" s="2" t="s">
        <v>5622</v>
      </c>
      <c r="J641" s="2" t="s">
        <v>5623</v>
      </c>
      <c r="K641" s="2" t="s">
        <v>5624</v>
      </c>
      <c r="L641" s="2" t="s">
        <v>5625</v>
      </c>
      <c r="M641" s="2" t="s">
        <v>5626</v>
      </c>
      <c r="N641" s="2" t="s">
        <v>5627</v>
      </c>
      <c r="O641" s="5" t="s">
        <v>5628</v>
      </c>
      <c r="P641" s="5" t="s">
        <v>5629</v>
      </c>
    </row>
    <row r="642" spans="1:16" ht="13" x14ac:dyDescent="0.15">
      <c r="A642" s="2" t="s">
        <v>5630</v>
      </c>
      <c r="B642" s="2" t="s">
        <v>5631</v>
      </c>
      <c r="C642" s="2" t="s">
        <v>5632</v>
      </c>
      <c r="D642" s="2" t="s">
        <v>19</v>
      </c>
      <c r="E642" s="2" t="s">
        <v>2402</v>
      </c>
      <c r="F642" s="3">
        <v>0.6</v>
      </c>
      <c r="G642" s="2">
        <v>3.9</v>
      </c>
      <c r="H642" s="4">
        <v>21372</v>
      </c>
      <c r="I642" s="2" t="s">
        <v>5633</v>
      </c>
      <c r="J642" s="2" t="s">
        <v>5634</v>
      </c>
      <c r="K642" s="2" t="s">
        <v>5635</v>
      </c>
      <c r="L642" s="2" t="s">
        <v>5636</v>
      </c>
      <c r="M642" s="2" t="s">
        <v>5637</v>
      </c>
      <c r="N642" s="2" t="s">
        <v>5638</v>
      </c>
      <c r="O642" s="5" t="s">
        <v>5639</v>
      </c>
      <c r="P642" s="5" t="s">
        <v>5640</v>
      </c>
    </row>
    <row r="643" spans="1:16" ht="13" x14ac:dyDescent="0.15">
      <c r="A643" s="2" t="s">
        <v>3746</v>
      </c>
      <c r="B643" s="2" t="s">
        <v>3747</v>
      </c>
      <c r="C643" s="2" t="s">
        <v>3301</v>
      </c>
      <c r="D643" s="2" t="s">
        <v>5641</v>
      </c>
      <c r="E643" s="2" t="s">
        <v>842</v>
      </c>
      <c r="F643" s="3">
        <v>0.74</v>
      </c>
      <c r="G643" s="2">
        <v>4.3</v>
      </c>
      <c r="H643" s="2" t="s">
        <v>5642</v>
      </c>
      <c r="I643" s="2" t="s">
        <v>3749</v>
      </c>
      <c r="J643" s="2" t="s">
        <v>5643</v>
      </c>
      <c r="K643" s="2" t="s">
        <v>5644</v>
      </c>
      <c r="L643" s="2" t="s">
        <v>5645</v>
      </c>
      <c r="M643" s="2" t="s">
        <v>5646</v>
      </c>
      <c r="N643" s="2" t="s">
        <v>5647</v>
      </c>
      <c r="O643" s="5" t="s">
        <v>5648</v>
      </c>
      <c r="P643" s="5" t="s">
        <v>5649</v>
      </c>
    </row>
    <row r="644" spans="1:16" ht="13" x14ac:dyDescent="0.15">
      <c r="A644" s="2" t="s">
        <v>75</v>
      </c>
      <c r="B644" s="2" t="s">
        <v>76</v>
      </c>
      <c r="C644" s="2" t="s">
        <v>18</v>
      </c>
      <c r="D644" s="2" t="s">
        <v>77</v>
      </c>
      <c r="E644" s="2" t="s">
        <v>78</v>
      </c>
      <c r="F644" s="3">
        <v>0.85</v>
      </c>
      <c r="G644" s="2">
        <v>3.9</v>
      </c>
      <c r="H644" s="4">
        <v>24870</v>
      </c>
      <c r="I644" s="2" t="s">
        <v>79</v>
      </c>
      <c r="J644" s="2" t="s">
        <v>80</v>
      </c>
      <c r="K644" s="2" t="s">
        <v>81</v>
      </c>
      <c r="L644" s="2" t="s">
        <v>82</v>
      </c>
      <c r="M644" s="2" t="s">
        <v>83</v>
      </c>
      <c r="N644" s="2" t="s">
        <v>84</v>
      </c>
      <c r="O644" s="5" t="s">
        <v>85</v>
      </c>
      <c r="P644" s="5" t="s">
        <v>5650</v>
      </c>
    </row>
    <row r="645" spans="1:16" ht="13" x14ac:dyDescent="0.15">
      <c r="A645" s="2" t="s">
        <v>5651</v>
      </c>
      <c r="B645" s="2" t="s">
        <v>5652</v>
      </c>
      <c r="C645" s="2" t="s">
        <v>5653</v>
      </c>
      <c r="D645" s="2" t="s">
        <v>5654</v>
      </c>
      <c r="E645" s="2" t="s">
        <v>5655</v>
      </c>
      <c r="F645" s="3">
        <v>0.06</v>
      </c>
      <c r="G645" s="2">
        <v>4</v>
      </c>
      <c r="H645" s="4">
        <v>7199</v>
      </c>
      <c r="I645" s="2" t="s">
        <v>5656</v>
      </c>
      <c r="J645" s="2" t="s">
        <v>5657</v>
      </c>
      <c r="K645" s="2" t="s">
        <v>5658</v>
      </c>
      <c r="L645" s="2" t="s">
        <v>5659</v>
      </c>
      <c r="M645" s="2" t="s">
        <v>5660</v>
      </c>
      <c r="N645" s="2" t="s">
        <v>5661</v>
      </c>
      <c r="O645" s="5" t="s">
        <v>5662</v>
      </c>
      <c r="P645" s="5" t="s">
        <v>5663</v>
      </c>
    </row>
    <row r="646" spans="1:16" ht="13" x14ac:dyDescent="0.15">
      <c r="A646" s="2" t="s">
        <v>3827</v>
      </c>
      <c r="B646" s="2" t="s">
        <v>3828</v>
      </c>
      <c r="C646" s="2" t="s">
        <v>3829</v>
      </c>
      <c r="D646" s="2" t="s">
        <v>399</v>
      </c>
      <c r="E646" s="2" t="s">
        <v>114</v>
      </c>
      <c r="F646" s="3">
        <v>0.9</v>
      </c>
      <c r="G646" s="2">
        <v>4</v>
      </c>
      <c r="H646" s="4">
        <v>1396</v>
      </c>
      <c r="I646" s="2" t="s">
        <v>3830</v>
      </c>
      <c r="J646" s="2" t="s">
        <v>3831</v>
      </c>
      <c r="K646" s="2" t="s">
        <v>3832</v>
      </c>
      <c r="L646" s="2" t="s">
        <v>3833</v>
      </c>
      <c r="M646" s="2" t="s">
        <v>3834</v>
      </c>
      <c r="N646" s="2" t="s">
        <v>3835</v>
      </c>
      <c r="O646" s="5" t="s">
        <v>5664</v>
      </c>
      <c r="P646" s="5" t="s">
        <v>5665</v>
      </c>
    </row>
    <row r="647" spans="1:16" ht="13" x14ac:dyDescent="0.15">
      <c r="A647" s="2" t="s">
        <v>5666</v>
      </c>
      <c r="B647" s="2" t="s">
        <v>5667</v>
      </c>
      <c r="C647" s="2" t="s">
        <v>5668</v>
      </c>
      <c r="D647" s="2" t="s">
        <v>5669</v>
      </c>
      <c r="E647" s="2" t="s">
        <v>102</v>
      </c>
      <c r="F647" s="3">
        <v>0.87</v>
      </c>
      <c r="G647" s="2">
        <v>3.5</v>
      </c>
      <c r="H647" s="4">
        <v>15233</v>
      </c>
      <c r="I647" s="2" t="s">
        <v>5670</v>
      </c>
      <c r="J647" s="2" t="s">
        <v>5671</v>
      </c>
      <c r="K647" s="2" t="s">
        <v>5672</v>
      </c>
      <c r="L647" s="2" t="s">
        <v>5673</v>
      </c>
      <c r="M647" s="2" t="s">
        <v>5674</v>
      </c>
      <c r="N647" s="2" t="s">
        <v>5675</v>
      </c>
      <c r="O647" s="5" t="s">
        <v>5676</v>
      </c>
      <c r="P647" s="5" t="s">
        <v>5677</v>
      </c>
    </row>
    <row r="648" spans="1:16" ht="13" x14ac:dyDescent="0.15">
      <c r="A648" s="2" t="s">
        <v>5678</v>
      </c>
      <c r="B648" s="2" t="s">
        <v>5679</v>
      </c>
      <c r="C648" s="2" t="s">
        <v>5193</v>
      </c>
      <c r="D648" s="2" t="s">
        <v>5680</v>
      </c>
      <c r="E648" s="2" t="s">
        <v>5681</v>
      </c>
      <c r="F648" s="3">
        <v>0.64</v>
      </c>
      <c r="G648" s="2">
        <v>4.3</v>
      </c>
      <c r="H648" s="4">
        <v>55747</v>
      </c>
      <c r="I648" s="2" t="s">
        <v>5682</v>
      </c>
      <c r="J648" s="2" t="s">
        <v>5683</v>
      </c>
      <c r="K648" s="2" t="s">
        <v>5684</v>
      </c>
      <c r="L648" s="2" t="s">
        <v>5685</v>
      </c>
      <c r="M648" s="2" t="s">
        <v>5686</v>
      </c>
      <c r="N648" s="2" t="s">
        <v>5687</v>
      </c>
      <c r="O648" s="5" t="s">
        <v>5688</v>
      </c>
      <c r="P648" s="5" t="s">
        <v>5689</v>
      </c>
    </row>
    <row r="649" spans="1:16" ht="13" x14ac:dyDescent="0.15">
      <c r="A649" s="2" t="s">
        <v>5690</v>
      </c>
      <c r="B649" s="2" t="s">
        <v>5691</v>
      </c>
      <c r="C649" s="2" t="s">
        <v>3347</v>
      </c>
      <c r="D649" s="2" t="s">
        <v>547</v>
      </c>
      <c r="E649" s="2" t="s">
        <v>2220</v>
      </c>
      <c r="F649" s="3">
        <v>0.76</v>
      </c>
      <c r="G649" s="2">
        <v>3.8</v>
      </c>
      <c r="H649" s="4">
        <v>14961</v>
      </c>
      <c r="I649" s="2" t="s">
        <v>5692</v>
      </c>
      <c r="J649" s="2" t="s">
        <v>5693</v>
      </c>
      <c r="K649" s="2" t="s">
        <v>5694</v>
      </c>
      <c r="L649" s="2" t="s">
        <v>5695</v>
      </c>
      <c r="M649" s="2" t="s">
        <v>5696</v>
      </c>
      <c r="N649" s="2" t="s">
        <v>5697</v>
      </c>
      <c r="O649" s="5" t="s">
        <v>5698</v>
      </c>
      <c r="P649" s="5" t="s">
        <v>5699</v>
      </c>
    </row>
    <row r="650" spans="1:16" ht="13" x14ac:dyDescent="0.15">
      <c r="A650" s="2" t="s">
        <v>5700</v>
      </c>
      <c r="B650" s="2" t="s">
        <v>5701</v>
      </c>
      <c r="C650" s="2" t="s">
        <v>5206</v>
      </c>
      <c r="D650" s="2" t="s">
        <v>3302</v>
      </c>
      <c r="E650" s="2" t="s">
        <v>888</v>
      </c>
      <c r="F650" s="3">
        <v>0.56000000000000005</v>
      </c>
      <c r="G650" s="2">
        <v>4.4000000000000004</v>
      </c>
      <c r="H650" s="4">
        <v>9275</v>
      </c>
      <c r="I650" s="2" t="s">
        <v>5702</v>
      </c>
      <c r="J650" s="2" t="s">
        <v>5703</v>
      </c>
      <c r="K650" s="2" t="s">
        <v>5704</v>
      </c>
      <c r="L650" s="2" t="s">
        <v>5705</v>
      </c>
      <c r="M650" s="2" t="s">
        <v>5706</v>
      </c>
      <c r="N650" s="2" t="s">
        <v>5707</v>
      </c>
      <c r="O650" s="5" t="s">
        <v>5708</v>
      </c>
      <c r="P650" s="5" t="s">
        <v>5709</v>
      </c>
    </row>
    <row r="651" spans="1:16" ht="13" x14ac:dyDescent="0.15">
      <c r="A651" s="2" t="s">
        <v>5710</v>
      </c>
      <c r="B651" s="2" t="s">
        <v>5711</v>
      </c>
      <c r="C651" s="2" t="s">
        <v>3347</v>
      </c>
      <c r="D651" s="2" t="s">
        <v>625</v>
      </c>
      <c r="E651" s="2" t="s">
        <v>2630</v>
      </c>
      <c r="F651" s="3">
        <v>0.83</v>
      </c>
      <c r="G651" s="2">
        <v>3.7</v>
      </c>
      <c r="H651" s="4">
        <v>28324</v>
      </c>
      <c r="I651" s="2" t="s">
        <v>5712</v>
      </c>
      <c r="J651" s="2" t="s">
        <v>5713</v>
      </c>
      <c r="K651" s="2" t="s">
        <v>5714</v>
      </c>
      <c r="L651" s="2" t="s">
        <v>5715</v>
      </c>
      <c r="M651" s="2" t="s">
        <v>5716</v>
      </c>
      <c r="N651" s="2" t="s">
        <v>5717</v>
      </c>
      <c r="O651" s="5" t="s">
        <v>5718</v>
      </c>
      <c r="P651" s="5" t="s">
        <v>5719</v>
      </c>
    </row>
    <row r="652" spans="1:16" ht="13" x14ac:dyDescent="0.15">
      <c r="A652" s="2" t="s">
        <v>5720</v>
      </c>
      <c r="B652" s="2" t="s">
        <v>5721</v>
      </c>
      <c r="C652" s="2" t="s">
        <v>5418</v>
      </c>
      <c r="D652" s="2" t="s">
        <v>77</v>
      </c>
      <c r="E652" s="2" t="s">
        <v>5722</v>
      </c>
      <c r="F652" s="3">
        <v>0.17</v>
      </c>
      <c r="G652" s="2">
        <v>4.4000000000000004</v>
      </c>
      <c r="H652" s="2">
        <v>644</v>
      </c>
      <c r="I652" s="2" t="s">
        <v>5723</v>
      </c>
      <c r="J652" s="2" t="s">
        <v>5724</v>
      </c>
      <c r="K652" s="2" t="s">
        <v>5725</v>
      </c>
      <c r="L652" s="2" t="s">
        <v>5726</v>
      </c>
      <c r="M652" s="2" t="s">
        <v>5727</v>
      </c>
      <c r="N652" s="2" t="s">
        <v>5728</v>
      </c>
      <c r="O652" s="5" t="s">
        <v>5729</v>
      </c>
      <c r="P652" s="5" t="s">
        <v>5730</v>
      </c>
    </row>
    <row r="653" spans="1:16" ht="13" x14ac:dyDescent="0.15">
      <c r="A653" s="2" t="s">
        <v>5731</v>
      </c>
      <c r="B653" s="2" t="s">
        <v>5732</v>
      </c>
      <c r="C653" s="2" t="s">
        <v>5733</v>
      </c>
      <c r="D653" s="2" t="s">
        <v>19</v>
      </c>
      <c r="E653" s="2" t="s">
        <v>1894</v>
      </c>
      <c r="F653" s="3">
        <v>0.27</v>
      </c>
      <c r="G653" s="2">
        <v>4.4000000000000004</v>
      </c>
      <c r="H653" s="4">
        <v>18139</v>
      </c>
      <c r="I653" s="2" t="s">
        <v>5734</v>
      </c>
      <c r="J653" s="2" t="s">
        <v>5735</v>
      </c>
      <c r="K653" s="2" t="s">
        <v>5736</v>
      </c>
      <c r="L653" s="2" t="s">
        <v>5737</v>
      </c>
      <c r="M653" s="2" t="s">
        <v>5738</v>
      </c>
      <c r="N653" s="2" t="s">
        <v>5739</v>
      </c>
      <c r="O653" s="5" t="s">
        <v>5740</v>
      </c>
      <c r="P653" s="5" t="s">
        <v>5741</v>
      </c>
    </row>
    <row r="654" spans="1:16" ht="13" x14ac:dyDescent="0.15">
      <c r="A654" s="2" t="s">
        <v>5742</v>
      </c>
      <c r="B654" s="2" t="s">
        <v>5743</v>
      </c>
      <c r="C654" s="2" t="s">
        <v>5744</v>
      </c>
      <c r="D654" s="2" t="s">
        <v>5745</v>
      </c>
      <c r="E654" s="2" t="s">
        <v>1927</v>
      </c>
      <c r="F654" s="3">
        <v>0.15</v>
      </c>
      <c r="G654" s="2">
        <v>4.4000000000000004</v>
      </c>
      <c r="H654" s="4">
        <v>7203</v>
      </c>
      <c r="I654" s="2" t="s">
        <v>5746</v>
      </c>
      <c r="J654" s="2" t="s">
        <v>5747</v>
      </c>
      <c r="K654" s="2" t="s">
        <v>5748</v>
      </c>
      <c r="L654" s="2" t="s">
        <v>5749</v>
      </c>
      <c r="M654" s="2" t="s">
        <v>5750</v>
      </c>
      <c r="N654" s="2" t="s">
        <v>5751</v>
      </c>
      <c r="O654" s="5" t="s">
        <v>5752</v>
      </c>
      <c r="P654" s="5" t="s">
        <v>5753</v>
      </c>
    </row>
    <row r="655" spans="1:16" ht="13" x14ac:dyDescent="0.15">
      <c r="A655" s="2" t="s">
        <v>5754</v>
      </c>
      <c r="B655" s="2" t="s">
        <v>5755</v>
      </c>
      <c r="C655" s="2" t="s">
        <v>5756</v>
      </c>
      <c r="D655" s="2" t="s">
        <v>1905</v>
      </c>
      <c r="E655" s="2" t="s">
        <v>114</v>
      </c>
      <c r="F655" s="3">
        <v>0.87</v>
      </c>
      <c r="G655" s="2">
        <v>4.2</v>
      </c>
      <c r="H655" s="2">
        <v>491</v>
      </c>
      <c r="I655" s="2" t="s">
        <v>5757</v>
      </c>
      <c r="J655" s="2" t="s">
        <v>5758</v>
      </c>
      <c r="K655" s="2" t="s">
        <v>5759</v>
      </c>
      <c r="L655" s="2" t="s">
        <v>5760</v>
      </c>
      <c r="M655" s="2" t="s">
        <v>5761</v>
      </c>
      <c r="N655" s="2" t="s">
        <v>5762</v>
      </c>
      <c r="O655" s="5" t="s">
        <v>5763</v>
      </c>
      <c r="P655" s="5" t="s">
        <v>5764</v>
      </c>
    </row>
    <row r="656" spans="1:16" ht="13" x14ac:dyDescent="0.15">
      <c r="A656" s="2" t="s">
        <v>5765</v>
      </c>
      <c r="B656" s="2" t="s">
        <v>5766</v>
      </c>
      <c r="C656" s="2" t="s">
        <v>5767</v>
      </c>
      <c r="D656" s="2" t="s">
        <v>31</v>
      </c>
      <c r="E656" s="2" t="s">
        <v>378</v>
      </c>
      <c r="F656" s="3">
        <v>0.67</v>
      </c>
      <c r="G656" s="2">
        <v>4.5</v>
      </c>
      <c r="H656" s="4">
        <v>13568</v>
      </c>
      <c r="I656" s="2" t="s">
        <v>5768</v>
      </c>
      <c r="J656" s="2" t="s">
        <v>5769</v>
      </c>
      <c r="K656" s="2" t="s">
        <v>5770</v>
      </c>
      <c r="L656" s="2" t="s">
        <v>5771</v>
      </c>
      <c r="M656" s="2" t="s">
        <v>5772</v>
      </c>
      <c r="N656" s="2" t="s">
        <v>5773</v>
      </c>
      <c r="O656" s="5" t="s">
        <v>5774</v>
      </c>
      <c r="P656" s="5" t="s">
        <v>5775</v>
      </c>
    </row>
    <row r="657" spans="1:16" ht="13" x14ac:dyDescent="0.15">
      <c r="A657" s="2" t="s">
        <v>5776</v>
      </c>
      <c r="B657" s="2" t="s">
        <v>5777</v>
      </c>
      <c r="C657" s="2" t="s">
        <v>3347</v>
      </c>
      <c r="D657" s="2" t="s">
        <v>114</v>
      </c>
      <c r="E657" s="2" t="s">
        <v>4386</v>
      </c>
      <c r="F657" s="3">
        <v>0.78</v>
      </c>
      <c r="G657" s="2">
        <v>3.8</v>
      </c>
      <c r="H657" s="4">
        <v>3390</v>
      </c>
      <c r="I657" s="2" t="s">
        <v>5778</v>
      </c>
      <c r="J657" s="2" t="s">
        <v>5779</v>
      </c>
      <c r="K657" s="2" t="s">
        <v>5780</v>
      </c>
      <c r="L657" s="2" t="s">
        <v>5781</v>
      </c>
      <c r="M657" s="2" t="s">
        <v>5782</v>
      </c>
      <c r="N657" s="2" t="s">
        <v>5783</v>
      </c>
      <c r="O657" s="5" t="s">
        <v>5784</v>
      </c>
      <c r="P657" s="5" t="s">
        <v>5785</v>
      </c>
    </row>
    <row r="658" spans="1:16" ht="13" x14ac:dyDescent="0.15">
      <c r="A658" s="2" t="s">
        <v>5786</v>
      </c>
      <c r="B658" s="2" t="s">
        <v>5787</v>
      </c>
      <c r="C658" s="2" t="s">
        <v>3347</v>
      </c>
      <c r="D658" s="2" t="s">
        <v>163</v>
      </c>
      <c r="E658" s="2" t="s">
        <v>4386</v>
      </c>
      <c r="F658" s="3">
        <v>0.8</v>
      </c>
      <c r="G658" s="2">
        <v>3.8</v>
      </c>
      <c r="H658" s="2" t="s">
        <v>5788</v>
      </c>
      <c r="I658" s="2" t="s">
        <v>5789</v>
      </c>
      <c r="J658" s="2" t="s">
        <v>5790</v>
      </c>
      <c r="K658" s="2" t="s">
        <v>5791</v>
      </c>
      <c r="L658" s="2" t="s">
        <v>5792</v>
      </c>
      <c r="M658" s="2" t="s">
        <v>5793</v>
      </c>
      <c r="N658" s="2" t="s">
        <v>5794</v>
      </c>
      <c r="O658" s="5" t="s">
        <v>5795</v>
      </c>
      <c r="P658" s="5" t="s">
        <v>5796</v>
      </c>
    </row>
    <row r="659" spans="1:16" ht="13" x14ac:dyDescent="0.15">
      <c r="A659" s="2" t="s">
        <v>3903</v>
      </c>
      <c r="B659" s="2" t="s">
        <v>3904</v>
      </c>
      <c r="C659" s="2" t="s">
        <v>3252</v>
      </c>
      <c r="D659" s="2" t="s">
        <v>236</v>
      </c>
      <c r="E659" s="2" t="s">
        <v>1683</v>
      </c>
      <c r="F659" s="3">
        <v>0.28000000000000003</v>
      </c>
      <c r="G659" s="2">
        <v>4.0999999999999996</v>
      </c>
      <c r="H659" s="4">
        <v>18678</v>
      </c>
      <c r="I659" s="2" t="s">
        <v>3905</v>
      </c>
      <c r="J659" s="2" t="s">
        <v>3906</v>
      </c>
      <c r="K659" s="2" t="s">
        <v>3907</v>
      </c>
      <c r="L659" s="2" t="s">
        <v>3908</v>
      </c>
      <c r="M659" s="2" t="s">
        <v>3909</v>
      </c>
      <c r="N659" s="2" t="s">
        <v>3910</v>
      </c>
      <c r="O659" s="5" t="s">
        <v>5797</v>
      </c>
      <c r="P659" s="5" t="s">
        <v>5798</v>
      </c>
    </row>
    <row r="660" spans="1:16" ht="13" x14ac:dyDescent="0.15">
      <c r="A660" s="2" t="s">
        <v>87</v>
      </c>
      <c r="B660" s="2" t="s">
        <v>88</v>
      </c>
      <c r="C660" s="2" t="s">
        <v>18</v>
      </c>
      <c r="D660" s="2" t="s">
        <v>89</v>
      </c>
      <c r="E660" s="2" t="s">
        <v>90</v>
      </c>
      <c r="F660" s="3">
        <v>0.65</v>
      </c>
      <c r="G660" s="2">
        <v>4.0999999999999996</v>
      </c>
      <c r="H660" s="4">
        <v>15189</v>
      </c>
      <c r="I660" s="2" t="s">
        <v>91</v>
      </c>
      <c r="J660" s="2" t="s">
        <v>92</v>
      </c>
      <c r="K660" s="2" t="s">
        <v>93</v>
      </c>
      <c r="L660" s="2" t="s">
        <v>94</v>
      </c>
      <c r="M660" s="2" t="s">
        <v>95</v>
      </c>
      <c r="N660" s="2" t="s">
        <v>96</v>
      </c>
      <c r="O660" s="5" t="s">
        <v>97</v>
      </c>
      <c r="P660" s="5" t="s">
        <v>5799</v>
      </c>
    </row>
    <row r="661" spans="1:16" ht="13" x14ac:dyDescent="0.15">
      <c r="A661" s="2" t="s">
        <v>5800</v>
      </c>
      <c r="B661" s="2" t="s">
        <v>5801</v>
      </c>
      <c r="C661" s="2" t="s">
        <v>5596</v>
      </c>
      <c r="D661" s="2" t="s">
        <v>5802</v>
      </c>
      <c r="E661" s="2" t="s">
        <v>5803</v>
      </c>
      <c r="F661" s="3">
        <v>0.05</v>
      </c>
      <c r="G661" s="2">
        <v>4.4000000000000004</v>
      </c>
      <c r="H661" s="4">
        <v>12179</v>
      </c>
      <c r="I661" s="2" t="s">
        <v>5804</v>
      </c>
      <c r="J661" s="2" t="s">
        <v>5805</v>
      </c>
      <c r="K661" s="2" t="s">
        <v>5806</v>
      </c>
      <c r="L661" s="2" t="s">
        <v>5807</v>
      </c>
      <c r="M661" s="2" t="s">
        <v>5808</v>
      </c>
      <c r="N661" s="2" t="s">
        <v>5809</v>
      </c>
      <c r="O661" s="5" t="s">
        <v>5810</v>
      </c>
      <c r="P661" s="5" t="s">
        <v>5811</v>
      </c>
    </row>
    <row r="662" spans="1:16" ht="13" x14ac:dyDescent="0.15">
      <c r="A662" s="2" t="s">
        <v>5812</v>
      </c>
      <c r="B662" s="2" t="s">
        <v>5813</v>
      </c>
      <c r="C662" s="2" t="s">
        <v>5814</v>
      </c>
      <c r="D662" s="2" t="s">
        <v>142</v>
      </c>
      <c r="E662" s="2" t="s">
        <v>324</v>
      </c>
      <c r="F662" s="3">
        <v>0.6</v>
      </c>
      <c r="G662" s="2">
        <v>3.8</v>
      </c>
      <c r="H662" s="4">
        <v>12958</v>
      </c>
      <c r="I662" s="2" t="s">
        <v>5815</v>
      </c>
      <c r="J662" s="2" t="s">
        <v>5816</v>
      </c>
      <c r="K662" s="2" t="s">
        <v>5817</v>
      </c>
      <c r="L662" s="2" t="s">
        <v>5818</v>
      </c>
      <c r="M662" s="2" t="s">
        <v>5819</v>
      </c>
      <c r="N662" s="2" t="s">
        <v>5820</v>
      </c>
      <c r="O662" s="5" t="s">
        <v>5821</v>
      </c>
      <c r="P662" s="5" t="s">
        <v>5822</v>
      </c>
    </row>
    <row r="663" spans="1:16" ht="13" x14ac:dyDescent="0.15">
      <c r="A663" s="2" t="s">
        <v>5823</v>
      </c>
      <c r="B663" s="2" t="s">
        <v>5824</v>
      </c>
      <c r="C663" s="2" t="s">
        <v>5206</v>
      </c>
      <c r="D663" s="2" t="s">
        <v>5825</v>
      </c>
      <c r="E663" s="2" t="s">
        <v>547</v>
      </c>
      <c r="F663" s="3">
        <v>0.43</v>
      </c>
      <c r="G663" s="2">
        <v>4.2</v>
      </c>
      <c r="H663" s="4">
        <v>8258</v>
      </c>
      <c r="I663" s="2" t="s">
        <v>5826</v>
      </c>
      <c r="J663" s="2" t="s">
        <v>5827</v>
      </c>
      <c r="K663" s="2" t="s">
        <v>5828</v>
      </c>
      <c r="L663" s="2" t="s">
        <v>5829</v>
      </c>
      <c r="M663" s="2" t="s">
        <v>5830</v>
      </c>
      <c r="N663" s="2" t="s">
        <v>5831</v>
      </c>
      <c r="O663" s="5" t="s">
        <v>5832</v>
      </c>
      <c r="P663" s="5" t="s">
        <v>5833</v>
      </c>
    </row>
    <row r="664" spans="1:16" ht="13" x14ac:dyDescent="0.15">
      <c r="A664" s="2" t="s">
        <v>5834</v>
      </c>
      <c r="B664" s="2" t="s">
        <v>5835</v>
      </c>
      <c r="C664" s="2" t="s">
        <v>5836</v>
      </c>
      <c r="D664" s="2" t="s">
        <v>547</v>
      </c>
      <c r="E664" s="2" t="s">
        <v>5837</v>
      </c>
      <c r="F664" s="3">
        <v>0.66</v>
      </c>
      <c r="G664" s="2">
        <v>4.0999999999999996</v>
      </c>
      <c r="H664" s="4">
        <v>11716</v>
      </c>
      <c r="I664" s="2" t="s">
        <v>5838</v>
      </c>
      <c r="J664" s="2" t="s">
        <v>5839</v>
      </c>
      <c r="K664" s="2" t="s">
        <v>5840</v>
      </c>
      <c r="L664" s="2" t="s">
        <v>5841</v>
      </c>
      <c r="M664" s="2" t="s">
        <v>5842</v>
      </c>
      <c r="N664" s="2" t="s">
        <v>5843</v>
      </c>
      <c r="O664" s="5" t="s">
        <v>5844</v>
      </c>
      <c r="P664" s="5" t="s">
        <v>5845</v>
      </c>
    </row>
    <row r="665" spans="1:16" ht="13" x14ac:dyDescent="0.15">
      <c r="A665" s="2" t="s">
        <v>5846</v>
      </c>
      <c r="B665" s="2" t="s">
        <v>5847</v>
      </c>
      <c r="C665" s="2" t="s">
        <v>5848</v>
      </c>
      <c r="D665" s="2" t="s">
        <v>1683</v>
      </c>
      <c r="E665" s="2" t="s">
        <v>2220</v>
      </c>
      <c r="F665" s="3">
        <v>0.5</v>
      </c>
      <c r="G665" s="2">
        <v>4.4000000000000004</v>
      </c>
      <c r="H665" s="4">
        <v>35024</v>
      </c>
      <c r="I665" s="2" t="s">
        <v>5849</v>
      </c>
      <c r="J665" s="2" t="s">
        <v>5850</v>
      </c>
      <c r="K665" s="2" t="s">
        <v>5851</v>
      </c>
      <c r="L665" s="2" t="s">
        <v>5852</v>
      </c>
      <c r="M665" s="2" t="s">
        <v>5853</v>
      </c>
      <c r="N665" s="2" t="s">
        <v>5854</v>
      </c>
      <c r="O665" s="5" t="s">
        <v>5855</v>
      </c>
      <c r="P665" s="5" t="s">
        <v>5856</v>
      </c>
    </row>
    <row r="666" spans="1:16" ht="13" x14ac:dyDescent="0.15">
      <c r="A666" s="2" t="s">
        <v>5857</v>
      </c>
      <c r="B666" s="2" t="s">
        <v>5858</v>
      </c>
      <c r="C666" s="2" t="s">
        <v>5859</v>
      </c>
      <c r="D666" s="2" t="s">
        <v>236</v>
      </c>
      <c r="E666" s="2" t="s">
        <v>2220</v>
      </c>
      <c r="F666" s="3">
        <v>0.64</v>
      </c>
      <c r="G666" s="2">
        <v>4.0999999999999996</v>
      </c>
      <c r="H666" s="4">
        <v>55192</v>
      </c>
      <c r="I666" s="2" t="s">
        <v>5860</v>
      </c>
      <c r="J666" s="2" t="s">
        <v>5861</v>
      </c>
      <c r="K666" s="2" t="s">
        <v>5862</v>
      </c>
      <c r="L666" s="2" t="s">
        <v>5863</v>
      </c>
      <c r="M666" s="2" t="s">
        <v>5864</v>
      </c>
      <c r="N666" s="2" t="s">
        <v>5865</v>
      </c>
      <c r="O666" s="5" t="s">
        <v>5866</v>
      </c>
      <c r="P666" s="5" t="s">
        <v>5867</v>
      </c>
    </row>
    <row r="667" spans="1:16" ht="13" x14ac:dyDescent="0.15">
      <c r="A667" s="2" t="s">
        <v>5868</v>
      </c>
      <c r="B667" s="2" t="s">
        <v>5869</v>
      </c>
      <c r="C667" s="2" t="s">
        <v>3347</v>
      </c>
      <c r="D667" s="2" t="s">
        <v>5870</v>
      </c>
      <c r="E667" s="2" t="s">
        <v>378</v>
      </c>
      <c r="F667" s="3">
        <v>0.28000000000000003</v>
      </c>
      <c r="G667" s="2">
        <v>4.0999999999999996</v>
      </c>
      <c r="H667" s="2" t="s">
        <v>5871</v>
      </c>
      <c r="I667" s="2" t="s">
        <v>5872</v>
      </c>
      <c r="J667" s="2" t="s">
        <v>5873</v>
      </c>
      <c r="K667" s="2" t="s">
        <v>5874</v>
      </c>
      <c r="L667" s="2" t="s">
        <v>5875</v>
      </c>
      <c r="M667" s="2" t="s">
        <v>5876</v>
      </c>
      <c r="N667" s="2" t="s">
        <v>5877</v>
      </c>
      <c r="O667" s="5" t="s">
        <v>5878</v>
      </c>
      <c r="P667" s="5" t="s">
        <v>5879</v>
      </c>
    </row>
    <row r="668" spans="1:16" ht="13" x14ac:dyDescent="0.15">
      <c r="A668" s="2" t="s">
        <v>5880</v>
      </c>
      <c r="B668" s="2" t="s">
        <v>5881</v>
      </c>
      <c r="C668" s="2" t="s">
        <v>5218</v>
      </c>
      <c r="D668" s="2" t="s">
        <v>5882</v>
      </c>
      <c r="E668" s="2" t="s">
        <v>90</v>
      </c>
      <c r="F668" s="3">
        <v>0.8</v>
      </c>
      <c r="G668" s="2">
        <v>3.5</v>
      </c>
      <c r="H668" s="4">
        <v>9638</v>
      </c>
      <c r="I668" s="2" t="s">
        <v>5883</v>
      </c>
      <c r="J668" s="2" t="s">
        <v>5884</v>
      </c>
      <c r="K668" s="2" t="s">
        <v>5885</v>
      </c>
      <c r="L668" s="2" t="s">
        <v>5886</v>
      </c>
      <c r="M668" s="2" t="s">
        <v>5887</v>
      </c>
      <c r="N668" s="2" t="s">
        <v>5888</v>
      </c>
      <c r="O668" s="5" t="s">
        <v>5889</v>
      </c>
      <c r="P668" s="5" t="s">
        <v>5890</v>
      </c>
    </row>
    <row r="669" spans="1:16" ht="13" x14ac:dyDescent="0.15">
      <c r="A669" s="2" t="s">
        <v>5891</v>
      </c>
      <c r="B669" s="2" t="s">
        <v>5892</v>
      </c>
      <c r="C669" s="2" t="s">
        <v>5376</v>
      </c>
      <c r="D669" s="2" t="s">
        <v>54</v>
      </c>
      <c r="E669" s="2" t="s">
        <v>19</v>
      </c>
      <c r="F669" s="3">
        <v>0.18</v>
      </c>
      <c r="G669" s="2">
        <v>3.6</v>
      </c>
      <c r="H669" s="4">
        <v>33735</v>
      </c>
      <c r="I669" s="2" t="s">
        <v>5893</v>
      </c>
      <c r="J669" s="2" t="s">
        <v>5894</v>
      </c>
      <c r="K669" s="2" t="s">
        <v>5895</v>
      </c>
      <c r="L669" s="2" t="s">
        <v>5896</v>
      </c>
      <c r="M669" s="2" t="s">
        <v>5897</v>
      </c>
      <c r="N669" s="2" t="s">
        <v>5898</v>
      </c>
      <c r="O669" s="5" t="s">
        <v>5899</v>
      </c>
      <c r="P669" s="5" t="s">
        <v>5900</v>
      </c>
    </row>
    <row r="670" spans="1:16" ht="13" x14ac:dyDescent="0.15">
      <c r="A670" s="2" t="s">
        <v>99</v>
      </c>
      <c r="B670" s="2" t="s">
        <v>100</v>
      </c>
      <c r="C670" s="2" t="s">
        <v>18</v>
      </c>
      <c r="D670" s="2" t="s">
        <v>101</v>
      </c>
      <c r="E670" s="2" t="s">
        <v>102</v>
      </c>
      <c r="F670" s="3">
        <v>0.23</v>
      </c>
      <c r="G670" s="2">
        <v>4.3</v>
      </c>
      <c r="H670" s="4">
        <v>30411</v>
      </c>
      <c r="I670" s="2" t="s">
        <v>103</v>
      </c>
      <c r="J670" s="2" t="s">
        <v>104</v>
      </c>
      <c r="K670" s="2" t="s">
        <v>105</v>
      </c>
      <c r="L670" s="2" t="s">
        <v>106</v>
      </c>
      <c r="M670" s="2" t="s">
        <v>107</v>
      </c>
      <c r="N670" s="2" t="s">
        <v>108</v>
      </c>
      <c r="O670" s="5" t="s">
        <v>109</v>
      </c>
      <c r="P670" s="5" t="s">
        <v>5901</v>
      </c>
    </row>
    <row r="671" spans="1:16" ht="13" x14ac:dyDescent="0.15">
      <c r="A671" s="2" t="s">
        <v>5902</v>
      </c>
      <c r="B671" s="2" t="s">
        <v>5903</v>
      </c>
      <c r="C671" s="2" t="s">
        <v>5206</v>
      </c>
      <c r="D671" s="2" t="s">
        <v>668</v>
      </c>
      <c r="E671" s="2" t="s">
        <v>102</v>
      </c>
      <c r="F671" s="3">
        <v>0.54</v>
      </c>
      <c r="G671" s="2">
        <v>3.8</v>
      </c>
      <c r="H671" s="4">
        <v>3044</v>
      </c>
      <c r="I671" s="2" t="s">
        <v>5904</v>
      </c>
      <c r="J671" s="2" t="s">
        <v>5905</v>
      </c>
      <c r="K671" s="2" t="s">
        <v>5906</v>
      </c>
      <c r="L671" s="2" t="s">
        <v>5907</v>
      </c>
      <c r="M671" s="2" t="s">
        <v>5908</v>
      </c>
      <c r="N671" s="2" t="s">
        <v>5909</v>
      </c>
      <c r="O671" s="5" t="s">
        <v>5910</v>
      </c>
      <c r="P671" s="5" t="s">
        <v>5911</v>
      </c>
    </row>
    <row r="672" spans="1:16" ht="13" x14ac:dyDescent="0.15">
      <c r="A672" s="2" t="s">
        <v>5912</v>
      </c>
      <c r="B672" s="2" t="s">
        <v>5913</v>
      </c>
      <c r="C672" s="2" t="s">
        <v>4761</v>
      </c>
      <c r="D672" s="2" t="s">
        <v>547</v>
      </c>
      <c r="E672" s="2" t="s">
        <v>1683</v>
      </c>
      <c r="F672" s="3">
        <v>0.52</v>
      </c>
      <c r="G672" s="2">
        <v>4</v>
      </c>
      <c r="H672" s="4">
        <v>33584</v>
      </c>
      <c r="I672" s="2" t="s">
        <v>5914</v>
      </c>
      <c r="J672" s="2" t="s">
        <v>5915</v>
      </c>
      <c r="K672" s="2" t="s">
        <v>5916</v>
      </c>
      <c r="L672" s="2" t="s">
        <v>5917</v>
      </c>
      <c r="M672" s="2" t="s">
        <v>5918</v>
      </c>
      <c r="N672" s="2" t="s">
        <v>5919</v>
      </c>
      <c r="O672" s="5" t="s">
        <v>5920</v>
      </c>
      <c r="P672" s="5" t="s">
        <v>5921</v>
      </c>
    </row>
    <row r="673" spans="1:16" ht="13" x14ac:dyDescent="0.15">
      <c r="A673" s="2" t="s">
        <v>5922</v>
      </c>
      <c r="B673" s="2" t="s">
        <v>5923</v>
      </c>
      <c r="C673" s="2" t="s">
        <v>5924</v>
      </c>
      <c r="D673" s="2" t="s">
        <v>5925</v>
      </c>
      <c r="E673" s="2" t="s">
        <v>2187</v>
      </c>
      <c r="F673" s="3">
        <v>0.54</v>
      </c>
      <c r="G673" s="2">
        <v>3.9</v>
      </c>
      <c r="H673" s="4">
        <v>1779</v>
      </c>
      <c r="I673" s="2" t="s">
        <v>5926</v>
      </c>
      <c r="J673" s="2" t="s">
        <v>5927</v>
      </c>
      <c r="K673" s="2" t="s">
        <v>5928</v>
      </c>
      <c r="L673" s="2" t="s">
        <v>5929</v>
      </c>
      <c r="M673" s="2" t="s">
        <v>5930</v>
      </c>
      <c r="N673" s="2" t="s">
        <v>5931</v>
      </c>
      <c r="O673" s="5" t="s">
        <v>5932</v>
      </c>
      <c r="P673" s="5" t="s">
        <v>5933</v>
      </c>
    </row>
    <row r="674" spans="1:16" ht="13" x14ac:dyDescent="0.15">
      <c r="A674" s="2" t="s">
        <v>3948</v>
      </c>
      <c r="B674" s="2" t="s">
        <v>3949</v>
      </c>
      <c r="C674" s="2" t="s">
        <v>3950</v>
      </c>
      <c r="D674" s="2" t="s">
        <v>2668</v>
      </c>
      <c r="E674" s="2" t="s">
        <v>102</v>
      </c>
      <c r="F674" s="3">
        <v>0.6</v>
      </c>
      <c r="G674" s="2">
        <v>4.0999999999999996</v>
      </c>
      <c r="H674" s="4">
        <v>5999</v>
      </c>
      <c r="I674" s="2" t="s">
        <v>3951</v>
      </c>
      <c r="J674" s="2" t="s">
        <v>3952</v>
      </c>
      <c r="K674" s="2" t="s">
        <v>3953</v>
      </c>
      <c r="L674" s="2" t="s">
        <v>3954</v>
      </c>
      <c r="M674" s="2" t="s">
        <v>3955</v>
      </c>
      <c r="N674" s="2" t="s">
        <v>5934</v>
      </c>
      <c r="O674" s="5" t="s">
        <v>5935</v>
      </c>
      <c r="P674" s="5" t="s">
        <v>5936</v>
      </c>
    </row>
    <row r="675" spans="1:16" ht="13" x14ac:dyDescent="0.15">
      <c r="A675" s="2" t="s">
        <v>129</v>
      </c>
      <c r="B675" s="2" t="s">
        <v>130</v>
      </c>
      <c r="C675" s="2" t="s">
        <v>18</v>
      </c>
      <c r="D675" s="2" t="s">
        <v>66</v>
      </c>
      <c r="E675" s="2" t="s">
        <v>131</v>
      </c>
      <c r="F675" s="3">
        <v>0.55000000000000004</v>
      </c>
      <c r="G675" s="2">
        <v>4.3</v>
      </c>
      <c r="H675" s="4">
        <v>13391</v>
      </c>
      <c r="I675" s="2" t="s">
        <v>132</v>
      </c>
      <c r="J675" s="2" t="s">
        <v>133</v>
      </c>
      <c r="K675" s="2" t="s">
        <v>134</v>
      </c>
      <c r="L675" s="2" t="s">
        <v>135</v>
      </c>
      <c r="M675" s="2" t="s">
        <v>136</v>
      </c>
      <c r="N675" s="2" t="s">
        <v>137</v>
      </c>
      <c r="O675" s="5" t="s">
        <v>5937</v>
      </c>
      <c r="P675" s="5" t="s">
        <v>5938</v>
      </c>
    </row>
    <row r="676" spans="1:16" ht="13" x14ac:dyDescent="0.15">
      <c r="A676" s="2" t="s">
        <v>5939</v>
      </c>
      <c r="B676" s="2" t="s">
        <v>5940</v>
      </c>
      <c r="C676" s="2" t="s">
        <v>5941</v>
      </c>
      <c r="D676" s="2" t="s">
        <v>1927</v>
      </c>
      <c r="E676" s="2" t="s">
        <v>5942</v>
      </c>
      <c r="F676" s="3">
        <v>0.1</v>
      </c>
      <c r="G676" s="2">
        <v>4.4000000000000004</v>
      </c>
      <c r="H676" s="4">
        <v>26556</v>
      </c>
      <c r="I676" s="2" t="s">
        <v>5943</v>
      </c>
      <c r="J676" s="2" t="s">
        <v>5944</v>
      </c>
      <c r="K676" s="2" t="s">
        <v>5945</v>
      </c>
      <c r="L676" s="2" t="s">
        <v>5946</v>
      </c>
      <c r="M676" s="2" t="s">
        <v>5947</v>
      </c>
      <c r="N676" s="2" t="s">
        <v>5948</v>
      </c>
      <c r="O676" s="5" t="s">
        <v>5949</v>
      </c>
      <c r="P676" s="5" t="s">
        <v>5950</v>
      </c>
    </row>
    <row r="677" spans="1:16" ht="13" x14ac:dyDescent="0.15">
      <c r="A677" s="2" t="s">
        <v>5951</v>
      </c>
      <c r="B677" s="2" t="s">
        <v>5952</v>
      </c>
      <c r="C677" s="2" t="s">
        <v>5242</v>
      </c>
      <c r="D677" s="2" t="s">
        <v>5953</v>
      </c>
      <c r="E677" s="2" t="s">
        <v>625</v>
      </c>
      <c r="F677" s="3">
        <v>0.56000000000000005</v>
      </c>
      <c r="G677" s="2">
        <v>4.3</v>
      </c>
      <c r="H677" s="4">
        <v>25903</v>
      </c>
      <c r="I677" s="2" t="s">
        <v>5954</v>
      </c>
      <c r="J677" s="2" t="s">
        <v>5955</v>
      </c>
      <c r="K677" s="2" t="s">
        <v>5956</v>
      </c>
      <c r="L677" s="2" t="s">
        <v>5957</v>
      </c>
      <c r="M677" s="2" t="s">
        <v>5958</v>
      </c>
      <c r="N677" s="2" t="s">
        <v>5959</v>
      </c>
      <c r="O677" s="5" t="s">
        <v>5960</v>
      </c>
      <c r="P677" s="5" t="s">
        <v>5961</v>
      </c>
    </row>
    <row r="678" spans="1:16" ht="13" x14ac:dyDescent="0.15">
      <c r="A678" s="2" t="s">
        <v>5962</v>
      </c>
      <c r="B678" s="2" t="s">
        <v>5963</v>
      </c>
      <c r="C678" s="2" t="s">
        <v>5193</v>
      </c>
      <c r="D678" s="2" t="s">
        <v>5964</v>
      </c>
      <c r="E678" s="2" t="s">
        <v>5965</v>
      </c>
      <c r="F678" s="3">
        <v>0.6</v>
      </c>
      <c r="G678" s="2">
        <v>4.3</v>
      </c>
      <c r="H678" s="4">
        <v>53464</v>
      </c>
      <c r="I678" s="2" t="s">
        <v>5966</v>
      </c>
      <c r="J678" s="2" t="s">
        <v>5967</v>
      </c>
      <c r="K678" s="2" t="s">
        <v>5968</v>
      </c>
      <c r="L678" s="2" t="s">
        <v>5969</v>
      </c>
      <c r="M678" s="2" t="s">
        <v>5970</v>
      </c>
      <c r="N678" s="2" t="s">
        <v>5971</v>
      </c>
      <c r="O678" s="5" t="s">
        <v>5972</v>
      </c>
      <c r="P678" s="5" t="s">
        <v>5973</v>
      </c>
    </row>
    <row r="679" spans="1:16" ht="13" x14ac:dyDescent="0.15">
      <c r="A679" s="2" t="s">
        <v>3919</v>
      </c>
      <c r="B679" s="2" t="s">
        <v>3920</v>
      </c>
      <c r="C679" s="2" t="s">
        <v>3219</v>
      </c>
      <c r="D679" s="2" t="s">
        <v>730</v>
      </c>
      <c r="E679" s="2" t="s">
        <v>3241</v>
      </c>
      <c r="F679" s="3">
        <v>0.62</v>
      </c>
      <c r="G679" s="2">
        <v>4.0999999999999996</v>
      </c>
      <c r="H679" s="4">
        <v>48448</v>
      </c>
      <c r="I679" s="2" t="s">
        <v>3727</v>
      </c>
      <c r="J679" s="2" t="s">
        <v>3921</v>
      </c>
      <c r="K679" s="2" t="s">
        <v>3922</v>
      </c>
      <c r="L679" s="2" t="s">
        <v>3923</v>
      </c>
      <c r="M679" s="2" t="s">
        <v>3924</v>
      </c>
      <c r="N679" s="2" t="s">
        <v>3925</v>
      </c>
      <c r="O679" s="5" t="s">
        <v>5974</v>
      </c>
      <c r="P679" s="5" t="s">
        <v>5975</v>
      </c>
    </row>
    <row r="680" spans="1:16" ht="13" x14ac:dyDescent="0.15">
      <c r="A680" s="2" t="s">
        <v>5976</v>
      </c>
      <c r="B680" s="2" t="s">
        <v>5977</v>
      </c>
      <c r="C680" s="2" t="s">
        <v>5756</v>
      </c>
      <c r="D680" s="2" t="s">
        <v>5978</v>
      </c>
      <c r="E680" s="2" t="s">
        <v>102</v>
      </c>
      <c r="F680" s="3">
        <v>0.43</v>
      </c>
      <c r="G680" s="2">
        <v>4.4000000000000004</v>
      </c>
      <c r="H680" s="4">
        <v>5176</v>
      </c>
      <c r="I680" s="2" t="s">
        <v>5979</v>
      </c>
      <c r="J680" s="2" t="s">
        <v>5980</v>
      </c>
      <c r="K680" s="2" t="s">
        <v>5981</v>
      </c>
      <c r="L680" s="2" t="s">
        <v>5982</v>
      </c>
      <c r="M680" s="2" t="s">
        <v>5983</v>
      </c>
      <c r="N680" s="2" t="s">
        <v>5984</v>
      </c>
      <c r="O680" s="5" t="s">
        <v>5985</v>
      </c>
      <c r="P680" s="5" t="s">
        <v>5986</v>
      </c>
    </row>
    <row r="681" spans="1:16" ht="13" x14ac:dyDescent="0.15">
      <c r="A681" s="2" t="s">
        <v>5987</v>
      </c>
      <c r="B681" s="2" t="s">
        <v>5988</v>
      </c>
      <c r="C681" s="2" t="s">
        <v>5653</v>
      </c>
      <c r="D681" s="2" t="s">
        <v>518</v>
      </c>
      <c r="E681" s="2" t="s">
        <v>5989</v>
      </c>
      <c r="F681" s="3">
        <v>0.24</v>
      </c>
      <c r="G681" s="2">
        <v>4.4000000000000004</v>
      </c>
      <c r="H681" s="4">
        <v>8614</v>
      </c>
      <c r="I681" s="2" t="s">
        <v>5990</v>
      </c>
      <c r="J681" s="2" t="s">
        <v>5991</v>
      </c>
      <c r="K681" s="2" t="s">
        <v>5992</v>
      </c>
      <c r="L681" s="2" t="s">
        <v>5993</v>
      </c>
      <c r="M681" s="2" t="s">
        <v>5994</v>
      </c>
      <c r="N681" s="2" t="s">
        <v>5995</v>
      </c>
      <c r="O681" s="5" t="s">
        <v>5996</v>
      </c>
      <c r="P681" s="5" t="s">
        <v>5997</v>
      </c>
    </row>
    <row r="682" spans="1:16" ht="13" x14ac:dyDescent="0.15">
      <c r="A682" s="2" t="s">
        <v>5998</v>
      </c>
      <c r="B682" s="2" t="s">
        <v>5999</v>
      </c>
      <c r="C682" s="2" t="s">
        <v>4761</v>
      </c>
      <c r="D682" s="2" t="s">
        <v>378</v>
      </c>
      <c r="E682" s="2" t="s">
        <v>611</v>
      </c>
      <c r="F682" s="3">
        <v>0.56999999999999995</v>
      </c>
      <c r="G682" s="2">
        <v>3.8</v>
      </c>
      <c r="H682" s="4">
        <v>60026</v>
      </c>
      <c r="I682" s="2" t="s">
        <v>6000</v>
      </c>
      <c r="J682" s="2" t="s">
        <v>6001</v>
      </c>
      <c r="K682" s="2" t="s">
        <v>6002</v>
      </c>
      <c r="L682" s="2" t="s">
        <v>6003</v>
      </c>
      <c r="M682" s="2" t="s">
        <v>6004</v>
      </c>
      <c r="N682" s="2" t="s">
        <v>6005</v>
      </c>
      <c r="O682" s="5" t="s">
        <v>6006</v>
      </c>
      <c r="P682" s="5" t="s">
        <v>6007</v>
      </c>
    </row>
    <row r="683" spans="1:16" ht="13" x14ac:dyDescent="0.15">
      <c r="A683" s="2" t="s">
        <v>6008</v>
      </c>
      <c r="B683" s="2" t="s">
        <v>6009</v>
      </c>
      <c r="C683" s="2" t="s">
        <v>5376</v>
      </c>
      <c r="D683" s="2" t="s">
        <v>102</v>
      </c>
      <c r="E683" s="2" t="s">
        <v>378</v>
      </c>
      <c r="F683" s="3">
        <v>0.5</v>
      </c>
      <c r="G683" s="2">
        <v>3.8</v>
      </c>
      <c r="H683" s="4">
        <v>3066</v>
      </c>
      <c r="I683" s="2" t="s">
        <v>6010</v>
      </c>
      <c r="J683" s="2" t="s">
        <v>6011</v>
      </c>
      <c r="K683" s="2" t="s">
        <v>6012</v>
      </c>
      <c r="L683" s="2" t="s">
        <v>6013</v>
      </c>
      <c r="M683" s="2" t="s">
        <v>6014</v>
      </c>
      <c r="N683" s="2" t="s">
        <v>6015</v>
      </c>
      <c r="O683" s="5" t="s">
        <v>6016</v>
      </c>
      <c r="P683" s="5" t="s">
        <v>6017</v>
      </c>
    </row>
    <row r="684" spans="1:16" ht="13" x14ac:dyDescent="0.15">
      <c r="A684" s="2" t="s">
        <v>6018</v>
      </c>
      <c r="B684" s="2" t="s">
        <v>6019</v>
      </c>
      <c r="C684" s="2" t="s">
        <v>5242</v>
      </c>
      <c r="D684" s="2" t="s">
        <v>1086</v>
      </c>
      <c r="E684" s="2" t="s">
        <v>114</v>
      </c>
      <c r="F684" s="3">
        <v>0.55000000000000004</v>
      </c>
      <c r="G684" s="2">
        <v>4</v>
      </c>
      <c r="H684" s="4">
        <v>2102</v>
      </c>
      <c r="I684" s="2" t="s">
        <v>6020</v>
      </c>
      <c r="J684" s="2" t="s">
        <v>6021</v>
      </c>
      <c r="K684" s="2" t="s">
        <v>6022</v>
      </c>
      <c r="L684" s="2" t="s">
        <v>6023</v>
      </c>
      <c r="M684" s="2" t="s">
        <v>6024</v>
      </c>
      <c r="N684" s="2" t="s">
        <v>6025</v>
      </c>
      <c r="O684" s="5" t="s">
        <v>6026</v>
      </c>
      <c r="P684" s="5" t="s">
        <v>6027</v>
      </c>
    </row>
    <row r="685" spans="1:16" ht="13" x14ac:dyDescent="0.15">
      <c r="A685" s="2" t="s">
        <v>6028</v>
      </c>
      <c r="B685" s="2" t="s">
        <v>6029</v>
      </c>
      <c r="C685" s="2" t="s">
        <v>5206</v>
      </c>
      <c r="D685" s="2" t="s">
        <v>142</v>
      </c>
      <c r="E685" s="2" t="s">
        <v>5597</v>
      </c>
      <c r="F685" s="3">
        <v>0.38</v>
      </c>
      <c r="G685" s="2">
        <v>4.4000000000000004</v>
      </c>
      <c r="H685" s="4">
        <v>34852</v>
      </c>
      <c r="I685" s="2" t="s">
        <v>6030</v>
      </c>
      <c r="J685" s="2" t="s">
        <v>6031</v>
      </c>
      <c r="K685" s="2" t="s">
        <v>6032</v>
      </c>
      <c r="L685" s="2" t="s">
        <v>6033</v>
      </c>
      <c r="M685" s="2" t="s">
        <v>6034</v>
      </c>
      <c r="N685" s="2" t="s">
        <v>6035</v>
      </c>
      <c r="O685" s="5" t="s">
        <v>6036</v>
      </c>
      <c r="P685" s="5" t="s">
        <v>6037</v>
      </c>
    </row>
    <row r="686" spans="1:16" ht="13" x14ac:dyDescent="0.15">
      <c r="A686" s="2" t="s">
        <v>146</v>
      </c>
      <c r="B686" s="2" t="s">
        <v>147</v>
      </c>
      <c r="C686" s="2" t="s">
        <v>148</v>
      </c>
      <c r="D686" s="2" t="s">
        <v>149</v>
      </c>
      <c r="E686" s="2" t="s">
        <v>150</v>
      </c>
      <c r="F686" s="3">
        <v>0.69</v>
      </c>
      <c r="G686" s="2">
        <v>4.4000000000000004</v>
      </c>
      <c r="H686" s="2" t="s">
        <v>6038</v>
      </c>
      <c r="I686" s="2" t="s">
        <v>152</v>
      </c>
      <c r="J686" s="2" t="s">
        <v>153</v>
      </c>
      <c r="K686" s="2" t="s">
        <v>154</v>
      </c>
      <c r="L686" s="2" t="s">
        <v>155</v>
      </c>
      <c r="M686" s="2" t="s">
        <v>156</v>
      </c>
      <c r="N686" s="2" t="s">
        <v>157</v>
      </c>
      <c r="O686" s="5" t="s">
        <v>158</v>
      </c>
      <c r="P686" s="5" t="s">
        <v>6039</v>
      </c>
    </row>
    <row r="687" spans="1:16" ht="13" x14ac:dyDescent="0.15">
      <c r="A687" s="2" t="s">
        <v>6040</v>
      </c>
      <c r="B687" s="2" t="s">
        <v>6041</v>
      </c>
      <c r="C687" s="2" t="s">
        <v>6042</v>
      </c>
      <c r="D687" s="2" t="s">
        <v>6043</v>
      </c>
      <c r="E687" s="2" t="s">
        <v>6044</v>
      </c>
      <c r="F687" s="3">
        <v>0.02</v>
      </c>
      <c r="G687" s="2">
        <v>4.5</v>
      </c>
      <c r="H687" s="4">
        <v>8618</v>
      </c>
      <c r="I687" s="2" t="s">
        <v>6045</v>
      </c>
      <c r="J687" s="2" t="s">
        <v>6046</v>
      </c>
      <c r="K687" s="2" t="s">
        <v>6047</v>
      </c>
      <c r="L687" s="2" t="s">
        <v>6048</v>
      </c>
      <c r="M687" s="2" t="s">
        <v>6049</v>
      </c>
      <c r="N687" s="2" t="s">
        <v>6050</v>
      </c>
      <c r="O687" s="5" t="s">
        <v>6051</v>
      </c>
      <c r="P687" s="5" t="s">
        <v>6052</v>
      </c>
    </row>
    <row r="688" spans="1:16" ht="13" x14ac:dyDescent="0.15">
      <c r="A688" s="2" t="s">
        <v>4006</v>
      </c>
      <c r="B688" s="2" t="s">
        <v>4007</v>
      </c>
      <c r="C688" s="2" t="s">
        <v>3301</v>
      </c>
      <c r="D688" s="2" t="s">
        <v>3493</v>
      </c>
      <c r="E688" s="2" t="s">
        <v>1590</v>
      </c>
      <c r="F688" s="3">
        <v>0.77</v>
      </c>
      <c r="G688" s="2">
        <v>4</v>
      </c>
      <c r="H688" s="4">
        <v>32625</v>
      </c>
      <c r="I688" s="2" t="s">
        <v>6053</v>
      </c>
      <c r="J688" s="2" t="s">
        <v>4009</v>
      </c>
      <c r="K688" s="2" t="s">
        <v>4010</v>
      </c>
      <c r="L688" s="2" t="s">
        <v>4011</v>
      </c>
      <c r="M688" s="2" t="s">
        <v>4012</v>
      </c>
      <c r="N688" s="2" t="s">
        <v>4013</v>
      </c>
      <c r="O688" s="5" t="s">
        <v>6054</v>
      </c>
      <c r="P688" s="5" t="s">
        <v>6055</v>
      </c>
    </row>
    <row r="689" spans="1:16" ht="13" x14ac:dyDescent="0.15">
      <c r="A689" s="2" t="s">
        <v>6056</v>
      </c>
      <c r="B689" s="2" t="s">
        <v>6057</v>
      </c>
      <c r="C689" s="2" t="s">
        <v>5206</v>
      </c>
      <c r="D689" s="2" t="s">
        <v>378</v>
      </c>
      <c r="E689" s="2" t="s">
        <v>163</v>
      </c>
      <c r="F689" s="3">
        <v>0.33</v>
      </c>
      <c r="G689" s="2">
        <v>4</v>
      </c>
      <c r="H689" s="4">
        <v>4018</v>
      </c>
      <c r="I689" s="2" t="s">
        <v>6058</v>
      </c>
      <c r="J689" s="2" t="s">
        <v>6059</v>
      </c>
      <c r="K689" s="2" t="s">
        <v>6060</v>
      </c>
      <c r="L689" s="2" t="s">
        <v>6061</v>
      </c>
      <c r="M689" s="2" t="s">
        <v>6062</v>
      </c>
      <c r="N689" s="2" t="s">
        <v>6063</v>
      </c>
      <c r="O689" s="5" t="s">
        <v>6064</v>
      </c>
      <c r="P689" s="5" t="s">
        <v>6065</v>
      </c>
    </row>
    <row r="690" spans="1:16" ht="13" x14ac:dyDescent="0.15">
      <c r="A690" s="2" t="s">
        <v>6066</v>
      </c>
      <c r="B690" s="2" t="s">
        <v>6067</v>
      </c>
      <c r="C690" s="2" t="s">
        <v>6068</v>
      </c>
      <c r="D690" s="2" t="s">
        <v>6069</v>
      </c>
      <c r="E690" s="2" t="s">
        <v>378</v>
      </c>
      <c r="F690" s="3">
        <v>0.2</v>
      </c>
      <c r="G690" s="2">
        <v>4.3</v>
      </c>
      <c r="H690" s="4">
        <v>11687</v>
      </c>
      <c r="I690" s="2" t="s">
        <v>6070</v>
      </c>
      <c r="J690" s="2" t="s">
        <v>6071</v>
      </c>
      <c r="K690" s="2" t="s">
        <v>6072</v>
      </c>
      <c r="L690" s="2" t="s">
        <v>6073</v>
      </c>
      <c r="M690" s="2" t="s">
        <v>6074</v>
      </c>
      <c r="N690" s="2" t="s">
        <v>6075</v>
      </c>
      <c r="O690" s="5" t="s">
        <v>6076</v>
      </c>
      <c r="P690" s="5" t="s">
        <v>6077</v>
      </c>
    </row>
    <row r="691" spans="1:16" ht="13" x14ac:dyDescent="0.15">
      <c r="A691" s="2" t="s">
        <v>160</v>
      </c>
      <c r="B691" s="2" t="s">
        <v>161</v>
      </c>
      <c r="C691" s="2" t="s">
        <v>18</v>
      </c>
      <c r="D691" s="2" t="s">
        <v>162</v>
      </c>
      <c r="E691" s="2" t="s">
        <v>163</v>
      </c>
      <c r="F691" s="3">
        <v>0.61</v>
      </c>
      <c r="G691" s="2">
        <v>4.2</v>
      </c>
      <c r="H691" s="4">
        <v>2262</v>
      </c>
      <c r="I691" s="2" t="s">
        <v>164</v>
      </c>
      <c r="J691" s="2" t="s">
        <v>165</v>
      </c>
      <c r="K691" s="2" t="s">
        <v>166</v>
      </c>
      <c r="L691" s="2" t="s">
        <v>167</v>
      </c>
      <c r="M691" s="2" t="s">
        <v>168</v>
      </c>
      <c r="N691" s="2" t="s">
        <v>169</v>
      </c>
      <c r="O691" s="5" t="s">
        <v>170</v>
      </c>
      <c r="P691" s="5" t="s">
        <v>6078</v>
      </c>
    </row>
    <row r="692" spans="1:16" ht="13" x14ac:dyDescent="0.15">
      <c r="A692" s="2" t="s">
        <v>6079</v>
      </c>
      <c r="B692" s="2" t="s">
        <v>6080</v>
      </c>
      <c r="C692" s="2" t="s">
        <v>3347</v>
      </c>
      <c r="D692" s="2" t="s">
        <v>6081</v>
      </c>
      <c r="E692" s="2" t="s">
        <v>4762</v>
      </c>
      <c r="F692" s="3">
        <v>0.47</v>
      </c>
      <c r="G692" s="2">
        <v>3.8</v>
      </c>
      <c r="H692" s="4">
        <v>11015</v>
      </c>
      <c r="I692" s="2" t="s">
        <v>6082</v>
      </c>
      <c r="J692" s="2" t="s">
        <v>6083</v>
      </c>
      <c r="K692" s="2" t="s">
        <v>6084</v>
      </c>
      <c r="L692" s="2" t="s">
        <v>6085</v>
      </c>
      <c r="M692" s="2" t="s">
        <v>6086</v>
      </c>
      <c r="N692" s="2" t="s">
        <v>6087</v>
      </c>
      <c r="O692" s="5" t="s">
        <v>6088</v>
      </c>
      <c r="P692" s="5" t="s">
        <v>6089</v>
      </c>
    </row>
    <row r="693" spans="1:16" ht="13" x14ac:dyDescent="0.15">
      <c r="A693" s="2" t="s">
        <v>6090</v>
      </c>
      <c r="B693" s="2" t="s">
        <v>6091</v>
      </c>
      <c r="C693" s="2" t="s">
        <v>6092</v>
      </c>
      <c r="D693" s="2" t="s">
        <v>378</v>
      </c>
      <c r="E693" s="2" t="s">
        <v>163</v>
      </c>
      <c r="F693" s="3">
        <v>0.33</v>
      </c>
      <c r="G693" s="2">
        <v>4.3</v>
      </c>
      <c r="H693" s="4">
        <v>95116</v>
      </c>
      <c r="I693" s="2" t="s">
        <v>6093</v>
      </c>
      <c r="J693" s="2" t="s">
        <v>6094</v>
      </c>
      <c r="K693" s="2" t="s">
        <v>6095</v>
      </c>
      <c r="L693" s="2" t="s">
        <v>6096</v>
      </c>
      <c r="M693" s="2" t="s">
        <v>6097</v>
      </c>
      <c r="N693" s="2" t="s">
        <v>6098</v>
      </c>
      <c r="O693" s="5" t="s">
        <v>6099</v>
      </c>
      <c r="P693" s="5" t="s">
        <v>6100</v>
      </c>
    </row>
    <row r="694" spans="1:16" ht="13" x14ac:dyDescent="0.15">
      <c r="A694" s="2" t="s">
        <v>172</v>
      </c>
      <c r="B694" s="2" t="s">
        <v>173</v>
      </c>
      <c r="C694" s="2" t="s">
        <v>18</v>
      </c>
      <c r="D694" s="2" t="s">
        <v>174</v>
      </c>
      <c r="E694" s="2" t="s">
        <v>19</v>
      </c>
      <c r="F694" s="3">
        <v>0.6</v>
      </c>
      <c r="G694" s="2">
        <v>4.0999999999999996</v>
      </c>
      <c r="H694" s="4">
        <v>4768</v>
      </c>
      <c r="I694" s="2" t="s">
        <v>67</v>
      </c>
      <c r="J694" s="2" t="s">
        <v>175</v>
      </c>
      <c r="K694" s="2" t="s">
        <v>176</v>
      </c>
      <c r="L694" s="2" t="s">
        <v>177</v>
      </c>
      <c r="M694" s="2" t="s">
        <v>178</v>
      </c>
      <c r="N694" s="2" t="s">
        <v>179</v>
      </c>
      <c r="O694" s="5" t="s">
        <v>180</v>
      </c>
      <c r="P694" s="5" t="s">
        <v>6101</v>
      </c>
    </row>
    <row r="695" spans="1:16" ht="13" x14ac:dyDescent="0.15">
      <c r="A695" s="2" t="s">
        <v>6102</v>
      </c>
      <c r="B695" s="2" t="s">
        <v>6103</v>
      </c>
      <c r="C695" s="2" t="s">
        <v>5193</v>
      </c>
      <c r="D695" s="2" t="s">
        <v>888</v>
      </c>
      <c r="E695" s="2" t="s">
        <v>6104</v>
      </c>
      <c r="F695" s="3">
        <v>0.56999999999999995</v>
      </c>
      <c r="G695" s="2">
        <v>4.3</v>
      </c>
      <c r="H695" s="4">
        <v>23022</v>
      </c>
      <c r="I695" s="2" t="s">
        <v>6105</v>
      </c>
      <c r="J695" s="2" t="s">
        <v>6106</v>
      </c>
      <c r="K695" s="2" t="s">
        <v>6107</v>
      </c>
      <c r="L695" s="2" t="s">
        <v>6108</v>
      </c>
      <c r="M695" s="2" t="s">
        <v>6109</v>
      </c>
      <c r="N695" s="2" t="s">
        <v>6110</v>
      </c>
      <c r="O695" s="5" t="s">
        <v>6111</v>
      </c>
      <c r="P695" s="5" t="s">
        <v>6112</v>
      </c>
    </row>
    <row r="696" spans="1:16" ht="13" x14ac:dyDescent="0.15">
      <c r="A696" s="2" t="s">
        <v>4105</v>
      </c>
      <c r="B696" s="2" t="s">
        <v>4106</v>
      </c>
      <c r="C696" s="2" t="s">
        <v>3219</v>
      </c>
      <c r="D696" s="2" t="s">
        <v>479</v>
      </c>
      <c r="E696" s="2" t="s">
        <v>2220</v>
      </c>
      <c r="F696" s="3">
        <v>0.68</v>
      </c>
      <c r="G696" s="2">
        <v>4</v>
      </c>
      <c r="H696" s="4">
        <v>67951</v>
      </c>
      <c r="I696" s="2" t="s">
        <v>4107</v>
      </c>
      <c r="J696" s="2" t="s">
        <v>6113</v>
      </c>
      <c r="K696" s="2" t="s">
        <v>6114</v>
      </c>
      <c r="L696" s="2" t="s">
        <v>6115</v>
      </c>
      <c r="M696" s="2" t="s">
        <v>6116</v>
      </c>
      <c r="N696" s="2" t="s">
        <v>6117</v>
      </c>
      <c r="O696" s="5" t="s">
        <v>6118</v>
      </c>
      <c r="P696" s="5" t="s">
        <v>6119</v>
      </c>
    </row>
    <row r="697" spans="1:16" ht="13" x14ac:dyDescent="0.15">
      <c r="A697" s="2" t="s">
        <v>6120</v>
      </c>
      <c r="B697" s="2" t="s">
        <v>6121</v>
      </c>
      <c r="C697" s="2" t="s">
        <v>6122</v>
      </c>
      <c r="D697" s="2" t="s">
        <v>6123</v>
      </c>
      <c r="E697" s="2" t="s">
        <v>2220</v>
      </c>
      <c r="F697" s="3">
        <v>0.94</v>
      </c>
      <c r="G697" s="2">
        <v>4.3</v>
      </c>
      <c r="H697" s="4">
        <v>4426</v>
      </c>
      <c r="I697" s="2" t="s">
        <v>6124</v>
      </c>
      <c r="J697" s="2" t="s">
        <v>6125</v>
      </c>
      <c r="K697" s="2" t="s">
        <v>6126</v>
      </c>
      <c r="L697" s="2" t="s">
        <v>6127</v>
      </c>
      <c r="M697" s="2" t="s">
        <v>6128</v>
      </c>
      <c r="N697" s="2" t="s">
        <v>6129</v>
      </c>
      <c r="O697" s="5" t="s">
        <v>6130</v>
      </c>
      <c r="P697" s="5" t="s">
        <v>6131</v>
      </c>
    </row>
    <row r="698" spans="1:16" ht="13" x14ac:dyDescent="0.15">
      <c r="A698" s="2" t="s">
        <v>6132</v>
      </c>
      <c r="B698" s="2" t="s">
        <v>6133</v>
      </c>
      <c r="C698" s="2" t="s">
        <v>5653</v>
      </c>
      <c r="D698" s="2" t="s">
        <v>6134</v>
      </c>
      <c r="E698" s="2" t="s">
        <v>6135</v>
      </c>
      <c r="F698" s="3">
        <v>0.04</v>
      </c>
      <c r="G698" s="2">
        <v>4.2</v>
      </c>
      <c r="H698" s="4">
        <v>4567</v>
      </c>
      <c r="I698" s="2" t="s">
        <v>6136</v>
      </c>
      <c r="J698" s="2" t="s">
        <v>6137</v>
      </c>
      <c r="K698" s="2" t="s">
        <v>6138</v>
      </c>
      <c r="L698" s="2" t="s">
        <v>6139</v>
      </c>
      <c r="M698" s="2" t="s">
        <v>6140</v>
      </c>
      <c r="N698" s="2" t="s">
        <v>6141</v>
      </c>
      <c r="O698" s="5" t="s">
        <v>6142</v>
      </c>
      <c r="P698" s="5" t="s">
        <v>6143</v>
      </c>
    </row>
    <row r="699" spans="1:16" ht="13" x14ac:dyDescent="0.15">
      <c r="A699" s="2" t="s">
        <v>6144</v>
      </c>
      <c r="B699" s="2" t="s">
        <v>6145</v>
      </c>
      <c r="C699" s="2" t="s">
        <v>4761</v>
      </c>
      <c r="D699" s="2" t="s">
        <v>6146</v>
      </c>
      <c r="E699" s="2" t="s">
        <v>2342</v>
      </c>
      <c r="F699" s="3">
        <v>0.06</v>
      </c>
      <c r="G699" s="2">
        <v>4</v>
      </c>
      <c r="H699" s="4">
        <v>13797</v>
      </c>
      <c r="I699" s="2" t="s">
        <v>6147</v>
      </c>
      <c r="J699" s="2" t="s">
        <v>6148</v>
      </c>
      <c r="K699" s="2" t="s">
        <v>6149</v>
      </c>
      <c r="L699" s="2" t="s">
        <v>6150</v>
      </c>
      <c r="M699" s="2" t="s">
        <v>6151</v>
      </c>
      <c r="N699" s="2" t="s">
        <v>6152</v>
      </c>
      <c r="O699" s="5" t="s">
        <v>6153</v>
      </c>
      <c r="P699" s="5" t="s">
        <v>6154</v>
      </c>
    </row>
    <row r="700" spans="1:16" ht="13" x14ac:dyDescent="0.15">
      <c r="A700" s="2" t="s">
        <v>6155</v>
      </c>
      <c r="B700" s="2" t="s">
        <v>6156</v>
      </c>
      <c r="C700" s="2" t="s">
        <v>6157</v>
      </c>
      <c r="D700" s="2" t="s">
        <v>6158</v>
      </c>
      <c r="E700" s="2" t="s">
        <v>6159</v>
      </c>
      <c r="F700" s="3">
        <v>0.38</v>
      </c>
      <c r="G700" s="2">
        <v>4.4000000000000004</v>
      </c>
      <c r="H700" s="4">
        <v>15137</v>
      </c>
      <c r="I700" s="2" t="s">
        <v>6160</v>
      </c>
      <c r="J700" s="2" t="s">
        <v>6161</v>
      </c>
      <c r="K700" s="2" t="s">
        <v>6162</v>
      </c>
      <c r="L700" s="2" t="s">
        <v>6163</v>
      </c>
      <c r="M700" s="2" t="s">
        <v>6164</v>
      </c>
      <c r="N700" s="2" t="s">
        <v>6165</v>
      </c>
      <c r="O700" s="5" t="s">
        <v>6166</v>
      </c>
      <c r="P700" s="5" t="s">
        <v>6167</v>
      </c>
    </row>
    <row r="701" spans="1:16" ht="13" x14ac:dyDescent="0.15">
      <c r="A701" s="2" t="s">
        <v>182</v>
      </c>
      <c r="B701" s="2" t="s">
        <v>183</v>
      </c>
      <c r="C701" s="2" t="s">
        <v>18</v>
      </c>
      <c r="D701" s="2" t="s">
        <v>32</v>
      </c>
      <c r="E701" s="2" t="s">
        <v>19</v>
      </c>
      <c r="F701" s="3">
        <v>0.13</v>
      </c>
      <c r="G701" s="2">
        <v>4.4000000000000004</v>
      </c>
      <c r="H701" s="4">
        <v>18757</v>
      </c>
      <c r="I701" s="2" t="s">
        <v>6168</v>
      </c>
      <c r="J701" s="2" t="s">
        <v>185</v>
      </c>
      <c r="K701" s="2" t="s">
        <v>186</v>
      </c>
      <c r="L701" s="2" t="s">
        <v>187</v>
      </c>
      <c r="M701" s="2" t="s">
        <v>188</v>
      </c>
      <c r="N701" s="2" t="s">
        <v>4229</v>
      </c>
      <c r="O701" s="5" t="s">
        <v>6169</v>
      </c>
      <c r="P701" s="5" t="s">
        <v>6170</v>
      </c>
    </row>
    <row r="702" spans="1:16" ht="13" x14ac:dyDescent="0.15">
      <c r="A702" s="2" t="s">
        <v>233</v>
      </c>
      <c r="B702" s="2" t="s">
        <v>234</v>
      </c>
      <c r="C702" s="2" t="s">
        <v>18</v>
      </c>
      <c r="D702" s="2" t="s">
        <v>235</v>
      </c>
      <c r="E702" s="2" t="s">
        <v>236</v>
      </c>
      <c r="F702" s="3">
        <v>0.46</v>
      </c>
      <c r="G702" s="2">
        <v>4.5</v>
      </c>
      <c r="H702" s="2">
        <v>815</v>
      </c>
      <c r="I702" s="2" t="s">
        <v>237</v>
      </c>
      <c r="J702" s="2" t="s">
        <v>238</v>
      </c>
      <c r="K702" s="2" t="s">
        <v>239</v>
      </c>
      <c r="L702" s="2" t="s">
        <v>240</v>
      </c>
      <c r="M702" s="2" t="s">
        <v>241</v>
      </c>
      <c r="N702" s="2" t="s">
        <v>242</v>
      </c>
      <c r="O702" s="5" t="s">
        <v>6171</v>
      </c>
      <c r="P702" s="5" t="s">
        <v>6172</v>
      </c>
    </row>
    <row r="703" spans="1:16" ht="13" x14ac:dyDescent="0.15">
      <c r="A703" s="2" t="s">
        <v>6173</v>
      </c>
      <c r="B703" s="2" t="s">
        <v>6174</v>
      </c>
      <c r="C703" s="2" t="s">
        <v>5608</v>
      </c>
      <c r="D703" s="2" t="s">
        <v>6175</v>
      </c>
      <c r="E703" s="2" t="s">
        <v>1683</v>
      </c>
      <c r="F703" s="3">
        <v>0.41</v>
      </c>
      <c r="G703" s="2">
        <v>4.2</v>
      </c>
      <c r="H703" s="2" t="s">
        <v>6176</v>
      </c>
      <c r="I703" s="2" t="s">
        <v>6177</v>
      </c>
      <c r="J703" s="2" t="s">
        <v>6178</v>
      </c>
      <c r="K703" s="2" t="s">
        <v>6179</v>
      </c>
      <c r="L703" s="2" t="s">
        <v>6180</v>
      </c>
      <c r="M703" s="2" t="s">
        <v>6181</v>
      </c>
      <c r="N703" s="2" t="s">
        <v>6182</v>
      </c>
      <c r="O703" s="5" t="s">
        <v>6183</v>
      </c>
      <c r="P703" s="5" t="s">
        <v>6184</v>
      </c>
    </row>
    <row r="704" spans="1:16" ht="13" x14ac:dyDescent="0.15">
      <c r="A704" s="2" t="s">
        <v>6185</v>
      </c>
      <c r="B704" s="2" t="s">
        <v>6186</v>
      </c>
      <c r="C704" s="2" t="s">
        <v>6187</v>
      </c>
      <c r="D704" s="2" t="s">
        <v>6188</v>
      </c>
      <c r="E704" s="2" t="s">
        <v>935</v>
      </c>
      <c r="F704" s="3">
        <v>0.75</v>
      </c>
      <c r="G704" s="2">
        <v>4.0999999999999996</v>
      </c>
      <c r="H704" s="4">
        <v>9344</v>
      </c>
      <c r="I704" s="2" t="s">
        <v>6189</v>
      </c>
      <c r="J704" s="2" t="s">
        <v>6190</v>
      </c>
      <c r="K704" s="2" t="s">
        <v>6191</v>
      </c>
      <c r="L704" s="2" t="s">
        <v>6192</v>
      </c>
      <c r="M704" s="2" t="s">
        <v>6193</v>
      </c>
      <c r="N704" s="2" t="s">
        <v>6194</v>
      </c>
      <c r="O704" s="5" t="s">
        <v>6195</v>
      </c>
      <c r="P704" s="5" t="s">
        <v>6196</v>
      </c>
    </row>
    <row r="705" spans="1:16" ht="13" x14ac:dyDescent="0.15">
      <c r="A705" s="2" t="s">
        <v>6197</v>
      </c>
      <c r="B705" s="2" t="s">
        <v>6198</v>
      </c>
      <c r="C705" s="2" t="s">
        <v>6199</v>
      </c>
      <c r="D705" s="2" t="s">
        <v>1894</v>
      </c>
      <c r="E705" s="2" t="s">
        <v>1894</v>
      </c>
      <c r="F705" s="3">
        <v>0</v>
      </c>
      <c r="G705" s="2">
        <v>4.5</v>
      </c>
      <c r="H705" s="4">
        <v>4875</v>
      </c>
      <c r="I705" s="2" t="s">
        <v>6200</v>
      </c>
      <c r="J705" s="2" t="s">
        <v>6201</v>
      </c>
      <c r="K705" s="2" t="s">
        <v>6202</v>
      </c>
      <c r="L705" s="2" t="s">
        <v>6203</v>
      </c>
      <c r="M705" s="2" t="s">
        <v>6204</v>
      </c>
      <c r="N705" s="2" t="s">
        <v>6205</v>
      </c>
      <c r="O705" s="5" t="s">
        <v>6206</v>
      </c>
      <c r="P705" s="5" t="s">
        <v>6207</v>
      </c>
    </row>
    <row r="706" spans="1:16" ht="13" x14ac:dyDescent="0.15">
      <c r="A706" s="2" t="s">
        <v>4289</v>
      </c>
      <c r="B706" s="2" t="s">
        <v>4290</v>
      </c>
      <c r="C706" s="2" t="s">
        <v>3219</v>
      </c>
      <c r="D706" s="2" t="s">
        <v>730</v>
      </c>
      <c r="E706" s="2" t="s">
        <v>1283</v>
      </c>
      <c r="F706" s="3">
        <v>0.7</v>
      </c>
      <c r="G706" s="2">
        <v>4.2</v>
      </c>
      <c r="H706" s="4">
        <v>20881</v>
      </c>
      <c r="I706" s="2" t="s">
        <v>4291</v>
      </c>
      <c r="J706" s="2" t="s">
        <v>4292</v>
      </c>
      <c r="K706" s="2" t="s">
        <v>4293</v>
      </c>
      <c r="L706" s="2" t="s">
        <v>4294</v>
      </c>
      <c r="M706" s="2" t="s">
        <v>4295</v>
      </c>
      <c r="N706" s="2" t="s">
        <v>4296</v>
      </c>
      <c r="O706" s="5" t="s">
        <v>6208</v>
      </c>
      <c r="P706" s="5" t="s">
        <v>6209</v>
      </c>
    </row>
    <row r="707" spans="1:16" ht="13" x14ac:dyDescent="0.15">
      <c r="A707" s="2" t="s">
        <v>6210</v>
      </c>
      <c r="B707" s="2" t="s">
        <v>6211</v>
      </c>
      <c r="C707" s="2" t="s">
        <v>3219</v>
      </c>
      <c r="D707" s="2" t="s">
        <v>6212</v>
      </c>
      <c r="E707" s="2" t="s">
        <v>899</v>
      </c>
      <c r="F707" s="3">
        <v>0.6</v>
      </c>
      <c r="G707" s="2">
        <v>4.3</v>
      </c>
      <c r="H707" s="4">
        <v>4744</v>
      </c>
      <c r="I707" s="2" t="s">
        <v>6213</v>
      </c>
      <c r="J707" s="2" t="s">
        <v>6214</v>
      </c>
      <c r="K707" s="2" t="s">
        <v>6215</v>
      </c>
      <c r="L707" s="2" t="s">
        <v>6216</v>
      </c>
      <c r="M707" s="2" t="s">
        <v>6217</v>
      </c>
      <c r="N707" s="2" t="s">
        <v>6218</v>
      </c>
      <c r="O707" s="5" t="s">
        <v>6219</v>
      </c>
      <c r="P707" s="5" t="s">
        <v>6220</v>
      </c>
    </row>
    <row r="708" spans="1:16" ht="13" x14ac:dyDescent="0.15">
      <c r="A708" s="2" t="s">
        <v>6221</v>
      </c>
      <c r="B708" s="2" t="s">
        <v>6222</v>
      </c>
      <c r="C708" s="2" t="s">
        <v>3347</v>
      </c>
      <c r="D708" s="2" t="s">
        <v>888</v>
      </c>
      <c r="E708" s="2" t="s">
        <v>4896</v>
      </c>
      <c r="F708" s="3">
        <v>0.63</v>
      </c>
      <c r="G708" s="2">
        <v>3.9</v>
      </c>
      <c r="H708" s="4">
        <v>12452</v>
      </c>
      <c r="I708" s="2" t="s">
        <v>6223</v>
      </c>
      <c r="J708" s="2" t="s">
        <v>6224</v>
      </c>
      <c r="K708" s="2" t="s">
        <v>6225</v>
      </c>
      <c r="L708" s="2" t="s">
        <v>6226</v>
      </c>
      <c r="M708" s="2" t="s">
        <v>6227</v>
      </c>
      <c r="N708" s="2" t="s">
        <v>6228</v>
      </c>
      <c r="O708" s="5" t="s">
        <v>6229</v>
      </c>
      <c r="P708" s="5" t="s">
        <v>6230</v>
      </c>
    </row>
    <row r="709" spans="1:16" ht="13" x14ac:dyDescent="0.15">
      <c r="A709" s="2" t="s">
        <v>6231</v>
      </c>
      <c r="B709" s="2" t="s">
        <v>6232</v>
      </c>
      <c r="C709" s="2" t="s">
        <v>5418</v>
      </c>
      <c r="D709" s="2" t="s">
        <v>934</v>
      </c>
      <c r="E709" s="2" t="s">
        <v>5420</v>
      </c>
      <c r="F709" s="3">
        <v>0.15</v>
      </c>
      <c r="G709" s="2">
        <v>4.5</v>
      </c>
      <c r="H709" s="4">
        <v>17810</v>
      </c>
      <c r="I709" s="2" t="s">
        <v>6233</v>
      </c>
      <c r="J709" s="2" t="s">
        <v>6234</v>
      </c>
      <c r="K709" s="2" t="s">
        <v>6235</v>
      </c>
      <c r="L709" s="2" t="s">
        <v>6236</v>
      </c>
      <c r="M709" s="2" t="s">
        <v>6237</v>
      </c>
      <c r="N709" s="2" t="s">
        <v>6238</v>
      </c>
      <c r="O709" s="5" t="s">
        <v>6239</v>
      </c>
      <c r="P709" s="5" t="s">
        <v>6240</v>
      </c>
    </row>
    <row r="710" spans="1:16" ht="13" x14ac:dyDescent="0.15">
      <c r="A710" s="2" t="s">
        <v>6241</v>
      </c>
      <c r="B710" s="2" t="s">
        <v>6242</v>
      </c>
      <c r="C710" s="2" t="s">
        <v>3347</v>
      </c>
      <c r="D710" s="2" t="s">
        <v>142</v>
      </c>
      <c r="E710" s="2" t="s">
        <v>625</v>
      </c>
      <c r="F710" s="3">
        <v>0.47</v>
      </c>
      <c r="G710" s="2">
        <v>4.0999999999999996</v>
      </c>
      <c r="H710" s="4">
        <v>53648</v>
      </c>
      <c r="I710" s="2" t="s">
        <v>6243</v>
      </c>
      <c r="J710" s="2" t="s">
        <v>6244</v>
      </c>
      <c r="K710" s="2" t="s">
        <v>6245</v>
      </c>
      <c r="L710" s="2" t="s">
        <v>6246</v>
      </c>
      <c r="M710" s="2" t="s">
        <v>6247</v>
      </c>
      <c r="N710" s="2" t="s">
        <v>6248</v>
      </c>
      <c r="O710" s="5" t="s">
        <v>6249</v>
      </c>
      <c r="P710" s="5" t="s">
        <v>6250</v>
      </c>
    </row>
    <row r="711" spans="1:16" ht="13" x14ac:dyDescent="0.15">
      <c r="A711" s="2" t="s">
        <v>6251</v>
      </c>
      <c r="B711" s="2" t="s">
        <v>6252</v>
      </c>
      <c r="C711" s="2" t="s">
        <v>6253</v>
      </c>
      <c r="D711" s="2" t="s">
        <v>6254</v>
      </c>
      <c r="E711" s="2" t="s">
        <v>6255</v>
      </c>
      <c r="F711" s="3">
        <v>0.54</v>
      </c>
      <c r="G711" s="2">
        <v>4.2</v>
      </c>
      <c r="H711" s="4">
        <v>2014</v>
      </c>
      <c r="I711" s="2" t="s">
        <v>6256</v>
      </c>
      <c r="J711" s="2" t="s">
        <v>6257</v>
      </c>
      <c r="K711" s="2" t="s">
        <v>6258</v>
      </c>
      <c r="L711" s="2" t="s">
        <v>6259</v>
      </c>
      <c r="M711" s="2" t="s">
        <v>6260</v>
      </c>
      <c r="N711" s="2" t="s">
        <v>6261</v>
      </c>
      <c r="O711" s="5" t="s">
        <v>6262</v>
      </c>
      <c r="P711" s="5" t="s">
        <v>6263</v>
      </c>
    </row>
    <row r="712" spans="1:16" ht="13" x14ac:dyDescent="0.15">
      <c r="A712" s="2" t="s">
        <v>6264</v>
      </c>
      <c r="B712" s="2" t="s">
        <v>6265</v>
      </c>
      <c r="C712" s="2" t="s">
        <v>6266</v>
      </c>
      <c r="D712" s="2" t="s">
        <v>269</v>
      </c>
      <c r="E712" s="2" t="s">
        <v>269</v>
      </c>
      <c r="F712" s="3">
        <v>0</v>
      </c>
      <c r="G712" s="2">
        <v>3.8</v>
      </c>
      <c r="H712" s="4">
        <v>5958</v>
      </c>
      <c r="I712" s="2" t="s">
        <v>6267</v>
      </c>
      <c r="J712" s="2" t="s">
        <v>6268</v>
      </c>
      <c r="K712" s="2" t="s">
        <v>6269</v>
      </c>
      <c r="L712" s="2" t="s">
        <v>6270</v>
      </c>
      <c r="M712" s="2" t="s">
        <v>6271</v>
      </c>
      <c r="N712" s="2" t="s">
        <v>6272</v>
      </c>
      <c r="O712" s="5" t="s">
        <v>6273</v>
      </c>
      <c r="P712" s="5" t="s">
        <v>6274</v>
      </c>
    </row>
    <row r="713" spans="1:16" ht="13" x14ac:dyDescent="0.15">
      <c r="A713" s="2" t="s">
        <v>6275</v>
      </c>
      <c r="B713" s="2" t="s">
        <v>6276</v>
      </c>
      <c r="C713" s="2" t="s">
        <v>3391</v>
      </c>
      <c r="D713" s="2" t="s">
        <v>6277</v>
      </c>
      <c r="E713" s="2" t="s">
        <v>114</v>
      </c>
      <c r="F713" s="3">
        <v>0.43</v>
      </c>
      <c r="G713" s="2">
        <v>4.3</v>
      </c>
      <c r="H713" s="4">
        <v>38221</v>
      </c>
      <c r="I713" s="2" t="s">
        <v>6278</v>
      </c>
      <c r="J713" s="2" t="s">
        <v>6279</v>
      </c>
      <c r="K713" s="2" t="s">
        <v>6280</v>
      </c>
      <c r="L713" s="2" t="s">
        <v>6281</v>
      </c>
      <c r="M713" s="2" t="s">
        <v>6282</v>
      </c>
      <c r="N713" s="2" t="s">
        <v>6283</v>
      </c>
      <c r="O713" s="5" t="s">
        <v>6284</v>
      </c>
      <c r="P713" s="5" t="s">
        <v>6285</v>
      </c>
    </row>
    <row r="714" spans="1:16" ht="13" x14ac:dyDescent="0.15">
      <c r="A714" s="2" t="s">
        <v>6286</v>
      </c>
      <c r="B714" s="2" t="s">
        <v>6287</v>
      </c>
      <c r="C714" s="2" t="s">
        <v>5924</v>
      </c>
      <c r="D714" s="2" t="s">
        <v>1894</v>
      </c>
      <c r="E714" s="2" t="s">
        <v>114</v>
      </c>
      <c r="F714" s="3">
        <v>0.45</v>
      </c>
      <c r="G714" s="2">
        <v>3.9</v>
      </c>
      <c r="H714" s="4">
        <v>64705</v>
      </c>
      <c r="I714" s="2" t="s">
        <v>6288</v>
      </c>
      <c r="J714" s="2" t="s">
        <v>6289</v>
      </c>
      <c r="K714" s="2" t="s">
        <v>6290</v>
      </c>
      <c r="L714" s="2" t="s">
        <v>6291</v>
      </c>
      <c r="M714" s="2" t="s">
        <v>6292</v>
      </c>
      <c r="N714" s="2" t="s">
        <v>6293</v>
      </c>
      <c r="O714" s="5" t="s">
        <v>6294</v>
      </c>
      <c r="P714" s="5" t="s">
        <v>6295</v>
      </c>
    </row>
    <row r="715" spans="1:16" ht="13" x14ac:dyDescent="0.15">
      <c r="A715" s="2" t="s">
        <v>4186</v>
      </c>
      <c r="B715" s="2" t="s">
        <v>4187</v>
      </c>
      <c r="C715" s="2" t="s">
        <v>4188</v>
      </c>
      <c r="D715" s="2" t="s">
        <v>4189</v>
      </c>
      <c r="E715" s="2" t="s">
        <v>3590</v>
      </c>
      <c r="F715" s="3">
        <v>0.65</v>
      </c>
      <c r="G715" s="2">
        <v>4.3</v>
      </c>
      <c r="H715" s="4">
        <v>17129</v>
      </c>
      <c r="I715" s="2" t="s">
        <v>4190</v>
      </c>
      <c r="J715" s="2" t="s">
        <v>4191</v>
      </c>
      <c r="K715" s="2" t="s">
        <v>4192</v>
      </c>
      <c r="L715" s="2" t="s">
        <v>4193</v>
      </c>
      <c r="M715" s="2" t="s">
        <v>4194</v>
      </c>
      <c r="N715" s="2" t="s">
        <v>4195</v>
      </c>
      <c r="O715" s="5" t="s">
        <v>6296</v>
      </c>
      <c r="P715" s="5" t="s">
        <v>6297</v>
      </c>
    </row>
    <row r="716" spans="1:16" ht="13" x14ac:dyDescent="0.15">
      <c r="A716" s="2" t="s">
        <v>221</v>
      </c>
      <c r="B716" s="2" t="s">
        <v>222</v>
      </c>
      <c r="C716" s="2" t="s">
        <v>194</v>
      </c>
      <c r="D716" s="2" t="s">
        <v>223</v>
      </c>
      <c r="E716" s="2" t="s">
        <v>224</v>
      </c>
      <c r="F716" s="3">
        <v>0.39</v>
      </c>
      <c r="G716" s="2">
        <v>4.3</v>
      </c>
      <c r="H716" s="4">
        <v>11976</v>
      </c>
      <c r="I716" s="2" t="s">
        <v>225</v>
      </c>
      <c r="J716" s="2" t="s">
        <v>226</v>
      </c>
      <c r="K716" s="2" t="s">
        <v>227</v>
      </c>
      <c r="L716" s="2" t="s">
        <v>228</v>
      </c>
      <c r="M716" s="2" t="s">
        <v>229</v>
      </c>
      <c r="N716" s="2" t="s">
        <v>230</v>
      </c>
      <c r="O716" s="5" t="s">
        <v>231</v>
      </c>
      <c r="P716" s="5" t="s">
        <v>6298</v>
      </c>
    </row>
    <row r="717" spans="1:16" ht="13" x14ac:dyDescent="0.15">
      <c r="A717" s="2" t="s">
        <v>6299</v>
      </c>
      <c r="B717" s="2" t="s">
        <v>6300</v>
      </c>
      <c r="C717" s="2" t="s">
        <v>5479</v>
      </c>
      <c r="D717" s="2" t="s">
        <v>6301</v>
      </c>
      <c r="E717" s="2" t="s">
        <v>55</v>
      </c>
      <c r="F717" s="3">
        <v>0.36</v>
      </c>
      <c r="G717" s="2">
        <v>3.9</v>
      </c>
      <c r="H717" s="4">
        <v>17348</v>
      </c>
      <c r="I717" s="2" t="s">
        <v>6302</v>
      </c>
      <c r="J717" s="2" t="s">
        <v>6303</v>
      </c>
      <c r="K717" s="2" t="s">
        <v>6304</v>
      </c>
      <c r="L717" s="2" t="s">
        <v>6305</v>
      </c>
      <c r="M717" s="2" t="s">
        <v>6306</v>
      </c>
      <c r="N717" s="2" t="s">
        <v>6307</v>
      </c>
      <c r="O717" s="5" t="s">
        <v>6308</v>
      </c>
      <c r="P717" s="5" t="s">
        <v>6309</v>
      </c>
    </row>
    <row r="718" spans="1:16" ht="13" x14ac:dyDescent="0.15">
      <c r="A718" s="2" t="s">
        <v>6310</v>
      </c>
      <c r="B718" s="2" t="s">
        <v>6311</v>
      </c>
      <c r="C718" s="2" t="s">
        <v>3347</v>
      </c>
      <c r="D718" s="2" t="s">
        <v>625</v>
      </c>
      <c r="E718" s="2" t="s">
        <v>730</v>
      </c>
      <c r="F718" s="3">
        <v>0.5</v>
      </c>
      <c r="G718" s="2">
        <v>3.7</v>
      </c>
      <c r="H718" s="4">
        <v>87798</v>
      </c>
      <c r="I718" s="2" t="s">
        <v>6312</v>
      </c>
      <c r="J718" s="2" t="s">
        <v>6313</v>
      </c>
      <c r="K718" s="2" t="s">
        <v>6314</v>
      </c>
      <c r="L718" s="2" t="s">
        <v>6315</v>
      </c>
      <c r="M718" s="2" t="s">
        <v>6316</v>
      </c>
      <c r="N718" s="2" t="s">
        <v>6317</v>
      </c>
      <c r="O718" s="5" t="s">
        <v>6318</v>
      </c>
      <c r="P718" s="5" t="s">
        <v>6319</v>
      </c>
    </row>
    <row r="719" spans="1:16" ht="13" x14ac:dyDescent="0.15">
      <c r="A719" s="2" t="s">
        <v>6320</v>
      </c>
      <c r="B719" s="2" t="s">
        <v>6321</v>
      </c>
      <c r="C719" s="2" t="s">
        <v>6322</v>
      </c>
      <c r="D719" s="2" t="s">
        <v>102</v>
      </c>
      <c r="E719" s="2" t="s">
        <v>90</v>
      </c>
      <c r="F719" s="3">
        <v>0.4</v>
      </c>
      <c r="G719" s="2">
        <v>4.2</v>
      </c>
      <c r="H719" s="4">
        <v>24432</v>
      </c>
      <c r="I719" s="2" t="s">
        <v>6323</v>
      </c>
      <c r="J719" s="2" t="s">
        <v>6324</v>
      </c>
      <c r="K719" s="2" t="s">
        <v>6325</v>
      </c>
      <c r="L719" s="2" t="s">
        <v>6326</v>
      </c>
      <c r="M719" s="2" t="s">
        <v>6327</v>
      </c>
      <c r="N719" s="2" t="s">
        <v>6328</v>
      </c>
      <c r="O719" s="5" t="s">
        <v>6329</v>
      </c>
      <c r="P719" s="5" t="s">
        <v>6330</v>
      </c>
    </row>
    <row r="720" spans="1:16" ht="13" x14ac:dyDescent="0.15">
      <c r="A720" s="2" t="s">
        <v>6331</v>
      </c>
      <c r="B720" s="2" t="s">
        <v>6332</v>
      </c>
      <c r="C720" s="2" t="s">
        <v>5193</v>
      </c>
      <c r="D720" s="2" t="s">
        <v>6333</v>
      </c>
      <c r="E720" s="2" t="s">
        <v>700</v>
      </c>
      <c r="F720" s="3">
        <v>0.59</v>
      </c>
      <c r="G720" s="2">
        <v>4.3</v>
      </c>
      <c r="H720" s="2" t="s">
        <v>6334</v>
      </c>
      <c r="I720" s="2" t="s">
        <v>6335</v>
      </c>
      <c r="J720" s="2" t="s">
        <v>6336</v>
      </c>
      <c r="K720" s="2" t="s">
        <v>6337</v>
      </c>
      <c r="L720" s="2" t="s">
        <v>6338</v>
      </c>
      <c r="M720" s="2" t="s">
        <v>6339</v>
      </c>
      <c r="N720" s="2" t="s">
        <v>6340</v>
      </c>
      <c r="O720" s="5" t="s">
        <v>6341</v>
      </c>
      <c r="P720" s="5" t="s">
        <v>6342</v>
      </c>
    </row>
    <row r="721" spans="1:16" ht="13" x14ac:dyDescent="0.15">
      <c r="A721" s="2" t="s">
        <v>6343</v>
      </c>
      <c r="B721" s="2" t="s">
        <v>6344</v>
      </c>
      <c r="C721" s="2" t="s">
        <v>6345</v>
      </c>
      <c r="D721" s="2" t="s">
        <v>1683</v>
      </c>
      <c r="E721" s="2" t="s">
        <v>6346</v>
      </c>
      <c r="F721" s="3">
        <v>0.24</v>
      </c>
      <c r="G721" s="2">
        <v>4.2</v>
      </c>
      <c r="H721" s="4">
        <v>93112</v>
      </c>
      <c r="I721" s="2" t="s">
        <v>6347</v>
      </c>
      <c r="J721" s="2" t="s">
        <v>6348</v>
      </c>
      <c r="K721" s="2" t="s">
        <v>6349</v>
      </c>
      <c r="L721" s="2" t="s">
        <v>6350</v>
      </c>
      <c r="M721" s="2" t="s">
        <v>6351</v>
      </c>
      <c r="N721" s="2" t="s">
        <v>6352</v>
      </c>
      <c r="O721" s="5" t="s">
        <v>6353</v>
      </c>
      <c r="P721" s="5" t="s">
        <v>6354</v>
      </c>
    </row>
    <row r="722" spans="1:16" ht="13" x14ac:dyDescent="0.15">
      <c r="A722" s="2" t="s">
        <v>6355</v>
      </c>
      <c r="B722" s="2" t="s">
        <v>6356</v>
      </c>
      <c r="C722" s="2" t="s">
        <v>3347</v>
      </c>
      <c r="D722" s="2" t="s">
        <v>547</v>
      </c>
      <c r="E722" s="2" t="s">
        <v>3590</v>
      </c>
      <c r="F722" s="3">
        <v>0.8</v>
      </c>
      <c r="G722" s="2">
        <v>3.9</v>
      </c>
      <c r="H722" s="4">
        <v>47521</v>
      </c>
      <c r="I722" s="2" t="s">
        <v>6357</v>
      </c>
      <c r="J722" s="2" t="s">
        <v>6358</v>
      </c>
      <c r="K722" s="2" t="s">
        <v>6359</v>
      </c>
      <c r="L722" s="2" t="s">
        <v>6360</v>
      </c>
      <c r="M722" s="2" t="s">
        <v>6361</v>
      </c>
      <c r="N722" s="2" t="s">
        <v>6362</v>
      </c>
      <c r="O722" s="5" t="s">
        <v>6363</v>
      </c>
      <c r="P722" s="5" t="s">
        <v>6364</v>
      </c>
    </row>
    <row r="723" spans="1:16" ht="13" x14ac:dyDescent="0.15">
      <c r="A723" s="2" t="s">
        <v>6365</v>
      </c>
      <c r="B723" s="2" t="s">
        <v>6366</v>
      </c>
      <c r="C723" s="2" t="s">
        <v>6068</v>
      </c>
      <c r="D723" s="2" t="s">
        <v>19</v>
      </c>
      <c r="E723" s="2" t="s">
        <v>90</v>
      </c>
      <c r="F723" s="3">
        <v>0.2</v>
      </c>
      <c r="G723" s="2">
        <v>4.3</v>
      </c>
      <c r="H723" s="4">
        <v>27201</v>
      </c>
      <c r="I723" s="2" t="s">
        <v>6367</v>
      </c>
      <c r="J723" s="2" t="s">
        <v>6368</v>
      </c>
      <c r="K723" s="2" t="s">
        <v>6369</v>
      </c>
      <c r="L723" s="2" t="s">
        <v>6370</v>
      </c>
      <c r="M723" s="2" t="s">
        <v>6371</v>
      </c>
      <c r="N723" s="2" t="s">
        <v>6372</v>
      </c>
      <c r="O723" s="5" t="s">
        <v>6373</v>
      </c>
      <c r="P723" s="5" t="s">
        <v>6374</v>
      </c>
    </row>
    <row r="724" spans="1:16" ht="13" x14ac:dyDescent="0.15">
      <c r="A724" s="2" t="s">
        <v>245</v>
      </c>
      <c r="B724" s="2" t="s">
        <v>246</v>
      </c>
      <c r="C724" s="2" t="s">
        <v>148</v>
      </c>
      <c r="D724" s="2" t="s">
        <v>247</v>
      </c>
      <c r="E724" s="2" t="s">
        <v>90</v>
      </c>
      <c r="F724" s="3">
        <v>0.44</v>
      </c>
      <c r="G724" s="2">
        <v>3.7</v>
      </c>
      <c r="H724" s="4">
        <v>10962</v>
      </c>
      <c r="I724" s="2" t="s">
        <v>248</v>
      </c>
      <c r="J724" s="2" t="s">
        <v>249</v>
      </c>
      <c r="K724" s="2" t="s">
        <v>250</v>
      </c>
      <c r="L724" s="2" t="s">
        <v>251</v>
      </c>
      <c r="M724" s="2" t="s">
        <v>252</v>
      </c>
      <c r="N724" s="2" t="s">
        <v>253</v>
      </c>
      <c r="O724" s="5" t="s">
        <v>6375</v>
      </c>
      <c r="P724" s="5" t="s">
        <v>6376</v>
      </c>
    </row>
    <row r="725" spans="1:16" ht="13" x14ac:dyDescent="0.15">
      <c r="A725" s="2" t="s">
        <v>256</v>
      </c>
      <c r="B725" s="2" t="s">
        <v>257</v>
      </c>
      <c r="C725" s="2" t="s">
        <v>194</v>
      </c>
      <c r="D725" s="2" t="s">
        <v>223</v>
      </c>
      <c r="E725" s="2" t="s">
        <v>258</v>
      </c>
      <c r="F725" s="3">
        <v>0.41</v>
      </c>
      <c r="G725" s="2">
        <v>4.3</v>
      </c>
      <c r="H725" s="4">
        <v>16299</v>
      </c>
      <c r="I725" s="2" t="s">
        <v>259</v>
      </c>
      <c r="J725" s="2" t="s">
        <v>260</v>
      </c>
      <c r="K725" s="2" t="s">
        <v>261</v>
      </c>
      <c r="L725" s="2" t="s">
        <v>262</v>
      </c>
      <c r="M725" s="2" t="s">
        <v>263</v>
      </c>
      <c r="N725" s="2" t="s">
        <v>264</v>
      </c>
      <c r="O725" s="5" t="s">
        <v>6377</v>
      </c>
      <c r="P725" s="5" t="s">
        <v>6378</v>
      </c>
    </row>
    <row r="726" spans="1:16" ht="13" x14ac:dyDescent="0.15">
      <c r="A726" s="2" t="s">
        <v>6379</v>
      </c>
      <c r="B726" s="2" t="s">
        <v>6380</v>
      </c>
      <c r="C726" s="2" t="s">
        <v>5206</v>
      </c>
      <c r="D726" s="2" t="s">
        <v>247</v>
      </c>
      <c r="E726" s="2" t="s">
        <v>6381</v>
      </c>
      <c r="F726" s="3">
        <v>0.26</v>
      </c>
      <c r="G726" s="2">
        <v>4.3</v>
      </c>
      <c r="H726" s="4">
        <v>31534</v>
      </c>
      <c r="I726" s="2" t="s">
        <v>6382</v>
      </c>
      <c r="J726" s="2" t="s">
        <v>6383</v>
      </c>
      <c r="K726" s="2" t="s">
        <v>6384</v>
      </c>
      <c r="L726" s="2" t="s">
        <v>6385</v>
      </c>
      <c r="M726" s="2" t="s">
        <v>6386</v>
      </c>
      <c r="N726" s="2" t="s">
        <v>6387</v>
      </c>
      <c r="O726" s="5" t="s">
        <v>6388</v>
      </c>
      <c r="P726" s="5" t="s">
        <v>6389</v>
      </c>
    </row>
    <row r="727" spans="1:16" ht="13" x14ac:dyDescent="0.15">
      <c r="A727" s="2" t="s">
        <v>6390</v>
      </c>
      <c r="B727" s="2" t="s">
        <v>6391</v>
      </c>
      <c r="C727" s="2" t="s">
        <v>3219</v>
      </c>
      <c r="D727" s="2" t="s">
        <v>1683</v>
      </c>
      <c r="E727" s="2" t="s">
        <v>2220</v>
      </c>
      <c r="F727" s="3">
        <v>0.5</v>
      </c>
      <c r="G727" s="2">
        <v>3.9</v>
      </c>
      <c r="H727" s="4">
        <v>7571</v>
      </c>
      <c r="I727" s="2" t="s">
        <v>6392</v>
      </c>
      <c r="J727" s="2" t="s">
        <v>4421</v>
      </c>
      <c r="K727" s="2" t="s">
        <v>4422</v>
      </c>
      <c r="L727" s="2" t="s">
        <v>4423</v>
      </c>
      <c r="M727" s="2" t="s">
        <v>4424</v>
      </c>
      <c r="N727" s="2" t="s">
        <v>4425</v>
      </c>
      <c r="O727" s="5" t="s">
        <v>6393</v>
      </c>
      <c r="P727" s="5" t="s">
        <v>6394</v>
      </c>
    </row>
    <row r="728" spans="1:16" ht="13" x14ac:dyDescent="0.15">
      <c r="A728" s="2" t="s">
        <v>6395</v>
      </c>
      <c r="B728" s="2" t="s">
        <v>6396</v>
      </c>
      <c r="C728" s="2" t="s">
        <v>6042</v>
      </c>
      <c r="D728" s="2" t="s">
        <v>6397</v>
      </c>
      <c r="E728" s="2" t="s">
        <v>6044</v>
      </c>
      <c r="F728" s="3">
        <v>0.14000000000000001</v>
      </c>
      <c r="G728" s="2">
        <v>4.4000000000000004</v>
      </c>
      <c r="H728" s="4">
        <v>6537</v>
      </c>
      <c r="I728" s="2" t="s">
        <v>6398</v>
      </c>
      <c r="J728" s="2" t="s">
        <v>6399</v>
      </c>
      <c r="K728" s="2" t="s">
        <v>6400</v>
      </c>
      <c r="L728" s="2" t="s">
        <v>6401</v>
      </c>
      <c r="M728" s="2" t="s">
        <v>6402</v>
      </c>
      <c r="N728" s="2" t="s">
        <v>6403</v>
      </c>
      <c r="O728" s="5" t="s">
        <v>6404</v>
      </c>
      <c r="P728" s="5" t="s">
        <v>6405</v>
      </c>
    </row>
    <row r="729" spans="1:16" ht="13" x14ac:dyDescent="0.15">
      <c r="A729" s="2" t="s">
        <v>267</v>
      </c>
      <c r="B729" s="2" t="s">
        <v>268</v>
      </c>
      <c r="C729" s="2" t="s">
        <v>18</v>
      </c>
      <c r="D729" s="2" t="s">
        <v>269</v>
      </c>
      <c r="E729" s="2" t="s">
        <v>31</v>
      </c>
      <c r="F729" s="3">
        <v>0.7</v>
      </c>
      <c r="G729" s="2">
        <v>4</v>
      </c>
      <c r="H729" s="4">
        <v>9377</v>
      </c>
      <c r="I729" s="2" t="s">
        <v>270</v>
      </c>
      <c r="J729" s="2" t="s">
        <v>271</v>
      </c>
      <c r="K729" s="2" t="s">
        <v>272</v>
      </c>
      <c r="L729" s="2" t="s">
        <v>273</v>
      </c>
      <c r="M729" s="2" t="s">
        <v>274</v>
      </c>
      <c r="N729" s="2" t="s">
        <v>275</v>
      </c>
      <c r="O729" s="5" t="s">
        <v>276</v>
      </c>
      <c r="P729" s="5" t="s">
        <v>6406</v>
      </c>
    </row>
    <row r="730" spans="1:16" ht="13" x14ac:dyDescent="0.15">
      <c r="A730" s="2" t="s">
        <v>6407</v>
      </c>
      <c r="B730" s="2" t="s">
        <v>6408</v>
      </c>
      <c r="C730" s="2" t="s">
        <v>5767</v>
      </c>
      <c r="D730" s="2" t="s">
        <v>102</v>
      </c>
      <c r="E730" s="2" t="s">
        <v>90</v>
      </c>
      <c r="F730" s="3">
        <v>0.4</v>
      </c>
      <c r="G730" s="2">
        <v>4.5</v>
      </c>
      <c r="H730" s="4">
        <v>21010</v>
      </c>
      <c r="I730" s="2" t="s">
        <v>6409</v>
      </c>
      <c r="J730" s="2" t="s">
        <v>6410</v>
      </c>
      <c r="K730" s="2" t="s">
        <v>6411</v>
      </c>
      <c r="L730" s="2" t="s">
        <v>6412</v>
      </c>
      <c r="M730" s="2" t="s">
        <v>6413</v>
      </c>
      <c r="N730" s="2" t="s">
        <v>6414</v>
      </c>
      <c r="O730" s="5" t="s">
        <v>6415</v>
      </c>
      <c r="P730" s="5" t="s">
        <v>6416</v>
      </c>
    </row>
    <row r="731" spans="1:16" ht="13" x14ac:dyDescent="0.15">
      <c r="A731" s="2" t="s">
        <v>6417</v>
      </c>
      <c r="B731" s="2" t="s">
        <v>6418</v>
      </c>
      <c r="C731" s="2" t="s">
        <v>3347</v>
      </c>
      <c r="D731" s="2" t="s">
        <v>236</v>
      </c>
      <c r="E731" s="2" t="s">
        <v>842</v>
      </c>
      <c r="F731" s="3">
        <v>0.55000000000000004</v>
      </c>
      <c r="G731" s="2">
        <v>3.9</v>
      </c>
      <c r="H731" s="4">
        <v>3517</v>
      </c>
      <c r="I731" s="2" t="s">
        <v>6419</v>
      </c>
      <c r="J731" s="2" t="s">
        <v>6420</v>
      </c>
      <c r="K731" s="2" t="s">
        <v>6421</v>
      </c>
      <c r="L731" s="2" t="s">
        <v>6422</v>
      </c>
      <c r="M731" s="2" t="s">
        <v>6423</v>
      </c>
      <c r="N731" s="2" t="s">
        <v>6424</v>
      </c>
      <c r="O731" s="5" t="s">
        <v>6425</v>
      </c>
      <c r="P731" s="5" t="s">
        <v>6426</v>
      </c>
    </row>
    <row r="732" spans="1:16" ht="13" x14ac:dyDescent="0.15">
      <c r="A732" s="2" t="s">
        <v>6427</v>
      </c>
      <c r="B732" s="2" t="s">
        <v>6428</v>
      </c>
      <c r="C732" s="2" t="s">
        <v>5924</v>
      </c>
      <c r="D732" s="2" t="s">
        <v>324</v>
      </c>
      <c r="E732" s="2" t="s">
        <v>730</v>
      </c>
      <c r="F732" s="3">
        <v>0.33</v>
      </c>
      <c r="G732" s="2">
        <v>4.3</v>
      </c>
      <c r="H732" s="4">
        <v>63899</v>
      </c>
      <c r="I732" s="2" t="s">
        <v>6429</v>
      </c>
      <c r="J732" s="2" t="s">
        <v>6430</v>
      </c>
      <c r="K732" s="2" t="s">
        <v>6431</v>
      </c>
      <c r="L732" s="2" t="s">
        <v>6432</v>
      </c>
      <c r="M732" s="2" t="s">
        <v>6433</v>
      </c>
      <c r="N732" s="2" t="s">
        <v>6434</v>
      </c>
      <c r="O732" s="5" t="s">
        <v>6435</v>
      </c>
      <c r="P732" s="5" t="s">
        <v>6436</v>
      </c>
    </row>
    <row r="733" spans="1:16" ht="13" x14ac:dyDescent="0.15">
      <c r="A733" s="2" t="s">
        <v>290</v>
      </c>
      <c r="B733" s="2" t="s">
        <v>291</v>
      </c>
      <c r="C733" s="2" t="s">
        <v>148</v>
      </c>
      <c r="D733" s="2" t="s">
        <v>31</v>
      </c>
      <c r="E733" s="2" t="s">
        <v>55</v>
      </c>
      <c r="F733" s="3">
        <v>0.72</v>
      </c>
      <c r="G733" s="2">
        <v>4.2</v>
      </c>
      <c r="H733" s="4">
        <v>12153</v>
      </c>
      <c r="I733" s="2" t="s">
        <v>292</v>
      </c>
      <c r="J733" s="2" t="s">
        <v>293</v>
      </c>
      <c r="K733" s="2" t="s">
        <v>294</v>
      </c>
      <c r="L733" s="2" t="s">
        <v>295</v>
      </c>
      <c r="M733" s="2" t="s">
        <v>296</v>
      </c>
      <c r="N733" s="2" t="s">
        <v>297</v>
      </c>
      <c r="O733" s="5" t="s">
        <v>298</v>
      </c>
      <c r="P733" s="5" t="s">
        <v>6437</v>
      </c>
    </row>
    <row r="734" spans="1:16" ht="13" x14ac:dyDescent="0.15">
      <c r="A734" s="2" t="s">
        <v>6438</v>
      </c>
      <c r="B734" s="2" t="s">
        <v>6439</v>
      </c>
      <c r="C734" s="2" t="s">
        <v>6440</v>
      </c>
      <c r="D734" s="2" t="s">
        <v>19</v>
      </c>
      <c r="E734" s="2" t="s">
        <v>625</v>
      </c>
      <c r="F734" s="3">
        <v>0.73</v>
      </c>
      <c r="G734" s="2">
        <v>4.0999999999999996</v>
      </c>
      <c r="H734" s="4">
        <v>5730</v>
      </c>
      <c r="I734" s="2" t="s">
        <v>6441</v>
      </c>
      <c r="J734" s="2" t="s">
        <v>6442</v>
      </c>
      <c r="K734" s="2" t="s">
        <v>6443</v>
      </c>
      <c r="L734" s="2" t="s">
        <v>6444</v>
      </c>
      <c r="M734" s="2" t="s">
        <v>6445</v>
      </c>
      <c r="N734" s="2" t="s">
        <v>6446</v>
      </c>
      <c r="O734" s="5" t="s">
        <v>6447</v>
      </c>
      <c r="P734" s="5" t="s">
        <v>6448</v>
      </c>
    </row>
    <row r="735" spans="1:16" ht="13" x14ac:dyDescent="0.15">
      <c r="A735" s="2" t="s">
        <v>6449</v>
      </c>
      <c r="B735" s="2" t="s">
        <v>6450</v>
      </c>
      <c r="C735" s="2" t="s">
        <v>6451</v>
      </c>
      <c r="D735" s="2" t="s">
        <v>1415</v>
      </c>
      <c r="E735" s="2" t="s">
        <v>842</v>
      </c>
      <c r="F735" s="3">
        <v>0.57999999999999996</v>
      </c>
      <c r="G735" s="2">
        <v>4.2</v>
      </c>
      <c r="H735" s="4">
        <v>25488</v>
      </c>
      <c r="I735" s="2" t="s">
        <v>6452</v>
      </c>
      <c r="J735" s="2" t="s">
        <v>6453</v>
      </c>
      <c r="K735" s="2" t="s">
        <v>6454</v>
      </c>
      <c r="L735" s="2" t="s">
        <v>6455</v>
      </c>
      <c r="M735" s="2" t="s">
        <v>6456</v>
      </c>
      <c r="N735" s="2" t="s">
        <v>6457</v>
      </c>
      <c r="O735" s="5" t="s">
        <v>6458</v>
      </c>
      <c r="P735" s="5" t="s">
        <v>6459</v>
      </c>
    </row>
    <row r="736" spans="1:16" ht="13" x14ac:dyDescent="0.15">
      <c r="A736" s="2" t="s">
        <v>6460</v>
      </c>
      <c r="B736" s="2" t="s">
        <v>6461</v>
      </c>
      <c r="C736" s="2" t="s">
        <v>5206</v>
      </c>
      <c r="D736" s="2" t="s">
        <v>55</v>
      </c>
      <c r="E736" s="2" t="s">
        <v>2402</v>
      </c>
      <c r="F736" s="3">
        <v>0.3</v>
      </c>
      <c r="G736" s="2">
        <v>4.5</v>
      </c>
      <c r="H736" s="4">
        <v>54405</v>
      </c>
      <c r="I736" s="2" t="s">
        <v>6462</v>
      </c>
      <c r="J736" s="2" t="s">
        <v>6463</v>
      </c>
      <c r="K736" s="2" t="s">
        <v>6464</v>
      </c>
      <c r="L736" s="2" t="s">
        <v>6465</v>
      </c>
      <c r="M736" s="2" t="s">
        <v>6466</v>
      </c>
      <c r="N736" s="2" t="s">
        <v>6467</v>
      </c>
      <c r="O736" s="5" t="s">
        <v>6468</v>
      </c>
      <c r="P736" s="5" t="s">
        <v>6469</v>
      </c>
    </row>
    <row r="737" spans="1:16" ht="13" x14ac:dyDescent="0.15">
      <c r="A737" s="2" t="s">
        <v>4369</v>
      </c>
      <c r="B737" s="2" t="s">
        <v>4370</v>
      </c>
      <c r="C737" s="2" t="s">
        <v>3950</v>
      </c>
      <c r="D737" s="2" t="s">
        <v>4371</v>
      </c>
      <c r="E737" s="2" t="s">
        <v>90</v>
      </c>
      <c r="F737" s="3">
        <v>0.81</v>
      </c>
      <c r="G737" s="2">
        <v>4.2</v>
      </c>
      <c r="H737" s="4">
        <v>1949</v>
      </c>
      <c r="I737" s="2" t="s">
        <v>4372</v>
      </c>
      <c r="J737" s="2" t="s">
        <v>4373</v>
      </c>
      <c r="K737" s="2" t="s">
        <v>4374</v>
      </c>
      <c r="L737" s="2" t="s">
        <v>4375</v>
      </c>
      <c r="M737" s="2" t="s">
        <v>4376</v>
      </c>
      <c r="N737" s="2" t="s">
        <v>4377</v>
      </c>
      <c r="O737" s="5" t="s">
        <v>6470</v>
      </c>
      <c r="P737" s="5" t="s">
        <v>6471</v>
      </c>
    </row>
    <row r="738" spans="1:16" ht="13" x14ac:dyDescent="0.15">
      <c r="A738" s="2" t="s">
        <v>6472</v>
      </c>
      <c r="B738" s="2" t="s">
        <v>6473</v>
      </c>
      <c r="C738" s="2" t="s">
        <v>5848</v>
      </c>
      <c r="D738" s="2" t="s">
        <v>3433</v>
      </c>
      <c r="E738" s="2" t="s">
        <v>1415</v>
      </c>
      <c r="F738" s="3">
        <v>0.32</v>
      </c>
      <c r="G738" s="2">
        <v>4.2</v>
      </c>
      <c r="H738" s="2" t="s">
        <v>6474</v>
      </c>
      <c r="I738" s="2" t="s">
        <v>6475</v>
      </c>
      <c r="J738" s="2" t="s">
        <v>6476</v>
      </c>
      <c r="K738" s="2" t="s">
        <v>6477</v>
      </c>
      <c r="L738" s="2" t="s">
        <v>6478</v>
      </c>
      <c r="M738" s="2" t="s">
        <v>6479</v>
      </c>
      <c r="N738" s="2" t="s">
        <v>6480</v>
      </c>
      <c r="O738" s="5" t="s">
        <v>6481</v>
      </c>
      <c r="P738" s="5" t="s">
        <v>6482</v>
      </c>
    </row>
    <row r="739" spans="1:16" ht="13" x14ac:dyDescent="0.15">
      <c r="A739" s="2" t="s">
        <v>6483</v>
      </c>
      <c r="B739" s="2" t="s">
        <v>6484</v>
      </c>
      <c r="C739" s="2" t="s">
        <v>5479</v>
      </c>
      <c r="D739" s="2" t="s">
        <v>6485</v>
      </c>
      <c r="E739" s="2" t="s">
        <v>5405</v>
      </c>
      <c r="F739" s="3">
        <v>0.25</v>
      </c>
      <c r="G739" s="2">
        <v>4.3</v>
      </c>
      <c r="H739" s="4">
        <v>7241</v>
      </c>
      <c r="I739" s="2" t="s">
        <v>6486</v>
      </c>
      <c r="J739" s="2" t="s">
        <v>6487</v>
      </c>
      <c r="K739" s="2" t="s">
        <v>6488</v>
      </c>
      <c r="L739" s="2" t="s">
        <v>6489</v>
      </c>
      <c r="M739" s="2" t="s">
        <v>6490</v>
      </c>
      <c r="N739" s="2" t="s">
        <v>6491</v>
      </c>
      <c r="O739" s="5" t="s">
        <v>6492</v>
      </c>
      <c r="P739" s="5" t="s">
        <v>6493</v>
      </c>
    </row>
    <row r="740" spans="1:16" ht="13" x14ac:dyDescent="0.15">
      <c r="A740" s="2" t="s">
        <v>6494</v>
      </c>
      <c r="B740" s="2" t="s">
        <v>6495</v>
      </c>
      <c r="C740" s="2" t="s">
        <v>5242</v>
      </c>
      <c r="D740" s="2" t="s">
        <v>1040</v>
      </c>
      <c r="E740" s="2" t="s">
        <v>2220</v>
      </c>
      <c r="F740" s="3">
        <v>0.83</v>
      </c>
      <c r="G740" s="2">
        <v>4</v>
      </c>
      <c r="H740" s="4">
        <v>20457</v>
      </c>
      <c r="I740" s="2" t="s">
        <v>6496</v>
      </c>
      <c r="J740" s="2" t="s">
        <v>6497</v>
      </c>
      <c r="K740" s="2" t="s">
        <v>6498</v>
      </c>
      <c r="L740" s="2" t="s">
        <v>6499</v>
      </c>
      <c r="M740" s="2" t="s">
        <v>6500</v>
      </c>
      <c r="N740" s="2" t="s">
        <v>6501</v>
      </c>
      <c r="O740" s="5" t="s">
        <v>6502</v>
      </c>
      <c r="P740" s="5" t="s">
        <v>6503</v>
      </c>
    </row>
    <row r="741" spans="1:16" ht="13" x14ac:dyDescent="0.15">
      <c r="A741" s="2" t="s">
        <v>6504</v>
      </c>
      <c r="B741" s="2" t="s">
        <v>6505</v>
      </c>
      <c r="C741" s="2" t="s">
        <v>6506</v>
      </c>
      <c r="D741" s="2" t="s">
        <v>6507</v>
      </c>
      <c r="E741" s="2" t="s">
        <v>6507</v>
      </c>
      <c r="F741" s="3">
        <v>0</v>
      </c>
      <c r="G741" s="2">
        <v>4.5</v>
      </c>
      <c r="H741" s="4">
        <v>8610</v>
      </c>
      <c r="I741" s="2" t="s">
        <v>6508</v>
      </c>
      <c r="J741" s="2" t="s">
        <v>6509</v>
      </c>
      <c r="K741" s="2" t="s">
        <v>6510</v>
      </c>
      <c r="L741" s="2" t="s">
        <v>6511</v>
      </c>
      <c r="M741" s="2" t="s">
        <v>6512</v>
      </c>
      <c r="N741" s="2" t="s">
        <v>6513</v>
      </c>
      <c r="O741" s="5" t="s">
        <v>6514</v>
      </c>
      <c r="P741" s="5" t="s">
        <v>6515</v>
      </c>
    </row>
    <row r="742" spans="1:16" ht="13" x14ac:dyDescent="0.15">
      <c r="A742" s="2" t="s">
        <v>4338</v>
      </c>
      <c r="B742" s="2" t="s">
        <v>4339</v>
      </c>
      <c r="C742" s="2" t="s">
        <v>4188</v>
      </c>
      <c r="D742" s="2" t="s">
        <v>32</v>
      </c>
      <c r="E742" s="2" t="s">
        <v>114</v>
      </c>
      <c r="F742" s="3">
        <v>0.65</v>
      </c>
      <c r="G742" s="2">
        <v>3.8</v>
      </c>
      <c r="H742" s="4">
        <v>16557</v>
      </c>
      <c r="I742" s="2" t="s">
        <v>4340</v>
      </c>
      <c r="J742" s="2" t="s">
        <v>4341</v>
      </c>
      <c r="K742" s="2" t="s">
        <v>4342</v>
      </c>
      <c r="L742" s="2" t="s">
        <v>4343</v>
      </c>
      <c r="M742" s="2" t="s">
        <v>4344</v>
      </c>
      <c r="N742" s="2" t="s">
        <v>4345</v>
      </c>
      <c r="O742" s="5" t="s">
        <v>6516</v>
      </c>
      <c r="P742" s="5" t="s">
        <v>6517</v>
      </c>
    </row>
    <row r="743" spans="1:16" ht="13" x14ac:dyDescent="0.15">
      <c r="A743" s="2" t="s">
        <v>6518</v>
      </c>
      <c r="B743" s="2" t="s">
        <v>6519</v>
      </c>
      <c r="C743" s="2" t="s">
        <v>5242</v>
      </c>
      <c r="D743" s="2" t="s">
        <v>378</v>
      </c>
      <c r="E743" s="2" t="s">
        <v>842</v>
      </c>
      <c r="F743" s="3">
        <v>0.85</v>
      </c>
      <c r="G743" s="2">
        <v>3.9</v>
      </c>
      <c r="H743" s="4">
        <v>1087</v>
      </c>
      <c r="I743" s="2" t="s">
        <v>6520</v>
      </c>
      <c r="J743" s="2" t="s">
        <v>6521</v>
      </c>
      <c r="K743" s="2" t="s">
        <v>6522</v>
      </c>
      <c r="L743" s="2" t="s">
        <v>6523</v>
      </c>
      <c r="M743" s="2" t="s">
        <v>6524</v>
      </c>
      <c r="N743" s="2" t="s">
        <v>6525</v>
      </c>
      <c r="O743" s="5" t="s">
        <v>6526</v>
      </c>
      <c r="P743" s="5" t="s">
        <v>6527</v>
      </c>
    </row>
    <row r="744" spans="1:16" ht="13" x14ac:dyDescent="0.15">
      <c r="A744" s="2" t="s">
        <v>6528</v>
      </c>
      <c r="B744" s="2" t="s">
        <v>6529</v>
      </c>
      <c r="C744" s="2" t="s">
        <v>6122</v>
      </c>
      <c r="D744" s="2" t="s">
        <v>77</v>
      </c>
      <c r="E744" s="2" t="s">
        <v>19</v>
      </c>
      <c r="F744" s="3">
        <v>0.63</v>
      </c>
      <c r="G744" s="2">
        <v>4</v>
      </c>
      <c r="H744" s="4">
        <v>1540</v>
      </c>
      <c r="I744" s="2" t="s">
        <v>6530</v>
      </c>
      <c r="J744" s="2" t="s">
        <v>6531</v>
      </c>
      <c r="K744" s="2" t="s">
        <v>6532</v>
      </c>
      <c r="L744" s="2" t="s">
        <v>6533</v>
      </c>
      <c r="M744" s="2" t="s">
        <v>6534</v>
      </c>
      <c r="N744" s="2" t="s">
        <v>6535</v>
      </c>
      <c r="O744" s="5" t="s">
        <v>6536</v>
      </c>
      <c r="P744" s="5" t="s">
        <v>6537</v>
      </c>
    </row>
    <row r="745" spans="1:16" ht="13" x14ac:dyDescent="0.15">
      <c r="A745" s="2" t="s">
        <v>6538</v>
      </c>
      <c r="B745" s="2" t="s">
        <v>6539</v>
      </c>
      <c r="C745" s="2" t="s">
        <v>5218</v>
      </c>
      <c r="D745" s="2" t="s">
        <v>5194</v>
      </c>
      <c r="E745" s="2" t="s">
        <v>114</v>
      </c>
      <c r="F745" s="3">
        <v>0.71</v>
      </c>
      <c r="G745" s="2">
        <v>4.0999999999999996</v>
      </c>
      <c r="H745" s="2">
        <v>401</v>
      </c>
      <c r="I745" s="2" t="s">
        <v>6540</v>
      </c>
      <c r="J745" s="2" t="s">
        <v>6541</v>
      </c>
      <c r="K745" s="2" t="s">
        <v>6542</v>
      </c>
      <c r="L745" s="2" t="s">
        <v>6543</v>
      </c>
      <c r="M745" s="2" t="s">
        <v>6544</v>
      </c>
      <c r="N745" s="2" t="s">
        <v>6545</v>
      </c>
      <c r="O745" s="5" t="s">
        <v>6546</v>
      </c>
      <c r="P745" s="5" t="s">
        <v>6547</v>
      </c>
    </row>
    <row r="746" spans="1:16" ht="13" x14ac:dyDescent="0.15">
      <c r="A746" s="2" t="s">
        <v>6548</v>
      </c>
      <c r="B746" s="2" t="s">
        <v>6549</v>
      </c>
      <c r="C746" s="2" t="s">
        <v>6550</v>
      </c>
      <c r="D746" s="2" t="s">
        <v>356</v>
      </c>
      <c r="E746" s="2" t="s">
        <v>90</v>
      </c>
      <c r="F746" s="3">
        <v>0.64</v>
      </c>
      <c r="G746" s="2">
        <v>3.4</v>
      </c>
      <c r="H746" s="4">
        <v>9385</v>
      </c>
      <c r="I746" s="2" t="s">
        <v>6551</v>
      </c>
      <c r="J746" s="2" t="s">
        <v>6552</v>
      </c>
      <c r="K746" s="2" t="s">
        <v>6553</v>
      </c>
      <c r="L746" s="2" t="s">
        <v>6554</v>
      </c>
      <c r="M746" s="2" t="s">
        <v>6555</v>
      </c>
      <c r="N746" s="2" t="s">
        <v>6556</v>
      </c>
      <c r="O746" s="5" t="s">
        <v>6557</v>
      </c>
      <c r="P746" s="5" t="s">
        <v>6558</v>
      </c>
    </row>
    <row r="747" spans="1:16" ht="13" x14ac:dyDescent="0.15">
      <c r="A747" s="2" t="s">
        <v>6559</v>
      </c>
      <c r="B747" s="2" t="s">
        <v>6560</v>
      </c>
      <c r="C747" s="2" t="s">
        <v>3219</v>
      </c>
      <c r="D747" s="2" t="s">
        <v>625</v>
      </c>
      <c r="E747" s="2" t="s">
        <v>2220</v>
      </c>
      <c r="F747" s="3">
        <v>0.7</v>
      </c>
      <c r="G747" s="2">
        <v>4</v>
      </c>
      <c r="H747" s="4">
        <v>92588</v>
      </c>
      <c r="I747" s="2" t="s">
        <v>6561</v>
      </c>
      <c r="J747" s="2" t="s">
        <v>4549</v>
      </c>
      <c r="K747" s="2" t="s">
        <v>4550</v>
      </c>
      <c r="L747" s="2" t="s">
        <v>4551</v>
      </c>
      <c r="M747" s="2" t="s">
        <v>4552</v>
      </c>
      <c r="N747" s="2" t="s">
        <v>4553</v>
      </c>
      <c r="O747" s="5" t="s">
        <v>6562</v>
      </c>
      <c r="P747" s="5" t="s">
        <v>6563</v>
      </c>
    </row>
    <row r="748" spans="1:16" ht="13" x14ac:dyDescent="0.15">
      <c r="A748" s="2" t="s">
        <v>6564</v>
      </c>
      <c r="B748" s="2" t="s">
        <v>6565</v>
      </c>
      <c r="C748" s="2" t="s">
        <v>3347</v>
      </c>
      <c r="D748" s="2" t="s">
        <v>19</v>
      </c>
      <c r="E748" s="2" t="s">
        <v>55</v>
      </c>
      <c r="F748" s="3">
        <v>0.43</v>
      </c>
      <c r="G748" s="2">
        <v>3.4</v>
      </c>
      <c r="H748" s="4">
        <v>3454</v>
      </c>
      <c r="I748" s="2" t="s">
        <v>6566</v>
      </c>
      <c r="J748" s="2" t="s">
        <v>6567</v>
      </c>
      <c r="K748" s="2" t="s">
        <v>6568</v>
      </c>
      <c r="L748" s="2" t="s">
        <v>6569</v>
      </c>
      <c r="M748" s="2" t="s">
        <v>6570</v>
      </c>
      <c r="N748" s="2" t="s">
        <v>6571</v>
      </c>
      <c r="O748" s="5" t="s">
        <v>6572</v>
      </c>
      <c r="P748" s="5" t="s">
        <v>6573</v>
      </c>
    </row>
    <row r="749" spans="1:16" ht="13" x14ac:dyDescent="0.15">
      <c r="A749" s="2" t="s">
        <v>6574</v>
      </c>
      <c r="B749" s="2" t="s">
        <v>6575</v>
      </c>
      <c r="C749" s="2" t="s">
        <v>5733</v>
      </c>
      <c r="D749" s="2" t="s">
        <v>378</v>
      </c>
      <c r="E749" s="2" t="s">
        <v>142</v>
      </c>
      <c r="F749" s="3">
        <v>0.25</v>
      </c>
      <c r="G749" s="2">
        <v>4.3</v>
      </c>
      <c r="H749" s="4">
        <v>15790</v>
      </c>
      <c r="I749" s="2" t="s">
        <v>6576</v>
      </c>
      <c r="J749" s="2" t="s">
        <v>6577</v>
      </c>
      <c r="K749" s="2" t="s">
        <v>6578</v>
      </c>
      <c r="L749" s="2" t="s">
        <v>6579</v>
      </c>
      <c r="M749" s="2" t="s">
        <v>6580</v>
      </c>
      <c r="N749" s="2" t="s">
        <v>6581</v>
      </c>
      <c r="O749" s="5" t="s">
        <v>6582</v>
      </c>
      <c r="P749" s="5" t="s">
        <v>6583</v>
      </c>
    </row>
    <row r="750" spans="1:16" ht="13" x14ac:dyDescent="0.15">
      <c r="A750" s="2" t="s">
        <v>6584</v>
      </c>
      <c r="B750" s="2" t="s">
        <v>6585</v>
      </c>
      <c r="C750" s="2" t="s">
        <v>6586</v>
      </c>
      <c r="D750" s="2" t="s">
        <v>1793</v>
      </c>
      <c r="E750" s="2" t="s">
        <v>6587</v>
      </c>
      <c r="F750" s="3">
        <v>0.53</v>
      </c>
      <c r="G750" s="2">
        <v>3.9</v>
      </c>
      <c r="H750" s="4">
        <v>14969</v>
      </c>
      <c r="I750" s="2" t="s">
        <v>6588</v>
      </c>
      <c r="J750" s="2" t="s">
        <v>6589</v>
      </c>
      <c r="K750" s="2" t="s">
        <v>6590</v>
      </c>
      <c r="L750" s="2" t="s">
        <v>6591</v>
      </c>
      <c r="M750" s="2" t="s">
        <v>6592</v>
      </c>
      <c r="N750" s="2" t="s">
        <v>6593</v>
      </c>
      <c r="O750" s="5" t="s">
        <v>6594</v>
      </c>
      <c r="P750" s="5" t="s">
        <v>6595</v>
      </c>
    </row>
    <row r="751" spans="1:16" ht="13" x14ac:dyDescent="0.15">
      <c r="A751" s="2" t="s">
        <v>6596</v>
      </c>
      <c r="B751" s="2" t="s">
        <v>6597</v>
      </c>
      <c r="C751" s="2" t="s">
        <v>3219</v>
      </c>
      <c r="D751" s="2" t="s">
        <v>1683</v>
      </c>
      <c r="E751" s="2" t="s">
        <v>1283</v>
      </c>
      <c r="F751" s="3">
        <v>0.75</v>
      </c>
      <c r="G751" s="2">
        <v>4.0999999999999996</v>
      </c>
      <c r="H751" s="4">
        <v>42139</v>
      </c>
      <c r="I751" s="2" t="s">
        <v>6598</v>
      </c>
      <c r="J751" s="2" t="s">
        <v>6599</v>
      </c>
      <c r="K751" s="2" t="s">
        <v>6600</v>
      </c>
      <c r="L751" s="2" t="s">
        <v>6601</v>
      </c>
      <c r="M751" s="2" t="s">
        <v>6602</v>
      </c>
      <c r="N751" s="2" t="s">
        <v>6603</v>
      </c>
      <c r="O751" s="5" t="s">
        <v>6604</v>
      </c>
      <c r="P751" s="5" t="s">
        <v>6605</v>
      </c>
    </row>
    <row r="752" spans="1:16" ht="13" x14ac:dyDescent="0.15">
      <c r="A752" s="2" t="s">
        <v>6606</v>
      </c>
      <c r="B752" s="2" t="s">
        <v>6607</v>
      </c>
      <c r="C752" s="2" t="s">
        <v>5418</v>
      </c>
      <c r="D752" s="2" t="s">
        <v>174</v>
      </c>
      <c r="E752" s="2" t="s">
        <v>5722</v>
      </c>
      <c r="F752" s="3">
        <v>0.12</v>
      </c>
      <c r="G752" s="2">
        <v>4.3</v>
      </c>
      <c r="H752" s="2">
        <v>989</v>
      </c>
      <c r="I752" s="2" t="s">
        <v>6608</v>
      </c>
      <c r="J752" s="2" t="s">
        <v>6609</v>
      </c>
      <c r="K752" s="2" t="s">
        <v>6610</v>
      </c>
      <c r="L752" s="2" t="s">
        <v>6611</v>
      </c>
      <c r="M752" s="2" t="s">
        <v>6612</v>
      </c>
      <c r="N752" s="2" t="s">
        <v>6613</v>
      </c>
      <c r="O752" s="5" t="s">
        <v>6614</v>
      </c>
      <c r="P752" s="5" t="s">
        <v>6615</v>
      </c>
    </row>
    <row r="753" spans="1:16" ht="13" x14ac:dyDescent="0.15">
      <c r="A753" s="2" t="s">
        <v>6616</v>
      </c>
      <c r="B753" s="2" t="s">
        <v>6617</v>
      </c>
      <c r="C753" s="2" t="s">
        <v>3301</v>
      </c>
      <c r="D753" s="2" t="s">
        <v>6618</v>
      </c>
      <c r="E753" s="2" t="s">
        <v>6619</v>
      </c>
      <c r="F753" s="3">
        <v>0.54</v>
      </c>
      <c r="G753" s="2">
        <v>4.5</v>
      </c>
      <c r="H753" s="4">
        <v>19624</v>
      </c>
      <c r="I753" s="2" t="s">
        <v>6620</v>
      </c>
      <c r="J753" s="2" t="s">
        <v>6621</v>
      </c>
      <c r="K753" s="2" t="s">
        <v>6622</v>
      </c>
      <c r="L753" s="2" t="s">
        <v>6623</v>
      </c>
      <c r="M753" s="2" t="s">
        <v>6624</v>
      </c>
      <c r="N753" s="2" t="s">
        <v>6625</v>
      </c>
      <c r="O753" s="5" t="s">
        <v>6626</v>
      </c>
      <c r="P753" s="5" t="s">
        <v>6627</v>
      </c>
    </row>
    <row r="754" spans="1:16" ht="13" x14ac:dyDescent="0.15">
      <c r="A754" s="2" t="s">
        <v>6628</v>
      </c>
      <c r="B754" s="2" t="s">
        <v>6629</v>
      </c>
      <c r="C754" s="2" t="s">
        <v>6550</v>
      </c>
      <c r="D754" s="2" t="s">
        <v>6630</v>
      </c>
      <c r="E754" s="2" t="s">
        <v>114</v>
      </c>
      <c r="F754" s="3">
        <v>0.43</v>
      </c>
      <c r="G754" s="2">
        <v>4.2</v>
      </c>
      <c r="H754" s="4">
        <v>3201</v>
      </c>
      <c r="I754" s="2" t="s">
        <v>6631</v>
      </c>
      <c r="J754" s="2" t="s">
        <v>6632</v>
      </c>
      <c r="K754" s="2" t="s">
        <v>6633</v>
      </c>
      <c r="L754" s="2" t="s">
        <v>6634</v>
      </c>
      <c r="M754" s="2" t="s">
        <v>6635</v>
      </c>
      <c r="N754" s="2" t="s">
        <v>6636</v>
      </c>
      <c r="O754" s="5" t="s">
        <v>6637</v>
      </c>
      <c r="P754" s="5" t="s">
        <v>6638</v>
      </c>
    </row>
    <row r="755" spans="1:16" ht="13" x14ac:dyDescent="0.15">
      <c r="A755" s="2" t="s">
        <v>6639</v>
      </c>
      <c r="B755" s="2" t="s">
        <v>6640</v>
      </c>
      <c r="C755" s="2" t="s">
        <v>6641</v>
      </c>
      <c r="D755" s="2" t="s">
        <v>163</v>
      </c>
      <c r="E755" s="2" t="s">
        <v>324</v>
      </c>
      <c r="F755" s="3">
        <v>0.55000000000000004</v>
      </c>
      <c r="G755" s="2">
        <v>4.0999999999999996</v>
      </c>
      <c r="H755" s="4">
        <v>30469</v>
      </c>
      <c r="I755" s="2" t="s">
        <v>6642</v>
      </c>
      <c r="J755" s="2" t="s">
        <v>6643</v>
      </c>
      <c r="K755" s="2" t="s">
        <v>6644</v>
      </c>
      <c r="L755" s="2" t="s">
        <v>6645</v>
      </c>
      <c r="M755" s="2" t="s">
        <v>6646</v>
      </c>
      <c r="N755" s="2" t="s">
        <v>6647</v>
      </c>
      <c r="O755" s="5" t="s">
        <v>6648</v>
      </c>
      <c r="P755" s="5" t="s">
        <v>6649</v>
      </c>
    </row>
    <row r="756" spans="1:16" ht="13" x14ac:dyDescent="0.15">
      <c r="A756" s="2" t="s">
        <v>6650</v>
      </c>
      <c r="B756" s="2" t="s">
        <v>6651</v>
      </c>
      <c r="C756" s="2" t="s">
        <v>6652</v>
      </c>
      <c r="D756" s="2" t="s">
        <v>1086</v>
      </c>
      <c r="E756" s="2" t="s">
        <v>114</v>
      </c>
      <c r="F756" s="3">
        <v>0.55000000000000004</v>
      </c>
      <c r="G756" s="2">
        <v>4.4000000000000004</v>
      </c>
      <c r="H756" s="4">
        <v>9940</v>
      </c>
      <c r="I756" s="2" t="s">
        <v>6653</v>
      </c>
      <c r="J756" s="2" t="s">
        <v>6654</v>
      </c>
      <c r="K756" s="2" t="s">
        <v>6655</v>
      </c>
      <c r="L756" s="2" t="s">
        <v>6656</v>
      </c>
      <c r="M756" s="2" t="s">
        <v>6657</v>
      </c>
      <c r="N756" s="2" t="s">
        <v>6658</v>
      </c>
      <c r="O756" s="5" t="s">
        <v>6659</v>
      </c>
      <c r="P756" s="5" t="s">
        <v>6660</v>
      </c>
    </row>
    <row r="757" spans="1:16" ht="13" x14ac:dyDescent="0.15">
      <c r="A757" s="2" t="s">
        <v>6661</v>
      </c>
      <c r="B757" s="2" t="s">
        <v>6662</v>
      </c>
      <c r="C757" s="2" t="s">
        <v>6663</v>
      </c>
      <c r="D757" s="2" t="s">
        <v>1894</v>
      </c>
      <c r="E757" s="2" t="s">
        <v>114</v>
      </c>
      <c r="F757" s="3">
        <v>0.45</v>
      </c>
      <c r="G757" s="2">
        <v>4.3</v>
      </c>
      <c r="H757" s="4">
        <v>7758</v>
      </c>
      <c r="I757" s="2" t="s">
        <v>6664</v>
      </c>
      <c r="J757" s="2" t="s">
        <v>6665</v>
      </c>
      <c r="K757" s="2" t="s">
        <v>6666</v>
      </c>
      <c r="L757" s="2" t="s">
        <v>6667</v>
      </c>
      <c r="M757" s="2" t="s">
        <v>6668</v>
      </c>
      <c r="N757" s="2" t="s">
        <v>6669</v>
      </c>
      <c r="O757" s="5" t="s">
        <v>6670</v>
      </c>
      <c r="P757" s="5" t="s">
        <v>6671</v>
      </c>
    </row>
    <row r="758" spans="1:16" ht="13" x14ac:dyDescent="0.15">
      <c r="A758" s="2" t="s">
        <v>6672</v>
      </c>
      <c r="B758" s="2" t="s">
        <v>6673</v>
      </c>
      <c r="C758" s="2" t="s">
        <v>5848</v>
      </c>
      <c r="D758" s="2" t="s">
        <v>6674</v>
      </c>
      <c r="E758" s="2" t="s">
        <v>1379</v>
      </c>
      <c r="F758" s="3">
        <v>0.36</v>
      </c>
      <c r="G758" s="2">
        <v>4.3</v>
      </c>
      <c r="H758" s="4">
        <v>68409</v>
      </c>
      <c r="I758" s="2" t="s">
        <v>6675</v>
      </c>
      <c r="J758" s="2" t="s">
        <v>6676</v>
      </c>
      <c r="K758" s="2" t="s">
        <v>6677</v>
      </c>
      <c r="L758" s="2" t="s">
        <v>6678</v>
      </c>
      <c r="M758" s="2" t="s">
        <v>6679</v>
      </c>
      <c r="N758" s="2" t="s">
        <v>6680</v>
      </c>
      <c r="O758" s="5" t="s">
        <v>6681</v>
      </c>
      <c r="P758" s="5" t="s">
        <v>6682</v>
      </c>
    </row>
    <row r="759" spans="1:16" ht="13" x14ac:dyDescent="0.15">
      <c r="A759" s="2" t="s">
        <v>6683</v>
      </c>
      <c r="B759" s="2" t="s">
        <v>6684</v>
      </c>
      <c r="C759" s="2" t="s">
        <v>6685</v>
      </c>
      <c r="D759" s="2" t="s">
        <v>5882</v>
      </c>
      <c r="E759" s="2" t="s">
        <v>5882</v>
      </c>
      <c r="F759" s="3">
        <v>0</v>
      </c>
      <c r="G759" s="2">
        <v>4.3</v>
      </c>
      <c r="H759" s="4">
        <v>3095</v>
      </c>
      <c r="I759" s="2" t="s">
        <v>6686</v>
      </c>
      <c r="J759" s="2" t="s">
        <v>6687</v>
      </c>
      <c r="K759" s="2" t="s">
        <v>6688</v>
      </c>
      <c r="L759" s="2" t="s">
        <v>6689</v>
      </c>
      <c r="M759" s="2" t="s">
        <v>6690</v>
      </c>
      <c r="N759" s="2" t="s">
        <v>6691</v>
      </c>
      <c r="O759" s="5" t="s">
        <v>6692</v>
      </c>
      <c r="P759" s="5" t="s">
        <v>6693</v>
      </c>
    </row>
    <row r="760" spans="1:16" ht="13" x14ac:dyDescent="0.15">
      <c r="A760" s="2" t="s">
        <v>6694</v>
      </c>
      <c r="B760" s="2" t="s">
        <v>6695</v>
      </c>
      <c r="C760" s="2" t="s">
        <v>5268</v>
      </c>
      <c r="D760" s="2" t="s">
        <v>102</v>
      </c>
      <c r="E760" s="2" t="s">
        <v>625</v>
      </c>
      <c r="F760" s="3">
        <v>0.8</v>
      </c>
      <c r="G760" s="2">
        <v>4.2</v>
      </c>
      <c r="H760" s="2">
        <v>903</v>
      </c>
      <c r="I760" s="2" t="s">
        <v>6696</v>
      </c>
      <c r="J760" s="2" t="s">
        <v>6697</v>
      </c>
      <c r="K760" s="2" t="s">
        <v>6698</v>
      </c>
      <c r="L760" s="2" t="s">
        <v>6699</v>
      </c>
      <c r="M760" s="2" t="s">
        <v>6700</v>
      </c>
      <c r="N760" s="2" t="s">
        <v>6701</v>
      </c>
      <c r="O760" s="5" t="s">
        <v>6702</v>
      </c>
      <c r="P760" s="5" t="s">
        <v>6703</v>
      </c>
    </row>
    <row r="761" spans="1:16" ht="13" x14ac:dyDescent="0.15">
      <c r="A761" s="2" t="s">
        <v>6704</v>
      </c>
      <c r="B761" s="2" t="s">
        <v>6705</v>
      </c>
      <c r="C761" s="2" t="s">
        <v>5479</v>
      </c>
      <c r="D761" s="2" t="s">
        <v>5597</v>
      </c>
      <c r="E761" s="2" t="s">
        <v>6706</v>
      </c>
      <c r="F761" s="3">
        <v>0.28000000000000003</v>
      </c>
      <c r="G761" s="2">
        <v>4.0999999999999996</v>
      </c>
      <c r="H761" s="4">
        <v>25771</v>
      </c>
      <c r="I761" s="2" t="s">
        <v>6707</v>
      </c>
      <c r="J761" s="2" t="s">
        <v>6708</v>
      </c>
      <c r="K761" s="2" t="s">
        <v>6709</v>
      </c>
      <c r="L761" s="2" t="s">
        <v>6710</v>
      </c>
      <c r="M761" s="2" t="s">
        <v>6711</v>
      </c>
      <c r="N761" s="2" t="s">
        <v>6712</v>
      </c>
      <c r="O761" s="5" t="s">
        <v>6713</v>
      </c>
      <c r="P761" s="5" t="s">
        <v>6714</v>
      </c>
    </row>
    <row r="762" spans="1:16" ht="13" x14ac:dyDescent="0.15">
      <c r="A762" s="2" t="s">
        <v>6715</v>
      </c>
      <c r="B762" s="2" t="s">
        <v>6716</v>
      </c>
      <c r="C762" s="2" t="s">
        <v>3347</v>
      </c>
      <c r="D762" s="2" t="s">
        <v>55</v>
      </c>
      <c r="E762" s="2" t="s">
        <v>114</v>
      </c>
      <c r="F762" s="3">
        <v>0.3</v>
      </c>
      <c r="G762" s="2">
        <v>4.0999999999999996</v>
      </c>
      <c r="H762" s="2" t="s">
        <v>6717</v>
      </c>
      <c r="I762" s="2" t="s">
        <v>6718</v>
      </c>
      <c r="J762" s="2" t="s">
        <v>6719</v>
      </c>
      <c r="K762" s="2" t="s">
        <v>6720</v>
      </c>
      <c r="L762" s="2" t="s">
        <v>6721</v>
      </c>
      <c r="M762" s="2" t="s">
        <v>6722</v>
      </c>
      <c r="N762" s="2" t="s">
        <v>6723</v>
      </c>
      <c r="O762" s="5" t="s">
        <v>6724</v>
      </c>
      <c r="P762" s="5" t="s">
        <v>6725</v>
      </c>
    </row>
    <row r="763" spans="1:16" ht="13" x14ac:dyDescent="0.15">
      <c r="A763" s="2" t="s">
        <v>6726</v>
      </c>
      <c r="B763" s="2" t="s">
        <v>6727</v>
      </c>
      <c r="C763" s="2" t="s">
        <v>6728</v>
      </c>
      <c r="D763" s="2" t="s">
        <v>2023</v>
      </c>
      <c r="E763" s="2" t="s">
        <v>5420</v>
      </c>
      <c r="F763" s="3">
        <v>0.2</v>
      </c>
      <c r="G763" s="2">
        <v>4.5</v>
      </c>
      <c r="H763" s="4">
        <v>3785</v>
      </c>
      <c r="I763" s="2" t="s">
        <v>6729</v>
      </c>
      <c r="J763" s="2" t="s">
        <v>6730</v>
      </c>
      <c r="K763" s="2" t="s">
        <v>6731</v>
      </c>
      <c r="L763" s="2" t="s">
        <v>6732</v>
      </c>
      <c r="M763" s="2" t="s">
        <v>6733</v>
      </c>
      <c r="N763" s="2" t="s">
        <v>6734</v>
      </c>
      <c r="O763" s="5" t="s">
        <v>6735</v>
      </c>
      <c r="P763" s="5" t="s">
        <v>6736</v>
      </c>
    </row>
    <row r="764" spans="1:16" ht="13" x14ac:dyDescent="0.15">
      <c r="A764" s="2" t="s">
        <v>6737</v>
      </c>
      <c r="B764" s="2" t="s">
        <v>6738</v>
      </c>
      <c r="C764" s="2" t="s">
        <v>5418</v>
      </c>
      <c r="D764" s="2" t="s">
        <v>6739</v>
      </c>
      <c r="E764" s="2" t="s">
        <v>6740</v>
      </c>
      <c r="F764" s="3">
        <v>0.14000000000000001</v>
      </c>
      <c r="G764" s="2">
        <v>4.4000000000000004</v>
      </c>
      <c r="H764" s="4">
        <v>2866</v>
      </c>
      <c r="I764" s="2" t="s">
        <v>6741</v>
      </c>
      <c r="J764" s="2" t="s">
        <v>6742</v>
      </c>
      <c r="K764" s="2" t="s">
        <v>6743</v>
      </c>
      <c r="L764" s="2" t="s">
        <v>6744</v>
      </c>
      <c r="M764" s="2" t="s">
        <v>6745</v>
      </c>
      <c r="N764" s="2" t="s">
        <v>6746</v>
      </c>
      <c r="O764" s="5" t="s">
        <v>6747</v>
      </c>
      <c r="P764" s="5" t="s">
        <v>6748</v>
      </c>
    </row>
    <row r="765" spans="1:16" ht="13" x14ac:dyDescent="0.15">
      <c r="A765" s="2" t="s">
        <v>6749</v>
      </c>
      <c r="B765" s="2" t="s">
        <v>6750</v>
      </c>
      <c r="C765" s="2" t="s">
        <v>5479</v>
      </c>
      <c r="D765" s="2" t="s">
        <v>888</v>
      </c>
      <c r="E765" s="2" t="s">
        <v>479</v>
      </c>
      <c r="F765" s="3">
        <v>0.19</v>
      </c>
      <c r="G765" s="2">
        <v>4.3</v>
      </c>
      <c r="H765" s="4">
        <v>27223</v>
      </c>
      <c r="I765" s="2" t="s">
        <v>6751</v>
      </c>
      <c r="J765" s="2" t="s">
        <v>6752</v>
      </c>
      <c r="K765" s="2" t="s">
        <v>6753</v>
      </c>
      <c r="L765" s="2" t="s">
        <v>6754</v>
      </c>
      <c r="M765" s="2" t="s">
        <v>6755</v>
      </c>
      <c r="N765" s="2" t="s">
        <v>6756</v>
      </c>
      <c r="O765" s="5" t="s">
        <v>6757</v>
      </c>
      <c r="P765" s="5" t="s">
        <v>6758</v>
      </c>
    </row>
    <row r="766" spans="1:16" ht="13" x14ac:dyDescent="0.15">
      <c r="A766" s="2" t="s">
        <v>6759</v>
      </c>
      <c r="B766" s="2" t="s">
        <v>6760</v>
      </c>
      <c r="C766" s="2" t="s">
        <v>5193</v>
      </c>
      <c r="D766" s="2" t="s">
        <v>6761</v>
      </c>
      <c r="E766" s="2" t="s">
        <v>6762</v>
      </c>
      <c r="F766" s="3">
        <v>0.56000000000000005</v>
      </c>
      <c r="G766" s="2">
        <v>4.3</v>
      </c>
      <c r="H766" s="4">
        <v>82356</v>
      </c>
      <c r="I766" s="2" t="s">
        <v>6763</v>
      </c>
      <c r="J766" s="2" t="s">
        <v>6764</v>
      </c>
      <c r="K766" s="2" t="s">
        <v>6765</v>
      </c>
      <c r="L766" s="2" t="s">
        <v>6766</v>
      </c>
      <c r="M766" s="2" t="s">
        <v>6767</v>
      </c>
      <c r="N766" s="2" t="s">
        <v>6768</v>
      </c>
      <c r="O766" s="5" t="s">
        <v>6769</v>
      </c>
      <c r="P766" s="5" t="s">
        <v>6770</v>
      </c>
    </row>
    <row r="767" spans="1:16" ht="13" x14ac:dyDescent="0.15">
      <c r="A767" s="2" t="s">
        <v>6771</v>
      </c>
      <c r="B767" s="2" t="s">
        <v>6772</v>
      </c>
      <c r="C767" s="2" t="s">
        <v>6773</v>
      </c>
      <c r="D767" s="2" t="s">
        <v>6774</v>
      </c>
      <c r="E767" s="2" t="s">
        <v>2127</v>
      </c>
      <c r="F767" s="3">
        <v>0.2</v>
      </c>
      <c r="G767" s="2">
        <v>4.3</v>
      </c>
      <c r="H767" s="4">
        <v>5719</v>
      </c>
      <c r="I767" s="2" t="s">
        <v>6775</v>
      </c>
      <c r="J767" s="2" t="s">
        <v>6776</v>
      </c>
      <c r="K767" s="2" t="s">
        <v>6777</v>
      </c>
      <c r="L767" s="2" t="s">
        <v>6778</v>
      </c>
      <c r="M767" s="2" t="s">
        <v>6779</v>
      </c>
      <c r="N767" s="2" t="s">
        <v>6780</v>
      </c>
      <c r="O767" s="5" t="s">
        <v>6781</v>
      </c>
      <c r="P767" s="5" t="s">
        <v>6782</v>
      </c>
    </row>
    <row r="768" spans="1:16" ht="13" x14ac:dyDescent="0.15">
      <c r="A768" s="2" t="s">
        <v>4453</v>
      </c>
      <c r="B768" s="2" t="s">
        <v>4454</v>
      </c>
      <c r="C768" s="2" t="s">
        <v>3219</v>
      </c>
      <c r="D768" s="2" t="s">
        <v>236</v>
      </c>
      <c r="E768" s="2" t="s">
        <v>3336</v>
      </c>
      <c r="F768" s="3">
        <v>0.74</v>
      </c>
      <c r="G768" s="2">
        <v>4</v>
      </c>
      <c r="H768" s="4">
        <v>26880</v>
      </c>
      <c r="I768" s="2" t="s">
        <v>4455</v>
      </c>
      <c r="J768" s="2" t="s">
        <v>4456</v>
      </c>
      <c r="K768" s="2" t="s">
        <v>4457</v>
      </c>
      <c r="L768" s="2" t="s">
        <v>4458</v>
      </c>
      <c r="M768" s="2" t="s">
        <v>4459</v>
      </c>
      <c r="N768" s="2" t="s">
        <v>6783</v>
      </c>
      <c r="O768" s="5" t="s">
        <v>6784</v>
      </c>
      <c r="P768" s="5" t="s">
        <v>6785</v>
      </c>
    </row>
    <row r="769" spans="1:16" ht="13" x14ac:dyDescent="0.15">
      <c r="A769" s="2" t="s">
        <v>6786</v>
      </c>
      <c r="B769" s="2" t="s">
        <v>6787</v>
      </c>
      <c r="C769" s="2" t="s">
        <v>5242</v>
      </c>
      <c r="D769" s="2" t="s">
        <v>114</v>
      </c>
      <c r="E769" s="2" t="s">
        <v>1683</v>
      </c>
      <c r="F769" s="3">
        <v>0.6</v>
      </c>
      <c r="G769" s="2">
        <v>4.3</v>
      </c>
      <c r="H769" s="4">
        <v>1690</v>
      </c>
      <c r="I769" s="2" t="s">
        <v>6788</v>
      </c>
      <c r="J769" s="2" t="s">
        <v>6789</v>
      </c>
      <c r="K769" s="2" t="s">
        <v>6790</v>
      </c>
      <c r="L769" s="2" t="s">
        <v>6791</v>
      </c>
      <c r="M769" s="2" t="s">
        <v>6792</v>
      </c>
      <c r="N769" s="2" t="s">
        <v>6793</v>
      </c>
      <c r="O769" s="5" t="s">
        <v>6794</v>
      </c>
      <c r="P769" s="5" t="s">
        <v>6795</v>
      </c>
    </row>
    <row r="770" spans="1:16" ht="13" x14ac:dyDescent="0.15">
      <c r="A770" s="2" t="s">
        <v>312</v>
      </c>
      <c r="B770" s="2" t="s">
        <v>313</v>
      </c>
      <c r="C770" s="2" t="s">
        <v>18</v>
      </c>
      <c r="D770" s="2" t="s">
        <v>102</v>
      </c>
      <c r="E770" s="2" t="s">
        <v>19</v>
      </c>
      <c r="F770" s="3">
        <v>0.25</v>
      </c>
      <c r="G770" s="2">
        <v>4</v>
      </c>
      <c r="H770" s="4">
        <v>2766</v>
      </c>
      <c r="I770" s="2" t="s">
        <v>314</v>
      </c>
      <c r="J770" s="2" t="s">
        <v>315</v>
      </c>
      <c r="K770" s="2" t="s">
        <v>316</v>
      </c>
      <c r="L770" s="2" t="s">
        <v>317</v>
      </c>
      <c r="M770" s="2" t="s">
        <v>318</v>
      </c>
      <c r="N770" s="2" t="s">
        <v>319</v>
      </c>
      <c r="O770" s="5" t="s">
        <v>6796</v>
      </c>
      <c r="P770" s="5" t="s">
        <v>6797</v>
      </c>
    </row>
    <row r="771" spans="1:16" ht="13" x14ac:dyDescent="0.15">
      <c r="A771" s="2" t="s">
        <v>6798</v>
      </c>
      <c r="B771" s="2" t="s">
        <v>6799</v>
      </c>
      <c r="C771" s="2" t="s">
        <v>6800</v>
      </c>
      <c r="D771" s="2" t="s">
        <v>6801</v>
      </c>
      <c r="E771" s="2" t="s">
        <v>55</v>
      </c>
      <c r="F771" s="3">
        <v>0.66</v>
      </c>
      <c r="G771" s="2">
        <v>4.4000000000000004</v>
      </c>
      <c r="H771" s="4">
        <v>8372</v>
      </c>
      <c r="I771" s="2" t="s">
        <v>6802</v>
      </c>
      <c r="J771" s="2" t="s">
        <v>6803</v>
      </c>
      <c r="K771" s="2" t="s">
        <v>6804</v>
      </c>
      <c r="L771" s="2" t="s">
        <v>6805</v>
      </c>
      <c r="M771" s="2" t="s">
        <v>6806</v>
      </c>
      <c r="N771" s="2" t="s">
        <v>6807</v>
      </c>
      <c r="O771" s="5" t="s">
        <v>6808</v>
      </c>
      <c r="P771" s="5" t="s">
        <v>6809</v>
      </c>
    </row>
    <row r="772" spans="1:16" ht="13" x14ac:dyDescent="0.15">
      <c r="A772" s="2" t="s">
        <v>6810</v>
      </c>
      <c r="B772" s="2" t="s">
        <v>6811</v>
      </c>
      <c r="C772" s="2" t="s">
        <v>5479</v>
      </c>
      <c r="D772" s="2" t="s">
        <v>6812</v>
      </c>
      <c r="E772" s="2" t="s">
        <v>6813</v>
      </c>
      <c r="F772" s="3">
        <v>0.39</v>
      </c>
      <c r="G772" s="2">
        <v>4</v>
      </c>
      <c r="H772" s="4">
        <v>7113</v>
      </c>
      <c r="I772" s="2" t="s">
        <v>6814</v>
      </c>
      <c r="J772" s="2" t="s">
        <v>6815</v>
      </c>
      <c r="K772" s="2" t="s">
        <v>6816</v>
      </c>
      <c r="L772" s="2" t="s">
        <v>6817</v>
      </c>
      <c r="M772" s="2" t="s">
        <v>6818</v>
      </c>
      <c r="N772" s="2" t="s">
        <v>6819</v>
      </c>
      <c r="O772" s="5" t="s">
        <v>6820</v>
      </c>
      <c r="P772" s="5" t="s">
        <v>6821</v>
      </c>
    </row>
    <row r="773" spans="1:16" ht="13" x14ac:dyDescent="0.15">
      <c r="A773" s="2" t="s">
        <v>333</v>
      </c>
      <c r="B773" s="2" t="s">
        <v>334</v>
      </c>
      <c r="C773" s="2" t="s">
        <v>18</v>
      </c>
      <c r="D773" s="2" t="s">
        <v>102</v>
      </c>
      <c r="E773" s="2" t="s">
        <v>114</v>
      </c>
      <c r="F773" s="3">
        <v>0.7</v>
      </c>
      <c r="G773" s="2">
        <v>4.3</v>
      </c>
      <c r="H773" s="4">
        <v>20850</v>
      </c>
      <c r="I773" s="2" t="s">
        <v>335</v>
      </c>
      <c r="J773" s="2" t="s">
        <v>336</v>
      </c>
      <c r="K773" s="2" t="s">
        <v>337</v>
      </c>
      <c r="L773" s="2" t="s">
        <v>338</v>
      </c>
      <c r="M773" s="2" t="s">
        <v>339</v>
      </c>
      <c r="N773" s="2" t="s">
        <v>340</v>
      </c>
      <c r="O773" s="5" t="s">
        <v>341</v>
      </c>
      <c r="P773" s="5" t="s">
        <v>6822</v>
      </c>
    </row>
    <row r="774" spans="1:16" ht="13" x14ac:dyDescent="0.15">
      <c r="A774" s="2" t="s">
        <v>6823</v>
      </c>
      <c r="B774" s="2" t="s">
        <v>6824</v>
      </c>
      <c r="C774" s="2" t="s">
        <v>6586</v>
      </c>
      <c r="D774" s="2" t="s">
        <v>31</v>
      </c>
      <c r="E774" s="2" t="s">
        <v>90</v>
      </c>
      <c r="F774" s="3">
        <v>0.6</v>
      </c>
      <c r="G774" s="2">
        <v>3.3</v>
      </c>
      <c r="H774" s="4">
        <v>2804</v>
      </c>
      <c r="I774" s="2" t="s">
        <v>6825</v>
      </c>
      <c r="J774" s="2" t="s">
        <v>6826</v>
      </c>
      <c r="K774" s="2" t="s">
        <v>6827</v>
      </c>
      <c r="L774" s="2" t="s">
        <v>6828</v>
      </c>
      <c r="M774" s="2" t="s">
        <v>6829</v>
      </c>
      <c r="N774" s="2" t="s">
        <v>6830</v>
      </c>
      <c r="O774" s="5" t="s">
        <v>6831</v>
      </c>
      <c r="P774" s="5" t="s">
        <v>6832</v>
      </c>
    </row>
    <row r="775" spans="1:16" ht="13" x14ac:dyDescent="0.15">
      <c r="A775" s="2" t="s">
        <v>6833</v>
      </c>
      <c r="B775" s="2" t="s">
        <v>6834</v>
      </c>
      <c r="C775" s="2" t="s">
        <v>3347</v>
      </c>
      <c r="D775" s="2" t="s">
        <v>324</v>
      </c>
      <c r="E775" s="2" t="s">
        <v>1283</v>
      </c>
      <c r="F775" s="3">
        <v>0.8</v>
      </c>
      <c r="G775" s="2">
        <v>3.7</v>
      </c>
      <c r="H775" s="4">
        <v>1986</v>
      </c>
      <c r="I775" s="2" t="s">
        <v>5692</v>
      </c>
      <c r="J775" s="2" t="s">
        <v>6835</v>
      </c>
      <c r="K775" s="2" t="s">
        <v>6836</v>
      </c>
      <c r="L775" s="2" t="s">
        <v>6837</v>
      </c>
      <c r="M775" s="2" t="s">
        <v>6838</v>
      </c>
      <c r="N775" s="2" t="s">
        <v>6839</v>
      </c>
      <c r="O775" s="5" t="s">
        <v>6840</v>
      </c>
      <c r="P775" s="5" t="s">
        <v>6841</v>
      </c>
    </row>
    <row r="776" spans="1:16" ht="13" x14ac:dyDescent="0.15">
      <c r="A776" s="2" t="s">
        <v>6842</v>
      </c>
      <c r="B776" s="2" t="s">
        <v>6843</v>
      </c>
      <c r="C776" s="2" t="s">
        <v>3802</v>
      </c>
      <c r="D776" s="2" t="s">
        <v>399</v>
      </c>
      <c r="E776" s="2" t="s">
        <v>90</v>
      </c>
      <c r="F776" s="3">
        <v>0.8</v>
      </c>
      <c r="G776" s="2">
        <v>4.0999999999999996</v>
      </c>
      <c r="H776" s="4">
        <v>2451</v>
      </c>
      <c r="I776" s="2" t="s">
        <v>3803</v>
      </c>
      <c r="J776" s="2" t="s">
        <v>6844</v>
      </c>
      <c r="K776" s="2" t="s">
        <v>6845</v>
      </c>
      <c r="L776" s="2" t="s">
        <v>6846</v>
      </c>
      <c r="M776" s="2" t="s">
        <v>6847</v>
      </c>
      <c r="N776" s="2" t="s">
        <v>6848</v>
      </c>
      <c r="O776" s="5" t="s">
        <v>6849</v>
      </c>
      <c r="P776" s="5" t="s">
        <v>6850</v>
      </c>
    </row>
    <row r="777" spans="1:16" ht="13" x14ac:dyDescent="0.15">
      <c r="A777" s="2" t="s">
        <v>6851</v>
      </c>
      <c r="B777" s="2" t="s">
        <v>6852</v>
      </c>
      <c r="C777" s="2" t="s">
        <v>5206</v>
      </c>
      <c r="D777" s="2" t="s">
        <v>90</v>
      </c>
      <c r="E777" s="2" t="s">
        <v>78</v>
      </c>
      <c r="F777" s="3">
        <v>0.5</v>
      </c>
      <c r="G777" s="2">
        <v>5</v>
      </c>
      <c r="H777" s="2">
        <v>23</v>
      </c>
      <c r="I777" s="2" t="s">
        <v>6853</v>
      </c>
      <c r="J777" s="2" t="s">
        <v>6854</v>
      </c>
      <c r="K777" s="2" t="s">
        <v>6855</v>
      </c>
      <c r="L777" s="2" t="s">
        <v>6856</v>
      </c>
      <c r="M777" s="2" t="s">
        <v>6857</v>
      </c>
      <c r="N777" s="2" t="s">
        <v>6858</v>
      </c>
      <c r="O777" s="5" t="s">
        <v>6859</v>
      </c>
      <c r="P777" s="5" t="s">
        <v>6860</v>
      </c>
    </row>
    <row r="778" spans="1:16" ht="13" x14ac:dyDescent="0.15">
      <c r="A778" s="2" t="s">
        <v>6861</v>
      </c>
      <c r="B778" s="2" t="s">
        <v>6862</v>
      </c>
      <c r="C778" s="2" t="s">
        <v>6863</v>
      </c>
      <c r="D778" s="2" t="s">
        <v>6864</v>
      </c>
      <c r="E778" s="2" t="s">
        <v>3000</v>
      </c>
      <c r="F778" s="3">
        <v>0.49</v>
      </c>
      <c r="G778" s="2">
        <v>4.5</v>
      </c>
      <c r="H778" s="4">
        <v>26194</v>
      </c>
      <c r="I778" s="2" t="s">
        <v>6865</v>
      </c>
      <c r="J778" s="2" t="s">
        <v>6866</v>
      </c>
      <c r="K778" s="2" t="s">
        <v>6867</v>
      </c>
      <c r="L778" s="2" t="s">
        <v>6868</v>
      </c>
      <c r="M778" s="2" t="s">
        <v>6869</v>
      </c>
      <c r="N778" s="2" t="s">
        <v>6870</v>
      </c>
      <c r="O778" s="5" t="s">
        <v>6871</v>
      </c>
      <c r="P778" s="5" t="s">
        <v>6872</v>
      </c>
    </row>
    <row r="779" spans="1:16" ht="13" x14ac:dyDescent="0.15">
      <c r="A779" s="2" t="s">
        <v>6873</v>
      </c>
      <c r="B779" s="2" t="s">
        <v>6874</v>
      </c>
      <c r="C779" s="2" t="s">
        <v>6875</v>
      </c>
      <c r="D779" s="2" t="s">
        <v>6346</v>
      </c>
      <c r="E779" s="2" t="s">
        <v>6876</v>
      </c>
      <c r="F779" s="3">
        <v>0.2</v>
      </c>
      <c r="G779" s="2">
        <v>3.9</v>
      </c>
      <c r="H779" s="4">
        <v>15783</v>
      </c>
      <c r="I779" s="2" t="s">
        <v>6877</v>
      </c>
      <c r="J779" s="2" t="s">
        <v>6878</v>
      </c>
      <c r="K779" s="2" t="s">
        <v>6879</v>
      </c>
      <c r="L779" s="2" t="s">
        <v>6880</v>
      </c>
      <c r="M779" s="2" t="s">
        <v>6881</v>
      </c>
      <c r="N779" s="2" t="s">
        <v>6882</v>
      </c>
      <c r="O779" s="5" t="s">
        <v>6883</v>
      </c>
      <c r="P779" s="5" t="s">
        <v>6884</v>
      </c>
    </row>
    <row r="780" spans="1:16" ht="13" x14ac:dyDescent="0.15">
      <c r="A780" s="2" t="s">
        <v>6885</v>
      </c>
      <c r="B780" s="2" t="s">
        <v>6886</v>
      </c>
      <c r="C780" s="2" t="s">
        <v>6728</v>
      </c>
      <c r="D780" s="2" t="s">
        <v>6887</v>
      </c>
      <c r="E780" s="2" t="s">
        <v>5722</v>
      </c>
      <c r="F780" s="3">
        <v>0.31</v>
      </c>
      <c r="G780" s="2">
        <v>4.4000000000000004</v>
      </c>
      <c r="H780" s="4">
        <v>8053</v>
      </c>
      <c r="I780" s="2" t="s">
        <v>6888</v>
      </c>
      <c r="J780" s="2" t="s">
        <v>6889</v>
      </c>
      <c r="K780" s="2" t="s">
        <v>6890</v>
      </c>
      <c r="L780" s="2" t="s">
        <v>6891</v>
      </c>
      <c r="M780" s="2" t="s">
        <v>6892</v>
      </c>
      <c r="N780" s="2" t="s">
        <v>6893</v>
      </c>
      <c r="O780" s="5" t="s">
        <v>6894</v>
      </c>
      <c r="P780" s="5" t="s">
        <v>6895</v>
      </c>
    </row>
    <row r="781" spans="1:16" ht="13" x14ac:dyDescent="0.15">
      <c r="A781" s="2" t="s">
        <v>6896</v>
      </c>
      <c r="B781" s="2" t="s">
        <v>6897</v>
      </c>
      <c r="C781" s="2" t="s">
        <v>5206</v>
      </c>
      <c r="D781" s="2" t="s">
        <v>19</v>
      </c>
      <c r="E781" s="2" t="s">
        <v>6898</v>
      </c>
      <c r="F781" s="3">
        <v>0.66</v>
      </c>
      <c r="G781" s="2">
        <v>4.0999999999999996</v>
      </c>
      <c r="H781" s="4">
        <v>2809</v>
      </c>
      <c r="I781" s="2" t="s">
        <v>6899</v>
      </c>
      <c r="J781" s="2" t="s">
        <v>6900</v>
      </c>
      <c r="K781" s="2" t="s">
        <v>6901</v>
      </c>
      <c r="L781" s="2" t="s">
        <v>6902</v>
      </c>
      <c r="M781" s="2" t="s">
        <v>6903</v>
      </c>
      <c r="N781" s="2" t="s">
        <v>6904</v>
      </c>
      <c r="O781" s="5" t="s">
        <v>6905</v>
      </c>
      <c r="P781" s="5" t="s">
        <v>6906</v>
      </c>
    </row>
    <row r="782" spans="1:16" ht="13" x14ac:dyDescent="0.15">
      <c r="A782" s="2" t="s">
        <v>6907</v>
      </c>
      <c r="B782" s="2" t="s">
        <v>6908</v>
      </c>
      <c r="C782" s="2" t="s">
        <v>3347</v>
      </c>
      <c r="D782" s="2" t="s">
        <v>547</v>
      </c>
      <c r="E782" s="2" t="s">
        <v>717</v>
      </c>
      <c r="F782" s="3">
        <v>0.85</v>
      </c>
      <c r="G782" s="2">
        <v>3.6</v>
      </c>
      <c r="H782" s="4">
        <v>25910</v>
      </c>
      <c r="I782" s="2" t="s">
        <v>6909</v>
      </c>
      <c r="J782" s="2" t="s">
        <v>6910</v>
      </c>
      <c r="K782" s="2" t="s">
        <v>6911</v>
      </c>
      <c r="L782" s="2" t="s">
        <v>6912</v>
      </c>
      <c r="M782" s="2" t="s">
        <v>6913</v>
      </c>
      <c r="N782" s="2" t="s">
        <v>6914</v>
      </c>
      <c r="O782" s="5" t="s">
        <v>6915</v>
      </c>
      <c r="P782" s="5" t="s">
        <v>6916</v>
      </c>
    </row>
    <row r="783" spans="1:16" ht="13" x14ac:dyDescent="0.15">
      <c r="A783" s="2" t="s">
        <v>6917</v>
      </c>
      <c r="B783" s="2" t="s">
        <v>6918</v>
      </c>
      <c r="C783" s="2" t="s">
        <v>5218</v>
      </c>
      <c r="D783" s="2" t="s">
        <v>2057</v>
      </c>
      <c r="E783" s="2" t="s">
        <v>479</v>
      </c>
      <c r="F783" s="3">
        <v>0.85</v>
      </c>
      <c r="G783" s="2">
        <v>3.8</v>
      </c>
      <c r="H783" s="4">
        <v>1173</v>
      </c>
      <c r="I783" s="2" t="s">
        <v>6919</v>
      </c>
      <c r="J783" s="2" t="s">
        <v>6920</v>
      </c>
      <c r="K783" s="2" t="s">
        <v>6921</v>
      </c>
      <c r="L783" s="2" t="s">
        <v>6922</v>
      </c>
      <c r="M783" s="2" t="s">
        <v>6923</v>
      </c>
      <c r="N783" s="2" t="s">
        <v>6924</v>
      </c>
      <c r="O783" s="5" t="s">
        <v>6925</v>
      </c>
      <c r="P783" s="5" t="s">
        <v>6926</v>
      </c>
    </row>
    <row r="784" spans="1:16" ht="13" x14ac:dyDescent="0.15">
      <c r="A784" s="2" t="s">
        <v>6927</v>
      </c>
      <c r="B784" s="2" t="s">
        <v>6928</v>
      </c>
      <c r="C784" s="2" t="s">
        <v>5242</v>
      </c>
      <c r="D784" s="2" t="s">
        <v>1894</v>
      </c>
      <c r="E784" s="2" t="s">
        <v>324</v>
      </c>
      <c r="F784" s="3">
        <v>0.73</v>
      </c>
      <c r="G784" s="2">
        <v>3.6</v>
      </c>
      <c r="H784" s="4">
        <v>6422</v>
      </c>
      <c r="I784" s="2" t="s">
        <v>6929</v>
      </c>
      <c r="J784" s="2" t="s">
        <v>6930</v>
      </c>
      <c r="K784" s="2" t="s">
        <v>6931</v>
      </c>
      <c r="L784" s="2" t="s">
        <v>6932</v>
      </c>
      <c r="M784" s="2" t="s">
        <v>6933</v>
      </c>
      <c r="N784" s="2" t="s">
        <v>6934</v>
      </c>
      <c r="O784" s="5" t="s">
        <v>6935</v>
      </c>
      <c r="P784" s="5" t="s">
        <v>6936</v>
      </c>
    </row>
    <row r="785" spans="1:16" ht="13" x14ac:dyDescent="0.15">
      <c r="A785" s="2" t="s">
        <v>6937</v>
      </c>
      <c r="B785" s="2" t="s">
        <v>6938</v>
      </c>
      <c r="C785" s="2" t="s">
        <v>6266</v>
      </c>
      <c r="D785" s="2" t="s">
        <v>2396</v>
      </c>
      <c r="E785" s="2" t="s">
        <v>399</v>
      </c>
      <c r="F785" s="3">
        <v>0.1</v>
      </c>
      <c r="G785" s="2">
        <v>4.2</v>
      </c>
      <c r="H785" s="2">
        <v>241</v>
      </c>
      <c r="I785" s="2" t="s">
        <v>6939</v>
      </c>
      <c r="J785" s="2" t="s">
        <v>6940</v>
      </c>
      <c r="K785" s="2" t="s">
        <v>6941</v>
      </c>
      <c r="L785" s="2" t="s">
        <v>6942</v>
      </c>
      <c r="M785" s="2" t="s">
        <v>6943</v>
      </c>
      <c r="N785" s="2" t="s">
        <v>6944</v>
      </c>
      <c r="O785" s="5" t="s">
        <v>6945</v>
      </c>
      <c r="P785" s="5" t="s">
        <v>6946</v>
      </c>
    </row>
    <row r="786" spans="1:16" ht="13" x14ac:dyDescent="0.15">
      <c r="A786" s="2" t="s">
        <v>322</v>
      </c>
      <c r="B786" s="2" t="s">
        <v>323</v>
      </c>
      <c r="C786" s="2" t="s">
        <v>18</v>
      </c>
      <c r="D786" s="2" t="s">
        <v>235</v>
      </c>
      <c r="E786" s="2" t="s">
        <v>324</v>
      </c>
      <c r="F786" s="3">
        <v>0.51</v>
      </c>
      <c r="G786" s="2">
        <v>4.4000000000000004</v>
      </c>
      <c r="H786" s="2">
        <v>184</v>
      </c>
      <c r="I786" s="2" t="s">
        <v>325</v>
      </c>
      <c r="J786" s="2" t="s">
        <v>326</v>
      </c>
      <c r="K786" s="2" t="s">
        <v>327</v>
      </c>
      <c r="L786" s="2" t="s">
        <v>328</v>
      </c>
      <c r="M786" s="2" t="s">
        <v>329</v>
      </c>
      <c r="N786" s="2" t="s">
        <v>330</v>
      </c>
      <c r="O786" s="5" t="s">
        <v>6947</v>
      </c>
      <c r="P786" s="5" t="s">
        <v>6948</v>
      </c>
    </row>
    <row r="787" spans="1:16" ht="13" x14ac:dyDescent="0.15">
      <c r="A787" s="2" t="s">
        <v>6949</v>
      </c>
      <c r="B787" s="2" t="s">
        <v>6950</v>
      </c>
      <c r="C787" s="2" t="s">
        <v>3347</v>
      </c>
      <c r="D787" s="2" t="s">
        <v>888</v>
      </c>
      <c r="E787" s="2" t="s">
        <v>730</v>
      </c>
      <c r="F787" s="3">
        <v>0.56999999999999995</v>
      </c>
      <c r="G787" s="2">
        <v>3.8</v>
      </c>
      <c r="H787" s="4">
        <v>14629</v>
      </c>
      <c r="I787" s="2" t="s">
        <v>6951</v>
      </c>
      <c r="J787" s="2" t="s">
        <v>6952</v>
      </c>
      <c r="K787" s="2" t="s">
        <v>6953</v>
      </c>
      <c r="L787" s="2" t="s">
        <v>6954</v>
      </c>
      <c r="M787" s="2" t="s">
        <v>6955</v>
      </c>
      <c r="N787" s="2" t="s">
        <v>6956</v>
      </c>
      <c r="O787" s="5" t="s">
        <v>6957</v>
      </c>
      <c r="P787" s="5" t="s">
        <v>6958</v>
      </c>
    </row>
    <row r="788" spans="1:16" ht="13" x14ac:dyDescent="0.15">
      <c r="A788" s="2" t="s">
        <v>6959</v>
      </c>
      <c r="B788" s="2" t="s">
        <v>6960</v>
      </c>
      <c r="C788" s="2" t="s">
        <v>5756</v>
      </c>
      <c r="D788" s="2" t="s">
        <v>599</v>
      </c>
      <c r="E788" s="2" t="s">
        <v>114</v>
      </c>
      <c r="F788" s="3">
        <v>0.77</v>
      </c>
      <c r="G788" s="2">
        <v>4.2</v>
      </c>
      <c r="H788" s="4">
        <v>1528</v>
      </c>
      <c r="I788" s="2" t="s">
        <v>6961</v>
      </c>
      <c r="J788" s="2" t="s">
        <v>6962</v>
      </c>
      <c r="K788" s="2" t="s">
        <v>6963</v>
      </c>
      <c r="L788" s="2" t="s">
        <v>6964</v>
      </c>
      <c r="M788" s="2" t="s">
        <v>6965</v>
      </c>
      <c r="N788" s="2" t="s">
        <v>6966</v>
      </c>
      <c r="O788" s="5" t="s">
        <v>6967</v>
      </c>
      <c r="P788" s="5" t="s">
        <v>6968</v>
      </c>
    </row>
    <row r="789" spans="1:16" ht="13" x14ac:dyDescent="0.15">
      <c r="A789" s="2" t="s">
        <v>6969</v>
      </c>
      <c r="B789" s="2" t="s">
        <v>6970</v>
      </c>
      <c r="C789" s="2" t="s">
        <v>6971</v>
      </c>
      <c r="D789" s="2" t="s">
        <v>2668</v>
      </c>
      <c r="E789" s="2" t="s">
        <v>90</v>
      </c>
      <c r="F789" s="3">
        <v>0.76</v>
      </c>
      <c r="G789" s="2">
        <v>4.3</v>
      </c>
      <c r="H789" s="4">
        <v>15032</v>
      </c>
      <c r="I789" s="2" t="s">
        <v>6972</v>
      </c>
      <c r="J789" s="2" t="s">
        <v>6973</v>
      </c>
      <c r="K789" s="2" t="s">
        <v>6974</v>
      </c>
      <c r="L789" s="2" t="s">
        <v>6975</v>
      </c>
      <c r="M789" s="2" t="s">
        <v>6976</v>
      </c>
      <c r="N789" s="2" t="s">
        <v>6977</v>
      </c>
      <c r="O789" s="5" t="s">
        <v>6978</v>
      </c>
      <c r="P789" s="5" t="s">
        <v>6979</v>
      </c>
    </row>
    <row r="790" spans="1:16" ht="13" x14ac:dyDescent="0.15">
      <c r="A790" s="2" t="s">
        <v>6980</v>
      </c>
      <c r="B790" s="2" t="s">
        <v>6981</v>
      </c>
      <c r="C790" s="2" t="s">
        <v>6982</v>
      </c>
      <c r="D790" s="2" t="s">
        <v>1086</v>
      </c>
      <c r="E790" s="2" t="s">
        <v>935</v>
      </c>
      <c r="F790" s="3">
        <v>0.44</v>
      </c>
      <c r="G790" s="2">
        <v>4.4000000000000004</v>
      </c>
      <c r="H790" s="4">
        <v>69585</v>
      </c>
      <c r="I790" s="2" t="s">
        <v>6983</v>
      </c>
      <c r="J790" s="2" t="s">
        <v>6984</v>
      </c>
      <c r="K790" s="2" t="s">
        <v>6985</v>
      </c>
      <c r="L790" s="2" t="s">
        <v>6986</v>
      </c>
      <c r="M790" s="2" t="s">
        <v>6987</v>
      </c>
      <c r="N790" s="2" t="s">
        <v>6988</v>
      </c>
      <c r="O790" s="5" t="s">
        <v>6989</v>
      </c>
      <c r="P790" s="5" t="s">
        <v>6990</v>
      </c>
    </row>
    <row r="791" spans="1:16" ht="13" x14ac:dyDescent="0.15">
      <c r="A791" s="2" t="s">
        <v>6991</v>
      </c>
      <c r="B791" s="2" t="s">
        <v>6992</v>
      </c>
      <c r="C791" s="2" t="s">
        <v>6993</v>
      </c>
      <c r="D791" s="2" t="s">
        <v>1415</v>
      </c>
      <c r="E791" s="2" t="s">
        <v>6994</v>
      </c>
      <c r="F791" s="3">
        <v>0.51</v>
      </c>
      <c r="G791" s="2">
        <v>4.0999999999999996</v>
      </c>
      <c r="H791" s="4">
        <v>14371</v>
      </c>
      <c r="I791" s="2" t="s">
        <v>6995</v>
      </c>
      <c r="J791" s="2" t="s">
        <v>6996</v>
      </c>
      <c r="K791" s="2" t="s">
        <v>6997</v>
      </c>
      <c r="L791" s="2" t="s">
        <v>6998</v>
      </c>
      <c r="M791" s="2" t="s">
        <v>6999</v>
      </c>
      <c r="N791" s="2" t="s">
        <v>7000</v>
      </c>
      <c r="O791" s="5" t="s">
        <v>7001</v>
      </c>
      <c r="P791" s="5" t="s">
        <v>7002</v>
      </c>
    </row>
    <row r="792" spans="1:16" ht="13" x14ac:dyDescent="0.15">
      <c r="A792" s="2" t="s">
        <v>7003</v>
      </c>
      <c r="B792" s="2" t="s">
        <v>7004</v>
      </c>
      <c r="C792" s="2" t="s">
        <v>6728</v>
      </c>
      <c r="D792" s="2" t="s">
        <v>7005</v>
      </c>
      <c r="E792" s="2" t="s">
        <v>7006</v>
      </c>
      <c r="F792" s="3">
        <v>0.22</v>
      </c>
      <c r="G792" s="2">
        <v>4.4000000000000004</v>
      </c>
      <c r="H792" s="4">
        <v>3182</v>
      </c>
      <c r="I792" s="2" t="s">
        <v>7007</v>
      </c>
      <c r="J792" s="2" t="s">
        <v>7008</v>
      </c>
      <c r="K792" s="2" t="s">
        <v>7009</v>
      </c>
      <c r="L792" s="2" t="s">
        <v>7010</v>
      </c>
      <c r="M792" s="2" t="s">
        <v>7011</v>
      </c>
      <c r="N792" s="2" t="s">
        <v>7012</v>
      </c>
      <c r="O792" s="5" t="s">
        <v>7013</v>
      </c>
      <c r="P792" s="5" t="s">
        <v>7014</v>
      </c>
    </row>
    <row r="793" spans="1:16" ht="13" x14ac:dyDescent="0.15">
      <c r="A793" s="2" t="s">
        <v>7015</v>
      </c>
      <c r="B793" s="2" t="s">
        <v>7016</v>
      </c>
      <c r="C793" s="2" t="s">
        <v>5206</v>
      </c>
      <c r="D793" s="2" t="s">
        <v>5194</v>
      </c>
      <c r="E793" s="2" t="s">
        <v>7017</v>
      </c>
      <c r="F793" s="3">
        <v>0.51</v>
      </c>
      <c r="G793" s="2">
        <v>4.4000000000000004</v>
      </c>
      <c r="H793" s="4">
        <v>25886</v>
      </c>
      <c r="I793" s="2" t="s">
        <v>7018</v>
      </c>
      <c r="J793" s="2" t="s">
        <v>7019</v>
      </c>
      <c r="K793" s="2" t="s">
        <v>7020</v>
      </c>
      <c r="L793" s="2" t="s">
        <v>7021</v>
      </c>
      <c r="M793" s="2" t="s">
        <v>7022</v>
      </c>
      <c r="N793" s="2" t="s">
        <v>7023</v>
      </c>
      <c r="O793" s="5" t="s">
        <v>7024</v>
      </c>
      <c r="P793" s="5" t="s">
        <v>7025</v>
      </c>
    </row>
    <row r="794" spans="1:16" ht="13" x14ac:dyDescent="0.15">
      <c r="A794" s="2" t="s">
        <v>7026</v>
      </c>
      <c r="B794" s="2" t="s">
        <v>7027</v>
      </c>
      <c r="C794" s="2" t="s">
        <v>5268</v>
      </c>
      <c r="D794" s="2" t="s">
        <v>378</v>
      </c>
      <c r="E794" s="2" t="s">
        <v>324</v>
      </c>
      <c r="F794" s="3">
        <v>0.7</v>
      </c>
      <c r="G794" s="2">
        <v>4.4000000000000004</v>
      </c>
      <c r="H794" s="4">
        <v>4736</v>
      </c>
      <c r="I794" s="2" t="s">
        <v>7028</v>
      </c>
      <c r="J794" s="2" t="s">
        <v>7029</v>
      </c>
      <c r="K794" s="2" t="s">
        <v>7030</v>
      </c>
      <c r="L794" s="2" t="s">
        <v>7031</v>
      </c>
      <c r="M794" s="2" t="s">
        <v>7032</v>
      </c>
      <c r="N794" s="2" t="s">
        <v>7033</v>
      </c>
      <c r="O794" s="5" t="s">
        <v>7034</v>
      </c>
      <c r="P794" s="5" t="s">
        <v>7035</v>
      </c>
    </row>
    <row r="795" spans="1:16" ht="13" x14ac:dyDescent="0.15">
      <c r="A795" s="2" t="s">
        <v>7036</v>
      </c>
      <c r="B795" s="2" t="s">
        <v>7037</v>
      </c>
      <c r="C795" s="2" t="s">
        <v>5500</v>
      </c>
      <c r="D795" s="2" t="s">
        <v>7038</v>
      </c>
      <c r="E795" s="2" t="s">
        <v>7039</v>
      </c>
      <c r="F795" s="3">
        <v>0.24</v>
      </c>
      <c r="G795" s="2">
        <v>4.4000000000000004</v>
      </c>
      <c r="H795" s="4">
        <v>73005</v>
      </c>
      <c r="I795" s="2" t="s">
        <v>7040</v>
      </c>
      <c r="J795" s="2" t="s">
        <v>7041</v>
      </c>
      <c r="K795" s="2" t="s">
        <v>7042</v>
      </c>
      <c r="L795" s="2" t="s">
        <v>7043</v>
      </c>
      <c r="M795" s="2" t="s">
        <v>7044</v>
      </c>
      <c r="N795" s="2" t="s">
        <v>7045</v>
      </c>
      <c r="O795" s="5" t="s">
        <v>7046</v>
      </c>
      <c r="P795" s="5" t="s">
        <v>7047</v>
      </c>
    </row>
    <row r="796" spans="1:16" ht="13" x14ac:dyDescent="0.15">
      <c r="A796" s="2" t="s">
        <v>7048</v>
      </c>
      <c r="B796" s="2" t="s">
        <v>7049</v>
      </c>
      <c r="C796" s="2" t="s">
        <v>7050</v>
      </c>
      <c r="D796" s="2" t="s">
        <v>2587</v>
      </c>
      <c r="E796" s="2" t="s">
        <v>7051</v>
      </c>
      <c r="F796" s="3">
        <v>0.23</v>
      </c>
      <c r="G796" s="2">
        <v>4.3</v>
      </c>
      <c r="H796" s="4">
        <v>20398</v>
      </c>
      <c r="I796" s="2" t="s">
        <v>7052</v>
      </c>
      <c r="J796" s="2" t="s">
        <v>7053</v>
      </c>
      <c r="K796" s="2" t="s">
        <v>7054</v>
      </c>
      <c r="L796" s="2" t="s">
        <v>7055</v>
      </c>
      <c r="M796" s="2" t="s">
        <v>7056</v>
      </c>
      <c r="N796" s="2" t="s">
        <v>7057</v>
      </c>
      <c r="O796" s="5" t="s">
        <v>7058</v>
      </c>
      <c r="P796" s="5" t="s">
        <v>7059</v>
      </c>
    </row>
    <row r="797" spans="1:16" ht="13" x14ac:dyDescent="0.15">
      <c r="A797" s="2" t="s">
        <v>7060</v>
      </c>
      <c r="B797" s="2" t="s">
        <v>7061</v>
      </c>
      <c r="C797" s="2" t="s">
        <v>6550</v>
      </c>
      <c r="D797" s="2" t="s">
        <v>90</v>
      </c>
      <c r="E797" s="2" t="s">
        <v>142</v>
      </c>
      <c r="F797" s="3">
        <v>0.38</v>
      </c>
      <c r="G797" s="2">
        <v>4.3</v>
      </c>
      <c r="H797" s="4">
        <v>2125</v>
      </c>
      <c r="I797" s="2" t="s">
        <v>7062</v>
      </c>
      <c r="J797" s="2" t="s">
        <v>7063</v>
      </c>
      <c r="K797" s="2" t="s">
        <v>7064</v>
      </c>
      <c r="L797" s="2" t="s">
        <v>7065</v>
      </c>
      <c r="M797" s="2" t="s">
        <v>7066</v>
      </c>
      <c r="N797" s="2" t="s">
        <v>7067</v>
      </c>
      <c r="O797" s="5" t="s">
        <v>7068</v>
      </c>
      <c r="P797" s="5" t="s">
        <v>7069</v>
      </c>
    </row>
    <row r="798" spans="1:16" ht="13" x14ac:dyDescent="0.15">
      <c r="A798" s="2" t="s">
        <v>7070</v>
      </c>
      <c r="B798" s="2" t="s">
        <v>7071</v>
      </c>
      <c r="C798" s="2" t="s">
        <v>6652</v>
      </c>
      <c r="D798" s="2" t="s">
        <v>1086</v>
      </c>
      <c r="E798" s="2" t="s">
        <v>114</v>
      </c>
      <c r="F798" s="3">
        <v>0.55000000000000004</v>
      </c>
      <c r="G798" s="2">
        <v>4.3</v>
      </c>
      <c r="H798" s="4">
        <v>11330</v>
      </c>
      <c r="I798" s="2" t="s">
        <v>7072</v>
      </c>
      <c r="J798" s="2" t="s">
        <v>7073</v>
      </c>
      <c r="K798" s="2" t="s">
        <v>7074</v>
      </c>
      <c r="L798" s="2" t="s">
        <v>7075</v>
      </c>
      <c r="M798" s="2" t="s">
        <v>7076</v>
      </c>
      <c r="N798" s="2" t="s">
        <v>7077</v>
      </c>
      <c r="O798" s="5" t="s">
        <v>6659</v>
      </c>
      <c r="P798" s="5" t="s">
        <v>7078</v>
      </c>
    </row>
    <row r="799" spans="1:16" ht="13" x14ac:dyDescent="0.15">
      <c r="A799" s="2" t="s">
        <v>7079</v>
      </c>
      <c r="B799" s="2" t="s">
        <v>7080</v>
      </c>
      <c r="C799" s="2" t="s">
        <v>7081</v>
      </c>
      <c r="D799" s="2" t="s">
        <v>114</v>
      </c>
      <c r="E799" s="2" t="s">
        <v>324</v>
      </c>
      <c r="F799" s="3">
        <v>0.5</v>
      </c>
      <c r="G799" s="2">
        <v>4.2</v>
      </c>
      <c r="H799" s="4">
        <v>27441</v>
      </c>
      <c r="I799" s="2" t="s">
        <v>7082</v>
      </c>
      <c r="J799" s="2" t="s">
        <v>7083</v>
      </c>
      <c r="K799" s="2" t="s">
        <v>7084</v>
      </c>
      <c r="L799" s="2" t="s">
        <v>7085</v>
      </c>
      <c r="M799" s="2" t="s">
        <v>7086</v>
      </c>
      <c r="N799" s="2" t="s">
        <v>7087</v>
      </c>
      <c r="O799" s="5" t="s">
        <v>7088</v>
      </c>
      <c r="P799" s="5" t="s">
        <v>7089</v>
      </c>
    </row>
    <row r="800" spans="1:16" ht="13" x14ac:dyDescent="0.15">
      <c r="A800" s="2" t="s">
        <v>7090</v>
      </c>
      <c r="B800" s="2" t="s">
        <v>7091</v>
      </c>
      <c r="C800" s="2" t="s">
        <v>4788</v>
      </c>
      <c r="D800" s="2" t="s">
        <v>7092</v>
      </c>
      <c r="E800" s="2" t="s">
        <v>102</v>
      </c>
      <c r="F800" s="3">
        <v>0.77</v>
      </c>
      <c r="G800" s="2">
        <v>4.3</v>
      </c>
      <c r="H800" s="2">
        <v>255</v>
      </c>
      <c r="I800" s="2" t="s">
        <v>7093</v>
      </c>
      <c r="J800" s="2" t="s">
        <v>7094</v>
      </c>
      <c r="K800" s="2" t="s">
        <v>7095</v>
      </c>
      <c r="L800" s="2" t="s">
        <v>7096</v>
      </c>
      <c r="M800" s="2" t="s">
        <v>7097</v>
      </c>
      <c r="N800" s="2" t="s">
        <v>7098</v>
      </c>
      <c r="O800" s="5" t="s">
        <v>7099</v>
      </c>
      <c r="P800" s="5" t="s">
        <v>7100</v>
      </c>
    </row>
    <row r="801" spans="1:16" ht="13" x14ac:dyDescent="0.15">
      <c r="A801" s="2" t="s">
        <v>7101</v>
      </c>
      <c r="B801" s="2" t="s">
        <v>7102</v>
      </c>
      <c r="C801" s="2" t="s">
        <v>5206</v>
      </c>
      <c r="D801" s="2" t="s">
        <v>163</v>
      </c>
      <c r="E801" s="2" t="s">
        <v>625</v>
      </c>
      <c r="F801" s="3">
        <v>0.4</v>
      </c>
      <c r="G801" s="2">
        <v>4.2</v>
      </c>
      <c r="H801" s="4">
        <v>23174</v>
      </c>
      <c r="I801" s="2" t="s">
        <v>7103</v>
      </c>
      <c r="J801" s="2" t="s">
        <v>7104</v>
      </c>
      <c r="K801" s="2" t="s">
        <v>7105</v>
      </c>
      <c r="L801" s="2" t="s">
        <v>7106</v>
      </c>
      <c r="M801" s="2" t="s">
        <v>7107</v>
      </c>
      <c r="N801" s="2" t="s">
        <v>7108</v>
      </c>
      <c r="O801" s="5" t="s">
        <v>7109</v>
      </c>
      <c r="P801" s="5" t="s">
        <v>7110</v>
      </c>
    </row>
    <row r="802" spans="1:16" ht="13" x14ac:dyDescent="0.15">
      <c r="A802" s="2" t="s">
        <v>7111</v>
      </c>
      <c r="B802" s="2" t="s">
        <v>7112</v>
      </c>
      <c r="C802" s="2" t="s">
        <v>5404</v>
      </c>
      <c r="D802" s="2" t="s">
        <v>7113</v>
      </c>
      <c r="E802" s="2" t="s">
        <v>55</v>
      </c>
      <c r="F802" s="3">
        <v>0.32</v>
      </c>
      <c r="G802" s="2">
        <v>3.8</v>
      </c>
      <c r="H802" s="4">
        <v>20218</v>
      </c>
      <c r="I802" s="2" t="s">
        <v>7114</v>
      </c>
      <c r="J802" s="2" t="s">
        <v>7115</v>
      </c>
      <c r="K802" s="2" t="s">
        <v>7116</v>
      </c>
      <c r="L802" s="2" t="s">
        <v>7117</v>
      </c>
      <c r="M802" s="2" t="s">
        <v>7118</v>
      </c>
      <c r="N802" s="2" t="s">
        <v>7119</v>
      </c>
      <c r="O802" s="5" t="s">
        <v>7120</v>
      </c>
      <c r="P802" s="5" t="s">
        <v>7121</v>
      </c>
    </row>
    <row r="803" spans="1:16" ht="13" x14ac:dyDescent="0.15">
      <c r="A803" s="2" t="s">
        <v>7122</v>
      </c>
      <c r="B803" s="2" t="s">
        <v>7123</v>
      </c>
      <c r="C803" s="2" t="s">
        <v>7124</v>
      </c>
      <c r="D803" s="2" t="s">
        <v>611</v>
      </c>
      <c r="E803" s="2" t="s">
        <v>7125</v>
      </c>
      <c r="F803" s="3">
        <v>0.44</v>
      </c>
      <c r="G803" s="2">
        <v>4.3</v>
      </c>
      <c r="H803" s="4">
        <v>11074</v>
      </c>
      <c r="I803" s="2" t="s">
        <v>7126</v>
      </c>
      <c r="J803" s="2" t="s">
        <v>7127</v>
      </c>
      <c r="K803" s="2" t="s">
        <v>7128</v>
      </c>
      <c r="L803" s="2" t="s">
        <v>7129</v>
      </c>
      <c r="M803" s="2" t="s">
        <v>7130</v>
      </c>
      <c r="N803" s="2" t="s">
        <v>7131</v>
      </c>
      <c r="O803" s="5" t="s">
        <v>7132</v>
      </c>
      <c r="P803" s="5" t="s">
        <v>7133</v>
      </c>
    </row>
    <row r="804" spans="1:16" ht="13" x14ac:dyDescent="0.15">
      <c r="A804" s="2" t="s">
        <v>343</v>
      </c>
      <c r="B804" s="2" t="s">
        <v>344</v>
      </c>
      <c r="C804" s="2" t="s">
        <v>18</v>
      </c>
      <c r="D804" s="2" t="s">
        <v>31</v>
      </c>
      <c r="E804" s="2" t="s">
        <v>345</v>
      </c>
      <c r="F804" s="3">
        <v>0.73</v>
      </c>
      <c r="G804" s="2">
        <v>4.5</v>
      </c>
      <c r="H804" s="4">
        <v>74976</v>
      </c>
      <c r="I804" s="2" t="s">
        <v>346</v>
      </c>
      <c r="J804" s="2" t="s">
        <v>347</v>
      </c>
      <c r="K804" s="2" t="s">
        <v>348</v>
      </c>
      <c r="L804" s="2" t="s">
        <v>349</v>
      </c>
      <c r="M804" s="2" t="s">
        <v>350</v>
      </c>
      <c r="N804" s="2" t="s">
        <v>351</v>
      </c>
      <c r="O804" s="5" t="s">
        <v>7134</v>
      </c>
      <c r="P804" s="5" t="s">
        <v>7135</v>
      </c>
    </row>
    <row r="805" spans="1:16" ht="13" x14ac:dyDescent="0.15">
      <c r="A805" s="2" t="s">
        <v>7136</v>
      </c>
      <c r="B805" s="2" t="s">
        <v>7137</v>
      </c>
      <c r="C805" s="2" t="s">
        <v>7138</v>
      </c>
      <c r="D805" s="2" t="s">
        <v>77</v>
      </c>
      <c r="E805" s="2" t="s">
        <v>90</v>
      </c>
      <c r="F805" s="3">
        <v>0.7</v>
      </c>
      <c r="G805" s="2">
        <v>4.0999999999999996</v>
      </c>
      <c r="H805" s="4">
        <v>25607</v>
      </c>
      <c r="I805" s="2" t="s">
        <v>7139</v>
      </c>
      <c r="J805" s="2" t="s">
        <v>7140</v>
      </c>
      <c r="K805" s="2" t="s">
        <v>7141</v>
      </c>
      <c r="L805" s="2" t="s">
        <v>7142</v>
      </c>
      <c r="M805" s="2" t="s">
        <v>7143</v>
      </c>
      <c r="N805" s="2" t="s">
        <v>7144</v>
      </c>
      <c r="O805" s="5" t="s">
        <v>7145</v>
      </c>
      <c r="P805" s="5" t="s">
        <v>7146</v>
      </c>
    </row>
    <row r="806" spans="1:16" ht="13" x14ac:dyDescent="0.15">
      <c r="A806" s="2" t="s">
        <v>7147</v>
      </c>
      <c r="B806" s="2" t="s">
        <v>7148</v>
      </c>
      <c r="C806" s="2" t="s">
        <v>5924</v>
      </c>
      <c r="D806" s="2" t="s">
        <v>236</v>
      </c>
      <c r="E806" s="2" t="s">
        <v>7149</v>
      </c>
      <c r="F806" s="3">
        <v>0.64</v>
      </c>
      <c r="G806" s="2">
        <v>4.2</v>
      </c>
      <c r="H806" s="4">
        <v>41226</v>
      </c>
      <c r="I806" s="2" t="s">
        <v>7150</v>
      </c>
      <c r="J806" s="2" t="s">
        <v>7151</v>
      </c>
      <c r="K806" s="2" t="s">
        <v>7152</v>
      </c>
      <c r="L806" s="2" t="s">
        <v>7153</v>
      </c>
      <c r="M806" s="2" t="s">
        <v>7154</v>
      </c>
      <c r="N806" s="2" t="s">
        <v>7155</v>
      </c>
      <c r="O806" s="5" t="s">
        <v>7156</v>
      </c>
      <c r="P806" s="5" t="s">
        <v>7157</v>
      </c>
    </row>
    <row r="807" spans="1:16" ht="13" x14ac:dyDescent="0.15">
      <c r="A807" s="2" t="s">
        <v>7158</v>
      </c>
      <c r="B807" s="2" t="s">
        <v>7159</v>
      </c>
      <c r="C807" s="2" t="s">
        <v>7160</v>
      </c>
      <c r="D807" s="2" t="s">
        <v>7161</v>
      </c>
      <c r="E807" s="2" t="s">
        <v>114</v>
      </c>
      <c r="F807" s="3">
        <v>0.56999999999999995</v>
      </c>
      <c r="G807" s="2">
        <v>4</v>
      </c>
      <c r="H807" s="4">
        <v>2581</v>
      </c>
      <c r="I807" s="2" t="s">
        <v>7162</v>
      </c>
      <c r="J807" s="2" t="s">
        <v>7163</v>
      </c>
      <c r="K807" s="2" t="s">
        <v>7164</v>
      </c>
      <c r="L807" s="2" t="s">
        <v>7165</v>
      </c>
      <c r="M807" s="2" t="s">
        <v>7166</v>
      </c>
      <c r="N807" s="2" t="s">
        <v>7167</v>
      </c>
      <c r="O807" s="5" t="s">
        <v>7168</v>
      </c>
      <c r="P807" s="5" t="s">
        <v>7169</v>
      </c>
    </row>
    <row r="808" spans="1:16" ht="13" x14ac:dyDescent="0.15">
      <c r="A808" s="2" t="s">
        <v>7170</v>
      </c>
      <c r="B808" s="2" t="s">
        <v>7171</v>
      </c>
      <c r="C808" s="2" t="s">
        <v>6641</v>
      </c>
      <c r="D808" s="2" t="s">
        <v>114</v>
      </c>
      <c r="E808" s="2" t="s">
        <v>7125</v>
      </c>
      <c r="F808" s="3">
        <v>0.6</v>
      </c>
      <c r="G808" s="2">
        <v>4.0999999999999996</v>
      </c>
      <c r="H808" s="4">
        <v>18331</v>
      </c>
      <c r="I808" s="2" t="s">
        <v>7172</v>
      </c>
      <c r="J808" s="2" t="s">
        <v>7173</v>
      </c>
      <c r="K808" s="2" t="s">
        <v>7174</v>
      </c>
      <c r="L808" s="2" t="s">
        <v>7175</v>
      </c>
      <c r="M808" s="2" t="s">
        <v>7176</v>
      </c>
      <c r="N808" s="2" t="s">
        <v>7177</v>
      </c>
      <c r="O808" s="5" t="s">
        <v>7178</v>
      </c>
      <c r="P808" s="5" t="s">
        <v>7179</v>
      </c>
    </row>
    <row r="809" spans="1:16" ht="13" x14ac:dyDescent="0.15">
      <c r="A809" s="2" t="s">
        <v>7180</v>
      </c>
      <c r="B809" s="2" t="s">
        <v>7181</v>
      </c>
      <c r="C809" s="2" t="s">
        <v>5218</v>
      </c>
      <c r="D809" s="2" t="s">
        <v>7182</v>
      </c>
      <c r="E809" s="2" t="s">
        <v>114</v>
      </c>
      <c r="F809" s="3">
        <v>0.62</v>
      </c>
      <c r="G809" s="2">
        <v>4.0999999999999996</v>
      </c>
      <c r="H809" s="4">
        <v>1779</v>
      </c>
      <c r="I809" s="2" t="s">
        <v>7183</v>
      </c>
      <c r="J809" s="2" t="s">
        <v>7184</v>
      </c>
      <c r="K809" s="2" t="s">
        <v>7185</v>
      </c>
      <c r="L809" s="2" t="s">
        <v>7186</v>
      </c>
      <c r="M809" s="2" t="s">
        <v>7187</v>
      </c>
      <c r="N809" s="2" t="s">
        <v>7188</v>
      </c>
      <c r="O809" s="5" t="s">
        <v>7189</v>
      </c>
      <c r="P809" s="5" t="s">
        <v>7190</v>
      </c>
    </row>
    <row r="810" spans="1:16" ht="13" x14ac:dyDescent="0.15">
      <c r="A810" s="2" t="s">
        <v>7191</v>
      </c>
      <c r="B810" s="2" t="s">
        <v>7192</v>
      </c>
      <c r="C810" s="2" t="s">
        <v>7193</v>
      </c>
      <c r="D810" s="2" t="s">
        <v>399</v>
      </c>
      <c r="E810" s="2" t="s">
        <v>399</v>
      </c>
      <c r="F810" s="3">
        <v>0</v>
      </c>
      <c r="G810" s="2">
        <v>4.3</v>
      </c>
      <c r="H810" s="2">
        <v>388</v>
      </c>
      <c r="I810" s="2" t="s">
        <v>7194</v>
      </c>
      <c r="J810" s="2" t="s">
        <v>7195</v>
      </c>
      <c r="K810" s="2" t="s">
        <v>7196</v>
      </c>
      <c r="L810" s="2" t="s">
        <v>7197</v>
      </c>
      <c r="M810" s="2" t="s">
        <v>7198</v>
      </c>
      <c r="N810" s="2" t="s">
        <v>7199</v>
      </c>
      <c r="O810" s="5" t="s">
        <v>7200</v>
      </c>
      <c r="P810" s="5" t="s">
        <v>7201</v>
      </c>
    </row>
    <row r="811" spans="1:16" ht="13" x14ac:dyDescent="0.15">
      <c r="A811" s="2" t="s">
        <v>7202</v>
      </c>
      <c r="B811" s="2" t="s">
        <v>7203</v>
      </c>
      <c r="C811" s="2" t="s">
        <v>5848</v>
      </c>
      <c r="D811" s="2" t="s">
        <v>625</v>
      </c>
      <c r="E811" s="2" t="s">
        <v>730</v>
      </c>
      <c r="F811" s="3">
        <v>0.5</v>
      </c>
      <c r="G811" s="2">
        <v>4.5</v>
      </c>
      <c r="H811" s="4">
        <v>8656</v>
      </c>
      <c r="I811" s="2" t="s">
        <v>7204</v>
      </c>
      <c r="J811" s="2" t="s">
        <v>7205</v>
      </c>
      <c r="K811" s="2" t="s">
        <v>7206</v>
      </c>
      <c r="L811" s="2" t="s">
        <v>7207</v>
      </c>
      <c r="M811" s="2" t="s">
        <v>7208</v>
      </c>
      <c r="N811" s="2" t="s">
        <v>7209</v>
      </c>
      <c r="O811" s="5" t="s">
        <v>7210</v>
      </c>
      <c r="P811" s="5" t="s">
        <v>7211</v>
      </c>
    </row>
    <row r="812" spans="1:16" ht="13" x14ac:dyDescent="0.15">
      <c r="A812" s="2" t="s">
        <v>7212</v>
      </c>
      <c r="B812" s="2" t="s">
        <v>7213</v>
      </c>
      <c r="C812" s="2" t="s">
        <v>7214</v>
      </c>
      <c r="D812" s="2" t="s">
        <v>7215</v>
      </c>
      <c r="E812" s="2" t="s">
        <v>2588</v>
      </c>
      <c r="F812" s="3">
        <v>0.41</v>
      </c>
      <c r="G812" s="2">
        <v>4.5</v>
      </c>
      <c r="H812" s="4">
        <v>92925</v>
      </c>
      <c r="I812" s="2" t="s">
        <v>7216</v>
      </c>
      <c r="J812" s="2" t="s">
        <v>7217</v>
      </c>
      <c r="K812" s="2" t="s">
        <v>7218</v>
      </c>
      <c r="L812" s="2" t="s">
        <v>7219</v>
      </c>
      <c r="M812" s="2" t="s">
        <v>7220</v>
      </c>
      <c r="N812" s="2" t="s">
        <v>7221</v>
      </c>
      <c r="O812" s="5" t="s">
        <v>7222</v>
      </c>
      <c r="P812" s="5" t="s">
        <v>7223</v>
      </c>
    </row>
    <row r="813" spans="1:16" ht="13" x14ac:dyDescent="0.15">
      <c r="A813" s="2" t="s">
        <v>7224</v>
      </c>
      <c r="B813" s="2" t="s">
        <v>7225</v>
      </c>
      <c r="C813" s="2" t="s">
        <v>6728</v>
      </c>
      <c r="D813" s="2" t="s">
        <v>7226</v>
      </c>
      <c r="E813" s="2" t="s">
        <v>7227</v>
      </c>
      <c r="F813" s="3">
        <v>0.11</v>
      </c>
      <c r="G813" s="2">
        <v>4.0999999999999996</v>
      </c>
      <c r="H813" s="4">
        <v>1269</v>
      </c>
      <c r="I813" s="2" t="s">
        <v>7228</v>
      </c>
      <c r="J813" s="2" t="s">
        <v>7229</v>
      </c>
      <c r="K813" s="2" t="s">
        <v>7230</v>
      </c>
      <c r="L813" s="2" t="s">
        <v>7231</v>
      </c>
      <c r="M813" s="2" t="s">
        <v>7232</v>
      </c>
      <c r="N813" s="2" t="s">
        <v>7233</v>
      </c>
      <c r="O813" s="5" t="s">
        <v>7234</v>
      </c>
      <c r="P813" s="5" t="s">
        <v>7235</v>
      </c>
    </row>
    <row r="814" spans="1:16" ht="13" x14ac:dyDescent="0.15">
      <c r="A814" s="2" t="s">
        <v>7236</v>
      </c>
      <c r="B814" s="2" t="s">
        <v>7237</v>
      </c>
      <c r="C814" s="2" t="s">
        <v>5242</v>
      </c>
      <c r="D814" s="2" t="s">
        <v>5609</v>
      </c>
      <c r="E814" s="2" t="s">
        <v>2999</v>
      </c>
      <c r="F814" s="3">
        <v>0.3</v>
      </c>
      <c r="G814" s="2">
        <v>4.3</v>
      </c>
      <c r="H814" s="4">
        <v>17394</v>
      </c>
      <c r="I814" s="2" t="s">
        <v>7238</v>
      </c>
      <c r="J814" s="2" t="s">
        <v>7239</v>
      </c>
      <c r="K814" s="2" t="s">
        <v>7240</v>
      </c>
      <c r="L814" s="2" t="s">
        <v>7241</v>
      </c>
      <c r="M814" s="2" t="s">
        <v>7242</v>
      </c>
      <c r="N814" s="2" t="s">
        <v>7243</v>
      </c>
      <c r="O814" s="5" t="s">
        <v>7244</v>
      </c>
      <c r="P814" s="5" t="s">
        <v>7245</v>
      </c>
    </row>
    <row r="815" spans="1:16" ht="13" x14ac:dyDescent="0.15">
      <c r="A815" s="2" t="s">
        <v>7246</v>
      </c>
      <c r="B815" s="2" t="s">
        <v>7247</v>
      </c>
      <c r="C815" s="2" t="s">
        <v>3347</v>
      </c>
      <c r="D815" s="2" t="s">
        <v>90</v>
      </c>
      <c r="E815" s="2" t="s">
        <v>625</v>
      </c>
      <c r="F815" s="3">
        <v>0.67</v>
      </c>
      <c r="G815" s="2">
        <v>3.6</v>
      </c>
      <c r="H815" s="4">
        <v>9169</v>
      </c>
      <c r="I815" s="2" t="s">
        <v>7248</v>
      </c>
      <c r="J815" s="2" t="s">
        <v>7249</v>
      </c>
      <c r="K815" s="2" t="s">
        <v>7250</v>
      </c>
      <c r="L815" s="2" t="s">
        <v>7251</v>
      </c>
      <c r="M815" s="2" t="s">
        <v>7252</v>
      </c>
      <c r="N815" s="2" t="s">
        <v>7253</v>
      </c>
      <c r="O815" s="5" t="s">
        <v>7254</v>
      </c>
      <c r="P815" s="5" t="s">
        <v>7255</v>
      </c>
    </row>
    <row r="816" spans="1:16" ht="13" x14ac:dyDescent="0.15">
      <c r="A816" s="2" t="s">
        <v>7256</v>
      </c>
      <c r="B816" s="2" t="s">
        <v>7257</v>
      </c>
      <c r="C816" s="2" t="s">
        <v>5756</v>
      </c>
      <c r="D816" s="2" t="s">
        <v>90</v>
      </c>
      <c r="E816" s="2" t="s">
        <v>114</v>
      </c>
      <c r="F816" s="3">
        <v>0.5</v>
      </c>
      <c r="G816" s="2">
        <v>4.4000000000000004</v>
      </c>
      <c r="H816" s="4">
        <v>1030</v>
      </c>
      <c r="I816" s="2" t="s">
        <v>7258</v>
      </c>
      <c r="J816" s="2" t="s">
        <v>7259</v>
      </c>
      <c r="K816" s="2" t="s">
        <v>7260</v>
      </c>
      <c r="L816" s="2" t="s">
        <v>7261</v>
      </c>
      <c r="M816" s="2" t="s">
        <v>7262</v>
      </c>
      <c r="N816" s="2" t="s">
        <v>7263</v>
      </c>
      <c r="O816" s="5" t="s">
        <v>7264</v>
      </c>
      <c r="P816" s="5" t="s">
        <v>7265</v>
      </c>
    </row>
    <row r="817" spans="1:16" ht="13" x14ac:dyDescent="0.15">
      <c r="A817" s="2" t="s">
        <v>7266</v>
      </c>
      <c r="B817" s="2" t="s">
        <v>7267</v>
      </c>
      <c r="C817" s="2" t="s">
        <v>5500</v>
      </c>
      <c r="D817" s="2" t="s">
        <v>7268</v>
      </c>
      <c r="E817" s="2" t="s">
        <v>717</v>
      </c>
      <c r="F817" s="3">
        <v>0.28000000000000003</v>
      </c>
      <c r="G817" s="2">
        <v>4.5</v>
      </c>
      <c r="H817" s="4">
        <v>50273</v>
      </c>
      <c r="I817" s="2" t="s">
        <v>7269</v>
      </c>
      <c r="J817" s="2" t="s">
        <v>7270</v>
      </c>
      <c r="K817" s="2" t="s">
        <v>7271</v>
      </c>
      <c r="L817" s="2" t="s">
        <v>7272</v>
      </c>
      <c r="M817" s="2" t="s">
        <v>7273</v>
      </c>
      <c r="N817" s="2" t="s">
        <v>7274</v>
      </c>
      <c r="O817" s="5" t="s">
        <v>7275</v>
      </c>
      <c r="P817" s="5" t="s">
        <v>7276</v>
      </c>
    </row>
    <row r="818" spans="1:16" ht="13" x14ac:dyDescent="0.15">
      <c r="A818" s="2" t="s">
        <v>7277</v>
      </c>
      <c r="B818" s="2" t="s">
        <v>7278</v>
      </c>
      <c r="C818" s="2" t="s">
        <v>7279</v>
      </c>
      <c r="D818" s="2" t="s">
        <v>90</v>
      </c>
      <c r="E818" s="2" t="s">
        <v>142</v>
      </c>
      <c r="F818" s="3">
        <v>0.38</v>
      </c>
      <c r="G818" s="2">
        <v>3.9</v>
      </c>
      <c r="H818" s="4">
        <v>6742</v>
      </c>
      <c r="I818" s="2" t="s">
        <v>7280</v>
      </c>
      <c r="J818" s="2" t="s">
        <v>7281</v>
      </c>
      <c r="K818" s="2" t="s">
        <v>7282</v>
      </c>
      <c r="L818" s="2" t="s">
        <v>7283</v>
      </c>
      <c r="M818" s="2" t="s">
        <v>7284</v>
      </c>
      <c r="N818" s="2" t="s">
        <v>7285</v>
      </c>
      <c r="O818" s="5" t="s">
        <v>7286</v>
      </c>
      <c r="P818" s="5" t="s">
        <v>7287</v>
      </c>
    </row>
    <row r="819" spans="1:16" ht="13" x14ac:dyDescent="0.15">
      <c r="A819" s="2" t="s">
        <v>7288</v>
      </c>
      <c r="B819" s="2" t="s">
        <v>7289</v>
      </c>
      <c r="C819" s="2" t="s">
        <v>5218</v>
      </c>
      <c r="D819" s="2" t="s">
        <v>207</v>
      </c>
      <c r="E819" s="2" t="s">
        <v>2127</v>
      </c>
      <c r="F819" s="3">
        <v>0.59</v>
      </c>
      <c r="G819" s="2">
        <v>4</v>
      </c>
      <c r="H819" s="4">
        <v>1208</v>
      </c>
      <c r="I819" s="2" t="s">
        <v>7290</v>
      </c>
      <c r="J819" s="2" t="s">
        <v>7291</v>
      </c>
      <c r="K819" s="2" t="s">
        <v>7292</v>
      </c>
      <c r="L819" s="2" t="s">
        <v>7293</v>
      </c>
      <c r="M819" s="2" t="s">
        <v>7294</v>
      </c>
      <c r="N819" s="2" t="s">
        <v>7295</v>
      </c>
      <c r="O819" s="5" t="s">
        <v>7296</v>
      </c>
      <c r="P819" s="5" t="s">
        <v>7297</v>
      </c>
    </row>
    <row r="820" spans="1:16" ht="13" x14ac:dyDescent="0.15">
      <c r="A820" s="2" t="s">
        <v>354</v>
      </c>
      <c r="B820" s="2" t="s">
        <v>355</v>
      </c>
      <c r="C820" s="2" t="s">
        <v>18</v>
      </c>
      <c r="D820" s="2" t="s">
        <v>356</v>
      </c>
      <c r="E820" s="2" t="s">
        <v>90</v>
      </c>
      <c r="F820" s="3">
        <v>0.64</v>
      </c>
      <c r="G820" s="2">
        <v>4</v>
      </c>
      <c r="H820" s="4">
        <v>1933</v>
      </c>
      <c r="I820" s="2" t="s">
        <v>357</v>
      </c>
      <c r="J820" s="2" t="s">
        <v>358</v>
      </c>
      <c r="K820" s="2" t="s">
        <v>359</v>
      </c>
      <c r="L820" s="2" t="s">
        <v>360</v>
      </c>
      <c r="M820" s="2" t="s">
        <v>361</v>
      </c>
      <c r="N820" s="2" t="s">
        <v>362</v>
      </c>
      <c r="O820" s="5" t="s">
        <v>363</v>
      </c>
      <c r="P820" s="5" t="s">
        <v>7298</v>
      </c>
    </row>
    <row r="821" spans="1:16" ht="13" x14ac:dyDescent="0.15">
      <c r="A821" s="2" t="s">
        <v>7299</v>
      </c>
      <c r="B821" s="2" t="s">
        <v>7300</v>
      </c>
      <c r="C821" s="2" t="s">
        <v>5500</v>
      </c>
      <c r="D821" s="2" t="s">
        <v>7301</v>
      </c>
      <c r="E821" s="2" t="s">
        <v>7302</v>
      </c>
      <c r="F821" s="3">
        <v>0.22</v>
      </c>
      <c r="G821" s="2">
        <v>4.4000000000000004</v>
      </c>
      <c r="H821" s="4">
        <v>25006</v>
      </c>
      <c r="I821" s="2" t="s">
        <v>7303</v>
      </c>
      <c r="J821" s="2" t="s">
        <v>7304</v>
      </c>
      <c r="K821" s="2" t="s">
        <v>7305</v>
      </c>
      <c r="L821" s="2" t="s">
        <v>7306</v>
      </c>
      <c r="M821" s="2" t="s">
        <v>7307</v>
      </c>
      <c r="N821" s="2" t="s">
        <v>7308</v>
      </c>
      <c r="O821" s="5" t="s">
        <v>7309</v>
      </c>
      <c r="P821" s="5" t="s">
        <v>7310</v>
      </c>
    </row>
    <row r="822" spans="1:16" ht="13" x14ac:dyDescent="0.15">
      <c r="A822" s="2" t="s">
        <v>7311</v>
      </c>
      <c r="B822" s="2" t="s">
        <v>7312</v>
      </c>
      <c r="C822" s="2" t="s">
        <v>6451</v>
      </c>
      <c r="D822" s="2" t="s">
        <v>102</v>
      </c>
      <c r="E822" s="2" t="s">
        <v>5803</v>
      </c>
      <c r="F822" s="3">
        <v>0.46</v>
      </c>
      <c r="G822" s="2">
        <v>4.5999999999999996</v>
      </c>
      <c r="H822" s="4">
        <v>33434</v>
      </c>
      <c r="I822" s="2" t="s">
        <v>7313</v>
      </c>
      <c r="J822" s="2" t="s">
        <v>7314</v>
      </c>
      <c r="K822" s="2" t="s">
        <v>7315</v>
      </c>
      <c r="L822" s="2" t="s">
        <v>7316</v>
      </c>
      <c r="M822" s="2" t="s">
        <v>7317</v>
      </c>
      <c r="N822" s="2" t="s">
        <v>7318</v>
      </c>
      <c r="O822" s="5" t="s">
        <v>7319</v>
      </c>
      <c r="P822" s="5" t="s">
        <v>7320</v>
      </c>
    </row>
    <row r="823" spans="1:16" ht="13" x14ac:dyDescent="0.15">
      <c r="A823" s="2" t="s">
        <v>7321</v>
      </c>
      <c r="B823" s="2" t="s">
        <v>7322</v>
      </c>
      <c r="C823" s="2" t="s">
        <v>5206</v>
      </c>
      <c r="D823" s="2" t="s">
        <v>7323</v>
      </c>
      <c r="E823" s="2" t="s">
        <v>7324</v>
      </c>
      <c r="F823" s="3">
        <v>0.55000000000000004</v>
      </c>
      <c r="G823" s="2">
        <v>4.4000000000000004</v>
      </c>
      <c r="H823" s="4">
        <v>6301</v>
      </c>
      <c r="I823" s="2" t="s">
        <v>7325</v>
      </c>
      <c r="J823" s="2" t="s">
        <v>7326</v>
      </c>
      <c r="K823" s="2" t="s">
        <v>7327</v>
      </c>
      <c r="L823" s="2" t="s">
        <v>7328</v>
      </c>
      <c r="M823" s="2" t="s">
        <v>7329</v>
      </c>
      <c r="N823" s="2" t="s">
        <v>7330</v>
      </c>
      <c r="O823" s="5" t="s">
        <v>7331</v>
      </c>
      <c r="P823" s="5" t="s">
        <v>7332</v>
      </c>
    </row>
    <row r="824" spans="1:16" ht="13" x14ac:dyDescent="0.15">
      <c r="A824" s="2" t="s">
        <v>7333</v>
      </c>
      <c r="B824" s="2" t="s">
        <v>7334</v>
      </c>
      <c r="C824" s="2" t="s">
        <v>5376</v>
      </c>
      <c r="D824" s="2" t="s">
        <v>7051</v>
      </c>
      <c r="E824" s="2" t="s">
        <v>7335</v>
      </c>
      <c r="F824" s="3">
        <v>0.21</v>
      </c>
      <c r="G824" s="2">
        <v>4.4000000000000004</v>
      </c>
      <c r="H824" s="4">
        <v>22618</v>
      </c>
      <c r="I824" s="2" t="s">
        <v>7336</v>
      </c>
      <c r="J824" s="2" t="s">
        <v>7337</v>
      </c>
      <c r="K824" s="2" t="s">
        <v>7338</v>
      </c>
      <c r="L824" s="2" t="s">
        <v>7339</v>
      </c>
      <c r="M824" s="2" t="s">
        <v>7340</v>
      </c>
      <c r="N824" s="2" t="s">
        <v>7341</v>
      </c>
      <c r="O824" s="5" t="s">
        <v>7342</v>
      </c>
      <c r="P824" s="5" t="s">
        <v>7343</v>
      </c>
    </row>
    <row r="825" spans="1:16" ht="13" x14ac:dyDescent="0.15">
      <c r="A825" s="2" t="s">
        <v>365</v>
      </c>
      <c r="B825" s="2" t="s">
        <v>366</v>
      </c>
      <c r="C825" s="2" t="s">
        <v>18</v>
      </c>
      <c r="D825" s="2" t="s">
        <v>367</v>
      </c>
      <c r="E825" s="2" t="s">
        <v>20</v>
      </c>
      <c r="F825" s="3">
        <v>0.65</v>
      </c>
      <c r="G825" s="2">
        <v>4.3</v>
      </c>
      <c r="H825" s="2">
        <v>974</v>
      </c>
      <c r="I825" s="2" t="s">
        <v>368</v>
      </c>
      <c r="J825" s="2" t="s">
        <v>369</v>
      </c>
      <c r="K825" s="2" t="s">
        <v>370</v>
      </c>
      <c r="L825" s="2" t="s">
        <v>371</v>
      </c>
      <c r="M825" s="2" t="s">
        <v>372</v>
      </c>
      <c r="N825" s="2" t="s">
        <v>373</v>
      </c>
      <c r="O825" s="5" t="s">
        <v>7344</v>
      </c>
      <c r="P825" s="5" t="s">
        <v>7345</v>
      </c>
    </row>
    <row r="826" spans="1:16" ht="13" x14ac:dyDescent="0.15">
      <c r="A826" s="2" t="s">
        <v>7346</v>
      </c>
      <c r="B826" s="2" t="s">
        <v>7347</v>
      </c>
      <c r="C826" s="2" t="s">
        <v>5848</v>
      </c>
      <c r="D826" s="2" t="s">
        <v>236</v>
      </c>
      <c r="E826" s="2" t="s">
        <v>7348</v>
      </c>
      <c r="F826" s="3">
        <v>0.38</v>
      </c>
      <c r="G826" s="2">
        <v>4.3</v>
      </c>
      <c r="H826" s="4">
        <v>20342</v>
      </c>
      <c r="I826" s="2" t="s">
        <v>7349</v>
      </c>
      <c r="J826" s="2" t="s">
        <v>7350</v>
      </c>
      <c r="K826" s="2" t="s">
        <v>7351</v>
      </c>
      <c r="L826" s="2" t="s">
        <v>7352</v>
      </c>
      <c r="M826" s="2" t="s">
        <v>7353</v>
      </c>
      <c r="N826" s="2" t="s">
        <v>7354</v>
      </c>
      <c r="O826" s="5" t="s">
        <v>7355</v>
      </c>
      <c r="P826" s="5" t="s">
        <v>7356</v>
      </c>
    </row>
    <row r="827" spans="1:16" ht="13" x14ac:dyDescent="0.15">
      <c r="A827" s="2" t="s">
        <v>7357</v>
      </c>
      <c r="B827" s="2" t="s">
        <v>7358</v>
      </c>
      <c r="C827" s="2" t="s">
        <v>6187</v>
      </c>
      <c r="D827" s="2" t="s">
        <v>7359</v>
      </c>
      <c r="E827" s="2" t="s">
        <v>7360</v>
      </c>
      <c r="F827" s="3">
        <v>0.49</v>
      </c>
      <c r="G827" s="2">
        <v>4.4000000000000004</v>
      </c>
      <c r="H827" s="4">
        <v>7429</v>
      </c>
      <c r="I827" s="2" t="s">
        <v>7361</v>
      </c>
      <c r="J827" s="2" t="s">
        <v>7362</v>
      </c>
      <c r="K827" s="2" t="s">
        <v>7363</v>
      </c>
      <c r="L827" s="2" t="s">
        <v>7364</v>
      </c>
      <c r="M827" s="2" t="s">
        <v>7365</v>
      </c>
      <c r="N827" s="2" t="s">
        <v>7366</v>
      </c>
      <c r="O827" s="5" t="s">
        <v>7367</v>
      </c>
      <c r="P827" s="5" t="s">
        <v>7368</v>
      </c>
    </row>
    <row r="828" spans="1:16" ht="13" x14ac:dyDescent="0.15">
      <c r="A828" s="2" t="s">
        <v>7369</v>
      </c>
      <c r="B828" s="2" t="s">
        <v>7370</v>
      </c>
      <c r="C828" s="2" t="s">
        <v>5242</v>
      </c>
      <c r="D828" s="2" t="s">
        <v>378</v>
      </c>
      <c r="E828" s="2" t="s">
        <v>378</v>
      </c>
      <c r="F828" s="3">
        <v>0</v>
      </c>
      <c r="G828" s="2">
        <v>4</v>
      </c>
      <c r="H828" s="4">
        <v>26423</v>
      </c>
      <c r="I828" s="2" t="s">
        <v>7371</v>
      </c>
      <c r="J828" s="2" t="s">
        <v>7372</v>
      </c>
      <c r="K828" s="2" t="s">
        <v>7373</v>
      </c>
      <c r="L828" s="2" t="s">
        <v>7374</v>
      </c>
      <c r="M828" s="2" t="s">
        <v>7375</v>
      </c>
      <c r="N828" s="2" t="s">
        <v>7376</v>
      </c>
      <c r="O828" s="5" t="s">
        <v>7377</v>
      </c>
      <c r="P828" s="5" t="s">
        <v>7378</v>
      </c>
    </row>
    <row r="829" spans="1:16" ht="13" x14ac:dyDescent="0.15">
      <c r="A829" s="2" t="s">
        <v>7379</v>
      </c>
      <c r="B829" s="2" t="s">
        <v>7380</v>
      </c>
      <c r="C829" s="2" t="s">
        <v>3219</v>
      </c>
      <c r="D829" s="2" t="s">
        <v>324</v>
      </c>
      <c r="E829" s="2" t="s">
        <v>717</v>
      </c>
      <c r="F829" s="3">
        <v>0.75</v>
      </c>
      <c r="G829" s="2">
        <v>4.2</v>
      </c>
      <c r="H829" s="4">
        <v>31305</v>
      </c>
      <c r="I829" s="2" t="s">
        <v>7381</v>
      </c>
      <c r="J829" s="2" t="s">
        <v>7382</v>
      </c>
      <c r="K829" s="2" t="s">
        <v>7383</v>
      </c>
      <c r="L829" s="2" t="s">
        <v>7384</v>
      </c>
      <c r="M829" s="2" t="s">
        <v>7385</v>
      </c>
      <c r="N829" s="2" t="s">
        <v>7386</v>
      </c>
      <c r="O829" s="5" t="s">
        <v>7387</v>
      </c>
      <c r="P829" s="5" t="s">
        <v>7388</v>
      </c>
    </row>
    <row r="830" spans="1:16" ht="13" x14ac:dyDescent="0.15">
      <c r="A830" s="2" t="s">
        <v>7389</v>
      </c>
      <c r="B830" s="2" t="s">
        <v>7390</v>
      </c>
      <c r="C830" s="2" t="s">
        <v>7391</v>
      </c>
      <c r="D830" s="2" t="s">
        <v>4189</v>
      </c>
      <c r="E830" s="2" t="s">
        <v>7392</v>
      </c>
      <c r="F830" s="3">
        <v>0.35</v>
      </c>
      <c r="G830" s="2">
        <v>3.8</v>
      </c>
      <c r="H830" s="4">
        <v>11213</v>
      </c>
      <c r="I830" s="2" t="s">
        <v>7393</v>
      </c>
      <c r="J830" s="2" t="s">
        <v>7394</v>
      </c>
      <c r="K830" s="2" t="s">
        <v>7395</v>
      </c>
      <c r="L830" s="2" t="s">
        <v>7396</v>
      </c>
      <c r="M830" s="2" t="s">
        <v>7397</v>
      </c>
      <c r="N830" s="2" t="s">
        <v>7398</v>
      </c>
      <c r="O830" s="5" t="s">
        <v>7399</v>
      </c>
      <c r="P830" s="5" t="s">
        <v>7400</v>
      </c>
    </row>
    <row r="831" spans="1:16" ht="13" x14ac:dyDescent="0.15">
      <c r="A831" s="2" t="s">
        <v>7401</v>
      </c>
      <c r="B831" s="2" t="s">
        <v>7402</v>
      </c>
      <c r="C831" s="2" t="s">
        <v>7403</v>
      </c>
      <c r="D831" s="2" t="s">
        <v>356</v>
      </c>
      <c r="E831" s="2" t="s">
        <v>90</v>
      </c>
      <c r="F831" s="3">
        <v>0.64</v>
      </c>
      <c r="G831" s="2">
        <v>4.0999999999999996</v>
      </c>
      <c r="H831" s="4">
        <v>10174</v>
      </c>
      <c r="I831" s="2" t="s">
        <v>7404</v>
      </c>
      <c r="J831" s="2" t="s">
        <v>7405</v>
      </c>
      <c r="K831" s="2" t="s">
        <v>7406</v>
      </c>
      <c r="L831" s="2" t="s">
        <v>7407</v>
      </c>
      <c r="M831" s="2" t="s">
        <v>7408</v>
      </c>
      <c r="N831" s="2" t="s">
        <v>7409</v>
      </c>
      <c r="O831" s="5" t="s">
        <v>7410</v>
      </c>
      <c r="P831" s="5" t="s">
        <v>7411</v>
      </c>
    </row>
    <row r="832" spans="1:16" ht="13" x14ac:dyDescent="0.15">
      <c r="A832" s="2" t="s">
        <v>7412</v>
      </c>
      <c r="B832" s="2" t="s">
        <v>7413</v>
      </c>
      <c r="C832" s="2" t="s">
        <v>5479</v>
      </c>
      <c r="D832" s="2" t="s">
        <v>7414</v>
      </c>
      <c r="E832" s="2" t="s">
        <v>7415</v>
      </c>
      <c r="F832" s="3">
        <v>0.41</v>
      </c>
      <c r="G832" s="2">
        <v>4.2</v>
      </c>
      <c r="H832" s="4">
        <v>17413</v>
      </c>
      <c r="I832" s="2" t="s">
        <v>7416</v>
      </c>
      <c r="J832" s="2" t="s">
        <v>7417</v>
      </c>
      <c r="K832" s="2" t="s">
        <v>7418</v>
      </c>
      <c r="L832" s="2" t="s">
        <v>7419</v>
      </c>
      <c r="M832" s="2" t="s">
        <v>7420</v>
      </c>
      <c r="N832" s="2" t="s">
        <v>7421</v>
      </c>
      <c r="O832" s="5" t="s">
        <v>7422</v>
      </c>
      <c r="P832" s="5" t="s">
        <v>7423</v>
      </c>
    </row>
    <row r="833" spans="1:16" ht="13" x14ac:dyDescent="0.15">
      <c r="A833" s="2" t="s">
        <v>7424</v>
      </c>
      <c r="B833" s="2" t="s">
        <v>7425</v>
      </c>
      <c r="C833" s="2" t="s">
        <v>5632</v>
      </c>
      <c r="D833" s="2" t="s">
        <v>32</v>
      </c>
      <c r="E833" s="2" t="s">
        <v>2402</v>
      </c>
      <c r="F833" s="3">
        <v>0.65</v>
      </c>
      <c r="G833" s="2">
        <v>4.2</v>
      </c>
      <c r="H833" s="4">
        <v>6676</v>
      </c>
      <c r="I833" s="2" t="s">
        <v>7426</v>
      </c>
      <c r="J833" s="2" t="s">
        <v>7427</v>
      </c>
      <c r="K833" s="2" t="s">
        <v>7428</v>
      </c>
      <c r="L833" s="2" t="s">
        <v>7429</v>
      </c>
      <c r="M833" s="2" t="s">
        <v>7430</v>
      </c>
      <c r="N833" s="2" t="s">
        <v>7431</v>
      </c>
      <c r="O833" s="5" t="s">
        <v>7432</v>
      </c>
      <c r="P833" s="5" t="s">
        <v>7433</v>
      </c>
    </row>
    <row r="834" spans="1:16" ht="13" x14ac:dyDescent="0.15">
      <c r="A834" s="2" t="s">
        <v>7434</v>
      </c>
      <c r="B834" s="2" t="s">
        <v>7435</v>
      </c>
      <c r="C834" s="2" t="s">
        <v>6800</v>
      </c>
      <c r="D834" s="2" t="s">
        <v>7436</v>
      </c>
      <c r="E834" s="2" t="s">
        <v>90</v>
      </c>
      <c r="F834" s="3">
        <v>0.42</v>
      </c>
      <c r="G834" s="2">
        <v>4.4000000000000004</v>
      </c>
      <c r="H834" s="4">
        <v>8076</v>
      </c>
      <c r="I834" s="2" t="s">
        <v>7437</v>
      </c>
      <c r="J834" s="2" t="s">
        <v>7438</v>
      </c>
      <c r="K834" s="2" t="s">
        <v>7439</v>
      </c>
      <c r="L834" s="2" t="s">
        <v>7440</v>
      </c>
      <c r="M834" s="2" t="s">
        <v>7441</v>
      </c>
      <c r="N834" s="2" t="s">
        <v>7442</v>
      </c>
      <c r="O834" s="5" t="s">
        <v>7443</v>
      </c>
      <c r="P834" s="5" t="s">
        <v>7444</v>
      </c>
    </row>
    <row r="835" spans="1:16" ht="13" x14ac:dyDescent="0.15">
      <c r="A835" s="2" t="s">
        <v>376</v>
      </c>
      <c r="B835" s="2" t="s">
        <v>377</v>
      </c>
      <c r="C835" s="2" t="s">
        <v>18</v>
      </c>
      <c r="D835" s="2" t="s">
        <v>378</v>
      </c>
      <c r="E835" s="2" t="s">
        <v>378</v>
      </c>
      <c r="F835" s="3">
        <v>0</v>
      </c>
      <c r="G835" s="2">
        <v>4.3</v>
      </c>
      <c r="H835" s="2">
        <v>355</v>
      </c>
      <c r="I835" s="2" t="s">
        <v>379</v>
      </c>
      <c r="J835" s="2" t="s">
        <v>380</v>
      </c>
      <c r="K835" s="2" t="s">
        <v>381</v>
      </c>
      <c r="L835" s="2" t="s">
        <v>382</v>
      </c>
      <c r="M835" s="2" t="s">
        <v>383</v>
      </c>
      <c r="N835" s="2" t="s">
        <v>7445</v>
      </c>
      <c r="O835" s="5" t="s">
        <v>7446</v>
      </c>
      <c r="P835" s="5" t="s">
        <v>7447</v>
      </c>
    </row>
    <row r="836" spans="1:16" ht="13" x14ac:dyDescent="0.15">
      <c r="A836" s="2" t="s">
        <v>7448</v>
      </c>
      <c r="B836" s="2" t="s">
        <v>7449</v>
      </c>
      <c r="C836" s="2" t="s">
        <v>5193</v>
      </c>
      <c r="D836" s="2" t="s">
        <v>32</v>
      </c>
      <c r="E836" s="2" t="s">
        <v>7450</v>
      </c>
      <c r="F836" s="3">
        <v>0.22</v>
      </c>
      <c r="G836" s="2">
        <v>4.0999999999999996</v>
      </c>
      <c r="H836" s="4">
        <v>18656</v>
      </c>
      <c r="I836" s="2" t="s">
        <v>7451</v>
      </c>
      <c r="J836" s="2" t="s">
        <v>7452</v>
      </c>
      <c r="K836" s="2" t="s">
        <v>7453</v>
      </c>
      <c r="L836" s="2" t="s">
        <v>7454</v>
      </c>
      <c r="M836" s="2" t="s">
        <v>7455</v>
      </c>
      <c r="N836" s="2" t="s">
        <v>7456</v>
      </c>
      <c r="O836" s="5" t="s">
        <v>7457</v>
      </c>
      <c r="P836" s="5" t="s">
        <v>7458</v>
      </c>
    </row>
    <row r="837" spans="1:16" ht="13" x14ac:dyDescent="0.15">
      <c r="A837" s="2" t="s">
        <v>7459</v>
      </c>
      <c r="B837" s="2" t="s">
        <v>7460</v>
      </c>
      <c r="C837" s="2" t="s">
        <v>5418</v>
      </c>
      <c r="D837" s="2" t="s">
        <v>7461</v>
      </c>
      <c r="E837" s="2" t="s">
        <v>5964</v>
      </c>
      <c r="F837" s="3">
        <v>0.21</v>
      </c>
      <c r="G837" s="2">
        <v>4.4000000000000004</v>
      </c>
      <c r="H837" s="4">
        <v>31599</v>
      </c>
      <c r="I837" s="2" t="s">
        <v>7462</v>
      </c>
      <c r="J837" s="2" t="s">
        <v>7463</v>
      </c>
      <c r="K837" s="2" t="s">
        <v>7464</v>
      </c>
      <c r="L837" s="2" t="s">
        <v>7465</v>
      </c>
      <c r="M837" s="2" t="s">
        <v>7466</v>
      </c>
      <c r="N837" s="2" t="s">
        <v>7467</v>
      </c>
      <c r="O837" s="5" t="s">
        <v>7468</v>
      </c>
      <c r="P837" s="5" t="s">
        <v>7469</v>
      </c>
    </row>
    <row r="838" spans="1:16" ht="13" x14ac:dyDescent="0.15">
      <c r="A838" s="2" t="s">
        <v>387</v>
      </c>
      <c r="B838" s="2" t="s">
        <v>388</v>
      </c>
      <c r="C838" s="2" t="s">
        <v>18</v>
      </c>
      <c r="D838" s="2" t="s">
        <v>31</v>
      </c>
      <c r="E838" s="2" t="s">
        <v>114</v>
      </c>
      <c r="F838" s="3">
        <v>0.8</v>
      </c>
      <c r="G838" s="2">
        <v>3.9</v>
      </c>
      <c r="H838" s="4">
        <v>1075</v>
      </c>
      <c r="I838" s="2" t="s">
        <v>389</v>
      </c>
      <c r="J838" s="2" t="s">
        <v>390</v>
      </c>
      <c r="K838" s="2" t="s">
        <v>391</v>
      </c>
      <c r="L838" s="2" t="s">
        <v>392</v>
      </c>
      <c r="M838" s="2" t="s">
        <v>393</v>
      </c>
      <c r="N838" s="2" t="s">
        <v>394</v>
      </c>
      <c r="O838" s="5" t="s">
        <v>395</v>
      </c>
      <c r="P838" s="5" t="s">
        <v>7470</v>
      </c>
    </row>
    <row r="839" spans="1:16" ht="13" x14ac:dyDescent="0.15">
      <c r="A839" s="2" t="s">
        <v>7471</v>
      </c>
      <c r="B839" s="2" t="s">
        <v>7472</v>
      </c>
      <c r="C839" s="2" t="s">
        <v>6068</v>
      </c>
      <c r="D839" s="2" t="s">
        <v>5942</v>
      </c>
      <c r="E839" s="2" t="s">
        <v>5942</v>
      </c>
      <c r="F839" s="3">
        <v>0</v>
      </c>
      <c r="G839" s="2">
        <v>3.9</v>
      </c>
      <c r="H839" s="4">
        <v>13971</v>
      </c>
      <c r="I839" s="2" t="s">
        <v>7473</v>
      </c>
      <c r="J839" s="2" t="s">
        <v>7474</v>
      </c>
      <c r="K839" s="2" t="s">
        <v>7475</v>
      </c>
      <c r="L839" s="2" t="s">
        <v>7476</v>
      </c>
      <c r="M839" s="2" t="s">
        <v>7477</v>
      </c>
      <c r="N839" s="2" t="s">
        <v>7478</v>
      </c>
      <c r="O839" s="5" t="s">
        <v>7479</v>
      </c>
      <c r="P839" s="5" t="s">
        <v>7480</v>
      </c>
    </row>
    <row r="840" spans="1:16" ht="13" x14ac:dyDescent="0.15">
      <c r="A840" s="2" t="s">
        <v>7481</v>
      </c>
      <c r="B840" s="2" t="s">
        <v>7482</v>
      </c>
      <c r="C840" s="2" t="s">
        <v>3347</v>
      </c>
      <c r="D840" s="2" t="s">
        <v>31</v>
      </c>
      <c r="E840" s="2" t="s">
        <v>90</v>
      </c>
      <c r="F840" s="3">
        <v>0.6</v>
      </c>
      <c r="G840" s="2">
        <v>3.6</v>
      </c>
      <c r="H840" s="4">
        <v>2492</v>
      </c>
      <c r="I840" s="2" t="s">
        <v>7483</v>
      </c>
      <c r="J840" s="2" t="s">
        <v>7484</v>
      </c>
      <c r="K840" s="2" t="s">
        <v>7485</v>
      </c>
      <c r="L840" s="2" t="s">
        <v>7486</v>
      </c>
      <c r="M840" s="2" t="s">
        <v>7487</v>
      </c>
      <c r="N840" s="2" t="s">
        <v>7488</v>
      </c>
      <c r="O840" s="5" t="s">
        <v>7489</v>
      </c>
      <c r="P840" s="5" t="s">
        <v>7490</v>
      </c>
    </row>
    <row r="841" spans="1:16" ht="13" x14ac:dyDescent="0.15">
      <c r="A841" s="2" t="s">
        <v>405</v>
      </c>
      <c r="B841" s="2" t="s">
        <v>406</v>
      </c>
      <c r="C841" s="2" t="s">
        <v>18</v>
      </c>
      <c r="D841" s="2" t="s">
        <v>163</v>
      </c>
      <c r="E841" s="2" t="s">
        <v>407</v>
      </c>
      <c r="F841" s="3">
        <v>0.53</v>
      </c>
      <c r="G841" s="2">
        <v>4.4000000000000004</v>
      </c>
      <c r="H841" s="4">
        <v>13552</v>
      </c>
      <c r="I841" s="2" t="s">
        <v>408</v>
      </c>
      <c r="J841" s="2" t="s">
        <v>409</v>
      </c>
      <c r="K841" s="2" t="s">
        <v>410</v>
      </c>
      <c r="L841" s="2" t="s">
        <v>411</v>
      </c>
      <c r="M841" s="2" t="s">
        <v>412</v>
      </c>
      <c r="N841" s="2" t="s">
        <v>413</v>
      </c>
      <c r="O841" s="5" t="s">
        <v>7491</v>
      </c>
      <c r="P841" s="5" t="s">
        <v>7492</v>
      </c>
    </row>
    <row r="842" spans="1:16" ht="13" x14ac:dyDescent="0.15">
      <c r="A842" s="2" t="s">
        <v>416</v>
      </c>
      <c r="B842" s="2" t="s">
        <v>417</v>
      </c>
      <c r="C842" s="2" t="s">
        <v>18</v>
      </c>
      <c r="D842" s="2" t="s">
        <v>31</v>
      </c>
      <c r="E842" s="2" t="s">
        <v>114</v>
      </c>
      <c r="F842" s="3">
        <v>0.8</v>
      </c>
      <c r="G842" s="2">
        <v>4</v>
      </c>
      <c r="H842" s="2">
        <v>575</v>
      </c>
      <c r="I842" s="2" t="s">
        <v>418</v>
      </c>
      <c r="J842" s="2" t="s">
        <v>419</v>
      </c>
      <c r="K842" s="2" t="s">
        <v>420</v>
      </c>
      <c r="L842" s="2" t="s">
        <v>421</v>
      </c>
      <c r="M842" s="2" t="s">
        <v>422</v>
      </c>
      <c r="N842" s="2" t="s">
        <v>423</v>
      </c>
      <c r="O842" s="5" t="s">
        <v>7493</v>
      </c>
      <c r="P842" s="5" t="s">
        <v>7494</v>
      </c>
    </row>
    <row r="843" spans="1:16" ht="13" x14ac:dyDescent="0.15">
      <c r="A843" s="2" t="s">
        <v>7495</v>
      </c>
      <c r="B843" s="2" t="s">
        <v>7496</v>
      </c>
      <c r="C843" s="2" t="s">
        <v>7403</v>
      </c>
      <c r="D843" s="2" t="s">
        <v>77</v>
      </c>
      <c r="E843" s="2" t="s">
        <v>114</v>
      </c>
      <c r="F843" s="3">
        <v>0.85</v>
      </c>
      <c r="G843" s="2">
        <v>3.5</v>
      </c>
      <c r="H843" s="4">
        <v>2523</v>
      </c>
      <c r="I843" s="2" t="s">
        <v>7497</v>
      </c>
      <c r="J843" s="2" t="s">
        <v>7498</v>
      </c>
      <c r="K843" s="2" t="s">
        <v>7499</v>
      </c>
      <c r="L843" s="2" t="s">
        <v>7500</v>
      </c>
      <c r="M843" s="2" t="s">
        <v>7501</v>
      </c>
      <c r="N843" s="2" t="s">
        <v>7502</v>
      </c>
      <c r="O843" s="5" t="s">
        <v>7503</v>
      </c>
      <c r="P843" s="5" t="s">
        <v>7504</v>
      </c>
    </row>
    <row r="844" spans="1:16" ht="13" x14ac:dyDescent="0.15">
      <c r="A844" s="2" t="s">
        <v>7505</v>
      </c>
      <c r="B844" s="2" t="s">
        <v>7506</v>
      </c>
      <c r="C844" s="2" t="s">
        <v>5218</v>
      </c>
      <c r="D844" s="2" t="s">
        <v>7507</v>
      </c>
      <c r="E844" s="2" t="s">
        <v>625</v>
      </c>
      <c r="F844" s="3">
        <v>0.69</v>
      </c>
      <c r="G844" s="2">
        <v>4.0999999999999996</v>
      </c>
      <c r="H844" s="2">
        <v>352</v>
      </c>
      <c r="I844" s="2" t="s">
        <v>7508</v>
      </c>
      <c r="J844" s="2" t="s">
        <v>7509</v>
      </c>
      <c r="K844" s="2" t="s">
        <v>7510</v>
      </c>
      <c r="L844" s="2" t="s">
        <v>7511</v>
      </c>
      <c r="M844" s="2" t="s">
        <v>7512</v>
      </c>
      <c r="N844" s="2" t="s">
        <v>7513</v>
      </c>
      <c r="O844" s="5" t="s">
        <v>7514</v>
      </c>
      <c r="P844" s="5" t="s">
        <v>7515</v>
      </c>
    </row>
    <row r="845" spans="1:16" ht="13" x14ac:dyDescent="0.15">
      <c r="A845" s="2" t="s">
        <v>7516</v>
      </c>
      <c r="B845" s="2" t="s">
        <v>7517</v>
      </c>
      <c r="C845" s="2" t="s">
        <v>6550</v>
      </c>
      <c r="D845" s="2" t="s">
        <v>7518</v>
      </c>
      <c r="E845" s="2" t="s">
        <v>7519</v>
      </c>
      <c r="F845" s="3">
        <v>0.38</v>
      </c>
      <c r="G845" s="2">
        <v>4.0999999999999996</v>
      </c>
      <c r="H845" s="4">
        <v>1662</v>
      </c>
      <c r="I845" s="2" t="s">
        <v>7520</v>
      </c>
      <c r="J845" s="2" t="s">
        <v>7521</v>
      </c>
      <c r="K845" s="2" t="s">
        <v>7522</v>
      </c>
      <c r="L845" s="2" t="s">
        <v>7523</v>
      </c>
      <c r="M845" s="2" t="s">
        <v>7524</v>
      </c>
      <c r="N845" s="2" t="s">
        <v>7525</v>
      </c>
      <c r="O845" s="5" t="s">
        <v>7526</v>
      </c>
      <c r="P845" s="5" t="s">
        <v>7527</v>
      </c>
    </row>
    <row r="846" spans="1:16" ht="13" x14ac:dyDescent="0.15">
      <c r="A846" s="2" t="s">
        <v>7528</v>
      </c>
      <c r="B846" s="2" t="s">
        <v>7529</v>
      </c>
      <c r="C846" s="2" t="s">
        <v>7530</v>
      </c>
      <c r="D846" s="2" t="s">
        <v>1040</v>
      </c>
      <c r="E846" s="2" t="s">
        <v>625</v>
      </c>
      <c r="F846" s="3">
        <v>0.43</v>
      </c>
      <c r="G846" s="2">
        <v>4</v>
      </c>
      <c r="H846" s="4">
        <v>7352</v>
      </c>
      <c r="I846" s="2" t="s">
        <v>7531</v>
      </c>
      <c r="J846" s="2" t="s">
        <v>7532</v>
      </c>
      <c r="K846" s="2" t="s">
        <v>7533</v>
      </c>
      <c r="L846" s="2" t="s">
        <v>7534</v>
      </c>
      <c r="M846" s="2" t="s">
        <v>7535</v>
      </c>
      <c r="N846" s="2" t="s">
        <v>7536</v>
      </c>
      <c r="O846" s="5" t="s">
        <v>7537</v>
      </c>
      <c r="P846" s="5" t="s">
        <v>7538</v>
      </c>
    </row>
    <row r="847" spans="1:16" ht="13" x14ac:dyDescent="0.15">
      <c r="A847" s="2" t="s">
        <v>7539</v>
      </c>
      <c r="B847" s="2" t="s">
        <v>7540</v>
      </c>
      <c r="C847" s="2" t="s">
        <v>5206</v>
      </c>
      <c r="D847" s="2" t="s">
        <v>7541</v>
      </c>
      <c r="E847" s="2" t="s">
        <v>19</v>
      </c>
      <c r="F847" s="3">
        <v>0.18</v>
      </c>
      <c r="G847" s="2">
        <v>4.0999999999999996</v>
      </c>
      <c r="H847" s="4">
        <v>3441</v>
      </c>
      <c r="I847" s="2" t="s">
        <v>7542</v>
      </c>
      <c r="J847" s="2" t="s">
        <v>7543</v>
      </c>
      <c r="K847" s="2" t="s">
        <v>7544</v>
      </c>
      <c r="L847" s="2" t="s">
        <v>7545</v>
      </c>
      <c r="M847" s="2" t="s">
        <v>7546</v>
      </c>
      <c r="N847" s="2" t="s">
        <v>7547</v>
      </c>
      <c r="O847" s="5" t="s">
        <v>7548</v>
      </c>
      <c r="P847" s="5" t="s">
        <v>7549</v>
      </c>
    </row>
    <row r="848" spans="1:16" ht="13" x14ac:dyDescent="0.15">
      <c r="A848" s="2" t="s">
        <v>7550</v>
      </c>
      <c r="B848" s="2" t="s">
        <v>7551</v>
      </c>
      <c r="C848" s="2" t="s">
        <v>5242</v>
      </c>
      <c r="D848" s="2" t="s">
        <v>934</v>
      </c>
      <c r="E848" s="2" t="s">
        <v>55</v>
      </c>
      <c r="F848" s="3">
        <v>0.62</v>
      </c>
      <c r="G848" s="2">
        <v>4</v>
      </c>
      <c r="H848" s="2">
        <v>93</v>
      </c>
      <c r="I848" s="2" t="s">
        <v>7552</v>
      </c>
      <c r="J848" s="2" t="s">
        <v>7553</v>
      </c>
      <c r="K848" s="2" t="s">
        <v>7554</v>
      </c>
      <c r="L848" s="2" t="s">
        <v>7555</v>
      </c>
      <c r="M848" s="2" t="s">
        <v>7556</v>
      </c>
      <c r="N848" s="2" t="s">
        <v>7557</v>
      </c>
      <c r="O848" s="5" t="s">
        <v>7558</v>
      </c>
      <c r="P848" s="5" t="s">
        <v>7559</v>
      </c>
    </row>
    <row r="849" spans="1:16" ht="13" x14ac:dyDescent="0.15">
      <c r="A849" s="2" t="s">
        <v>7560</v>
      </c>
      <c r="B849" s="2" t="s">
        <v>7561</v>
      </c>
      <c r="C849" s="2" t="s">
        <v>7562</v>
      </c>
      <c r="D849" s="2" t="s">
        <v>102</v>
      </c>
      <c r="E849" s="2" t="s">
        <v>7563</v>
      </c>
      <c r="F849" s="3">
        <v>0.25</v>
      </c>
      <c r="G849" s="2">
        <v>3.8</v>
      </c>
      <c r="H849" s="4">
        <v>40895</v>
      </c>
      <c r="I849" s="2" t="s">
        <v>7564</v>
      </c>
      <c r="J849" s="2" t="s">
        <v>7565</v>
      </c>
      <c r="K849" s="2" t="s">
        <v>7566</v>
      </c>
      <c r="L849" s="2" t="s">
        <v>7567</v>
      </c>
      <c r="M849" s="2" t="s">
        <v>7568</v>
      </c>
      <c r="N849" s="2" t="s">
        <v>7569</v>
      </c>
      <c r="O849" s="5" t="s">
        <v>7570</v>
      </c>
      <c r="P849" s="5" t="s">
        <v>7571</v>
      </c>
    </row>
    <row r="850" spans="1:16" ht="13" x14ac:dyDescent="0.15">
      <c r="A850" s="2" t="s">
        <v>7572</v>
      </c>
      <c r="B850" s="2" t="s">
        <v>7573</v>
      </c>
      <c r="C850" s="2" t="s">
        <v>7574</v>
      </c>
      <c r="D850" s="2" t="s">
        <v>1894</v>
      </c>
      <c r="E850" s="2" t="s">
        <v>625</v>
      </c>
      <c r="F850" s="3">
        <v>0.63</v>
      </c>
      <c r="G850" s="2">
        <v>4.3</v>
      </c>
      <c r="H850" s="4">
        <v>11006</v>
      </c>
      <c r="I850" s="2" t="s">
        <v>7575</v>
      </c>
      <c r="J850" s="2" t="s">
        <v>7576</v>
      </c>
      <c r="K850" s="2" t="s">
        <v>7577</v>
      </c>
      <c r="L850" s="2" t="s">
        <v>7578</v>
      </c>
      <c r="M850" s="2" t="s">
        <v>7579</v>
      </c>
      <c r="N850" s="2" t="s">
        <v>7580</v>
      </c>
      <c r="O850" s="5" t="s">
        <v>7581</v>
      </c>
      <c r="P850" s="5" t="s">
        <v>7582</v>
      </c>
    </row>
    <row r="851" spans="1:16" ht="13" x14ac:dyDescent="0.15">
      <c r="A851" s="2" t="s">
        <v>7583</v>
      </c>
      <c r="B851" s="2" t="s">
        <v>7584</v>
      </c>
      <c r="C851" s="2" t="s">
        <v>6042</v>
      </c>
      <c r="D851" s="2" t="s">
        <v>7585</v>
      </c>
      <c r="E851" s="2" t="s">
        <v>4918</v>
      </c>
      <c r="F851" s="3">
        <v>0.05</v>
      </c>
      <c r="G851" s="2">
        <v>4.2</v>
      </c>
      <c r="H851" s="4">
        <v>8938</v>
      </c>
      <c r="I851" s="2" t="s">
        <v>7586</v>
      </c>
      <c r="J851" s="2" t="s">
        <v>7587</v>
      </c>
      <c r="K851" s="2" t="s">
        <v>7588</v>
      </c>
      <c r="L851" s="2" t="s">
        <v>7589</v>
      </c>
      <c r="M851" s="2" t="s">
        <v>7590</v>
      </c>
      <c r="N851" s="2" t="s">
        <v>7591</v>
      </c>
      <c r="O851" s="5" t="s">
        <v>7592</v>
      </c>
      <c r="P851" s="5" t="s">
        <v>7593</v>
      </c>
    </row>
    <row r="852" spans="1:16" ht="13" x14ac:dyDescent="0.15">
      <c r="A852" s="2" t="s">
        <v>7594</v>
      </c>
      <c r="B852" s="2" t="s">
        <v>7595</v>
      </c>
      <c r="C852" s="2" t="s">
        <v>7596</v>
      </c>
      <c r="D852" s="2" t="s">
        <v>4918</v>
      </c>
      <c r="E852" s="2" t="s">
        <v>4918</v>
      </c>
      <c r="F852" s="3">
        <v>0</v>
      </c>
      <c r="G852" s="2">
        <v>4.0999999999999996</v>
      </c>
      <c r="H852" s="4">
        <v>4308</v>
      </c>
      <c r="I852" s="2" t="s">
        <v>7597</v>
      </c>
      <c r="J852" s="2" t="s">
        <v>7598</v>
      </c>
      <c r="K852" s="2" t="s">
        <v>7599</v>
      </c>
      <c r="L852" s="2" t="s">
        <v>7600</v>
      </c>
      <c r="M852" s="2" t="s">
        <v>7601</v>
      </c>
      <c r="N852" s="2" t="s">
        <v>7602</v>
      </c>
      <c r="O852" s="5" t="s">
        <v>7603</v>
      </c>
      <c r="P852" s="5" t="s">
        <v>7604</v>
      </c>
    </row>
    <row r="853" spans="1:16" ht="13" x14ac:dyDescent="0.15">
      <c r="A853" s="2" t="s">
        <v>438</v>
      </c>
      <c r="B853" s="2" t="s">
        <v>439</v>
      </c>
      <c r="C853" s="2" t="s">
        <v>18</v>
      </c>
      <c r="D853" s="2" t="s">
        <v>235</v>
      </c>
      <c r="E853" s="2" t="s">
        <v>324</v>
      </c>
      <c r="F853" s="3">
        <v>0.51</v>
      </c>
      <c r="G853" s="2">
        <v>4.2</v>
      </c>
      <c r="H853" s="2">
        <v>462</v>
      </c>
      <c r="I853" s="2" t="s">
        <v>440</v>
      </c>
      <c r="J853" s="2" t="s">
        <v>441</v>
      </c>
      <c r="K853" s="2" t="s">
        <v>442</v>
      </c>
      <c r="L853" s="2" t="s">
        <v>443</v>
      </c>
      <c r="M853" s="2" t="s">
        <v>444</v>
      </c>
      <c r="N853" s="2" t="s">
        <v>445</v>
      </c>
      <c r="O853" s="5" t="s">
        <v>7605</v>
      </c>
      <c r="P853" s="5" t="s">
        <v>7606</v>
      </c>
    </row>
    <row r="854" spans="1:16" ht="13" x14ac:dyDescent="0.15">
      <c r="A854" s="2" t="s">
        <v>448</v>
      </c>
      <c r="B854" s="2" t="s">
        <v>449</v>
      </c>
      <c r="C854" s="2" t="s">
        <v>18</v>
      </c>
      <c r="D854" s="2" t="s">
        <v>450</v>
      </c>
      <c r="E854" s="2" t="s">
        <v>451</v>
      </c>
      <c r="F854" s="3">
        <v>0.7</v>
      </c>
      <c r="G854" s="2">
        <v>4.5</v>
      </c>
      <c r="H854" s="2" t="s">
        <v>7607</v>
      </c>
      <c r="I854" s="2" t="s">
        <v>453</v>
      </c>
      <c r="J854" s="2" t="s">
        <v>454</v>
      </c>
      <c r="K854" s="2" t="s">
        <v>455</v>
      </c>
      <c r="L854" s="2" t="s">
        <v>456</v>
      </c>
      <c r="M854" s="2" t="s">
        <v>457</v>
      </c>
      <c r="N854" s="2" t="s">
        <v>458</v>
      </c>
      <c r="O854" s="5" t="s">
        <v>459</v>
      </c>
      <c r="P854" s="5" t="s">
        <v>7608</v>
      </c>
    </row>
    <row r="855" spans="1:16" ht="13" x14ac:dyDescent="0.15">
      <c r="A855" s="2" t="s">
        <v>7609</v>
      </c>
      <c r="B855" s="2" t="s">
        <v>7610</v>
      </c>
      <c r="C855" s="2" t="s">
        <v>5206</v>
      </c>
      <c r="D855" s="2" t="s">
        <v>2139</v>
      </c>
      <c r="E855" s="2" t="s">
        <v>7415</v>
      </c>
      <c r="F855" s="3">
        <v>0.35</v>
      </c>
      <c r="G855" s="2">
        <v>4.5999999999999996</v>
      </c>
      <c r="H855" s="4">
        <v>10652</v>
      </c>
      <c r="I855" s="2" t="s">
        <v>7611</v>
      </c>
      <c r="J855" s="2" t="s">
        <v>7612</v>
      </c>
      <c r="K855" s="2" t="s">
        <v>7613</v>
      </c>
      <c r="L855" s="2" t="s">
        <v>7614</v>
      </c>
      <c r="M855" s="2" t="s">
        <v>7615</v>
      </c>
      <c r="N855" s="2" t="s">
        <v>7616</v>
      </c>
      <c r="O855" s="5" t="s">
        <v>7617</v>
      </c>
      <c r="P855" s="5" t="s">
        <v>7618</v>
      </c>
    </row>
    <row r="856" spans="1:16" ht="13" x14ac:dyDescent="0.15">
      <c r="A856" s="2" t="s">
        <v>7619</v>
      </c>
      <c r="B856" s="2" t="s">
        <v>7620</v>
      </c>
      <c r="C856" s="2" t="s">
        <v>7621</v>
      </c>
      <c r="D856" s="2" t="s">
        <v>399</v>
      </c>
      <c r="E856" s="2" t="s">
        <v>399</v>
      </c>
      <c r="F856" s="3">
        <v>0</v>
      </c>
      <c r="G856" s="2">
        <v>4.3</v>
      </c>
      <c r="H856" s="4">
        <v>5036</v>
      </c>
      <c r="I856" s="2" t="s">
        <v>7622</v>
      </c>
      <c r="J856" s="2" t="s">
        <v>7623</v>
      </c>
      <c r="K856" s="2" t="s">
        <v>7624</v>
      </c>
      <c r="L856" s="2" t="s">
        <v>7625</v>
      </c>
      <c r="M856" s="2" t="s">
        <v>7626</v>
      </c>
      <c r="N856" s="2" t="s">
        <v>7627</v>
      </c>
      <c r="O856" s="5" t="s">
        <v>7628</v>
      </c>
      <c r="P856" s="5" t="s">
        <v>7629</v>
      </c>
    </row>
    <row r="857" spans="1:16" ht="13" x14ac:dyDescent="0.15">
      <c r="A857" s="2" t="s">
        <v>7630</v>
      </c>
      <c r="B857" s="2" t="s">
        <v>7631</v>
      </c>
      <c r="C857" s="2" t="s">
        <v>5206</v>
      </c>
      <c r="D857" s="2" t="s">
        <v>77</v>
      </c>
      <c r="E857" s="2" t="s">
        <v>207</v>
      </c>
      <c r="F857" s="3">
        <v>0.4</v>
      </c>
      <c r="G857" s="2">
        <v>4</v>
      </c>
      <c r="H857" s="4">
        <v>5057</v>
      </c>
      <c r="I857" s="2" t="s">
        <v>7632</v>
      </c>
      <c r="J857" s="2" t="s">
        <v>7633</v>
      </c>
      <c r="K857" s="2" t="s">
        <v>7634</v>
      </c>
      <c r="L857" s="2" t="s">
        <v>7635</v>
      </c>
      <c r="M857" s="2" t="s">
        <v>7636</v>
      </c>
      <c r="N857" s="2" t="s">
        <v>7637</v>
      </c>
      <c r="O857" s="5" t="s">
        <v>7638</v>
      </c>
      <c r="P857" s="5" t="s">
        <v>7639</v>
      </c>
    </row>
    <row r="858" spans="1:16" ht="13" x14ac:dyDescent="0.15">
      <c r="A858" s="2" t="s">
        <v>7640</v>
      </c>
      <c r="B858" s="2" t="s">
        <v>7641</v>
      </c>
      <c r="C858" s="2" t="s">
        <v>5733</v>
      </c>
      <c r="D858" s="2" t="s">
        <v>7642</v>
      </c>
      <c r="E858" s="2" t="s">
        <v>4750</v>
      </c>
      <c r="F858" s="3">
        <v>0.79</v>
      </c>
      <c r="G858" s="2">
        <v>4.2</v>
      </c>
      <c r="H858" s="4">
        <v>8537</v>
      </c>
      <c r="I858" s="2" t="s">
        <v>7643</v>
      </c>
      <c r="J858" s="2" t="s">
        <v>7644</v>
      </c>
      <c r="K858" s="2" t="s">
        <v>7645</v>
      </c>
      <c r="L858" s="2" t="s">
        <v>7646</v>
      </c>
      <c r="M858" s="2" t="s">
        <v>7647</v>
      </c>
      <c r="N858" s="2" t="s">
        <v>7648</v>
      </c>
      <c r="O858" s="5" t="s">
        <v>7649</v>
      </c>
      <c r="P858" s="5" t="s">
        <v>7650</v>
      </c>
    </row>
    <row r="859" spans="1:16" ht="13" x14ac:dyDescent="0.15">
      <c r="A859" s="2" t="s">
        <v>493</v>
      </c>
      <c r="B859" s="2" t="s">
        <v>494</v>
      </c>
      <c r="C859" s="2" t="s">
        <v>18</v>
      </c>
      <c r="D859" s="2" t="s">
        <v>495</v>
      </c>
      <c r="E859" s="2" t="s">
        <v>114</v>
      </c>
      <c r="F859" s="3">
        <v>0.67</v>
      </c>
      <c r="G859" s="2">
        <v>3.3</v>
      </c>
      <c r="H859" s="4">
        <v>9792</v>
      </c>
      <c r="I859" s="2" t="s">
        <v>496</v>
      </c>
      <c r="J859" s="2" t="s">
        <v>497</v>
      </c>
      <c r="K859" s="2" t="s">
        <v>498</v>
      </c>
      <c r="L859" s="2" t="s">
        <v>499</v>
      </c>
      <c r="M859" s="2" t="s">
        <v>500</v>
      </c>
      <c r="N859" s="2" t="s">
        <v>501</v>
      </c>
      <c r="O859" s="5" t="s">
        <v>502</v>
      </c>
      <c r="P859" s="5" t="s">
        <v>7651</v>
      </c>
    </row>
    <row r="860" spans="1:16" ht="13" x14ac:dyDescent="0.15">
      <c r="A860" s="2" t="s">
        <v>7652</v>
      </c>
      <c r="B860" s="2" t="s">
        <v>7653</v>
      </c>
      <c r="C860" s="2" t="s">
        <v>6773</v>
      </c>
      <c r="D860" s="2" t="s">
        <v>7654</v>
      </c>
      <c r="E860" s="2" t="s">
        <v>1164</v>
      </c>
      <c r="F860" s="3">
        <v>0.15</v>
      </c>
      <c r="G860" s="2">
        <v>4.3</v>
      </c>
      <c r="H860" s="4">
        <v>2450</v>
      </c>
      <c r="I860" s="2" t="s">
        <v>7655</v>
      </c>
      <c r="J860" s="2" t="s">
        <v>7656</v>
      </c>
      <c r="K860" s="2" t="s">
        <v>7657</v>
      </c>
      <c r="L860" s="2" t="s">
        <v>7658</v>
      </c>
      <c r="M860" s="2" t="s">
        <v>7659</v>
      </c>
      <c r="N860" s="2" t="s">
        <v>7660</v>
      </c>
      <c r="O860" s="5" t="s">
        <v>7661</v>
      </c>
      <c r="P860" s="5" t="s">
        <v>7662</v>
      </c>
    </row>
    <row r="861" spans="1:16" ht="13" x14ac:dyDescent="0.15">
      <c r="A861" s="2" t="s">
        <v>7663</v>
      </c>
      <c r="B861" s="2" t="s">
        <v>7664</v>
      </c>
      <c r="C861" s="2" t="s">
        <v>3347</v>
      </c>
      <c r="D861" s="2" t="s">
        <v>479</v>
      </c>
      <c r="E861" s="2" t="s">
        <v>5837</v>
      </c>
      <c r="F861" s="3">
        <v>0.54</v>
      </c>
      <c r="G861" s="2">
        <v>3.7</v>
      </c>
      <c r="H861" s="2">
        <v>676</v>
      </c>
      <c r="I861" s="2" t="s">
        <v>7665</v>
      </c>
      <c r="J861" s="2" t="s">
        <v>7666</v>
      </c>
      <c r="K861" s="2" t="s">
        <v>7667</v>
      </c>
      <c r="L861" s="2" t="s">
        <v>7668</v>
      </c>
      <c r="M861" s="2" t="s">
        <v>7669</v>
      </c>
      <c r="N861" s="2" t="s">
        <v>7670</v>
      </c>
      <c r="O861" s="5" t="s">
        <v>7671</v>
      </c>
      <c r="P861" s="5" t="s">
        <v>7672</v>
      </c>
    </row>
    <row r="862" spans="1:16" ht="13" x14ac:dyDescent="0.15">
      <c r="A862" s="2" t="s">
        <v>7673</v>
      </c>
      <c r="B862" s="2" t="s">
        <v>7674</v>
      </c>
      <c r="C862" s="2" t="s">
        <v>3347</v>
      </c>
      <c r="D862" s="2" t="s">
        <v>90</v>
      </c>
      <c r="E862" s="2" t="s">
        <v>888</v>
      </c>
      <c r="F862" s="3">
        <v>0.62</v>
      </c>
      <c r="G862" s="2">
        <v>3.9</v>
      </c>
      <c r="H862" s="4">
        <v>1173</v>
      </c>
      <c r="I862" s="2" t="s">
        <v>7675</v>
      </c>
      <c r="J862" s="2" t="s">
        <v>7676</v>
      </c>
      <c r="K862" s="2" t="s">
        <v>7677</v>
      </c>
      <c r="L862" s="2" t="s">
        <v>7678</v>
      </c>
      <c r="M862" s="2" t="s">
        <v>7679</v>
      </c>
      <c r="N862" s="2" t="s">
        <v>7680</v>
      </c>
      <c r="O862" s="5" t="s">
        <v>7681</v>
      </c>
      <c r="P862" s="5" t="s">
        <v>7682</v>
      </c>
    </row>
    <row r="863" spans="1:16" ht="13" x14ac:dyDescent="0.15">
      <c r="A863" s="2" t="s">
        <v>7683</v>
      </c>
      <c r="B863" s="2" t="s">
        <v>7684</v>
      </c>
      <c r="C863" s="2" t="s">
        <v>5756</v>
      </c>
      <c r="D863" s="2" t="s">
        <v>31</v>
      </c>
      <c r="E863" s="2" t="s">
        <v>90</v>
      </c>
      <c r="F863" s="3">
        <v>0.6</v>
      </c>
      <c r="G863" s="2">
        <v>4.3</v>
      </c>
      <c r="H863" s="4">
        <v>9998</v>
      </c>
      <c r="I863" s="2" t="s">
        <v>7685</v>
      </c>
      <c r="J863" s="2" t="s">
        <v>7686</v>
      </c>
      <c r="K863" s="2" t="s">
        <v>7687</v>
      </c>
      <c r="L863" s="2" t="s">
        <v>7688</v>
      </c>
      <c r="M863" s="2" t="s">
        <v>7689</v>
      </c>
      <c r="N863" s="2" t="s">
        <v>7690</v>
      </c>
      <c r="O863" s="5" t="s">
        <v>7691</v>
      </c>
      <c r="P863" s="5" t="s">
        <v>7692</v>
      </c>
    </row>
    <row r="864" spans="1:16" ht="13" x14ac:dyDescent="0.15">
      <c r="A864" s="2" t="s">
        <v>7693</v>
      </c>
      <c r="B864" s="2" t="s">
        <v>7694</v>
      </c>
      <c r="C864" s="2" t="s">
        <v>3219</v>
      </c>
      <c r="D864" s="2" t="s">
        <v>1683</v>
      </c>
      <c r="E864" s="2" t="s">
        <v>3590</v>
      </c>
      <c r="F864" s="3">
        <v>0.57999999999999996</v>
      </c>
      <c r="G864" s="2">
        <v>4.0999999999999996</v>
      </c>
      <c r="H864" s="4">
        <v>5852</v>
      </c>
      <c r="I864" s="2" t="s">
        <v>7695</v>
      </c>
      <c r="J864" s="2" t="s">
        <v>7696</v>
      </c>
      <c r="K864" s="2" t="s">
        <v>7697</v>
      </c>
      <c r="L864" s="2" t="s">
        <v>7698</v>
      </c>
      <c r="M864" s="2" t="s">
        <v>7699</v>
      </c>
      <c r="N864" s="2" t="s">
        <v>7700</v>
      </c>
      <c r="O864" s="5" t="s">
        <v>7701</v>
      </c>
      <c r="P864" s="5" t="s">
        <v>7702</v>
      </c>
    </row>
    <row r="865" spans="1:16" ht="13" x14ac:dyDescent="0.15">
      <c r="A865" s="2" t="s">
        <v>7703</v>
      </c>
      <c r="B865" s="2" t="s">
        <v>7704</v>
      </c>
      <c r="C865" s="2" t="s">
        <v>7705</v>
      </c>
      <c r="D865" s="2" t="s">
        <v>31</v>
      </c>
      <c r="E865" s="2" t="s">
        <v>114</v>
      </c>
      <c r="F865" s="3">
        <v>0.8</v>
      </c>
      <c r="G865" s="2">
        <v>4.2</v>
      </c>
      <c r="H865" s="2">
        <v>362</v>
      </c>
      <c r="I865" s="2" t="s">
        <v>7706</v>
      </c>
      <c r="J865" s="2" t="s">
        <v>7707</v>
      </c>
      <c r="K865" s="2" t="s">
        <v>7708</v>
      </c>
      <c r="L865" s="2" t="s">
        <v>7709</v>
      </c>
      <c r="M865" s="2" t="s">
        <v>7710</v>
      </c>
      <c r="N865" s="2" t="s">
        <v>7711</v>
      </c>
      <c r="O865" s="5" t="s">
        <v>7712</v>
      </c>
      <c r="P865" s="5" t="s">
        <v>7713</v>
      </c>
    </row>
    <row r="866" spans="1:16" ht="13" x14ac:dyDescent="0.15">
      <c r="A866" s="2" t="s">
        <v>7714</v>
      </c>
      <c r="B866" s="2" t="s">
        <v>7715</v>
      </c>
      <c r="C866" s="2" t="s">
        <v>3301</v>
      </c>
      <c r="D866" s="2" t="s">
        <v>7716</v>
      </c>
      <c r="E866" s="2" t="s">
        <v>3414</v>
      </c>
      <c r="F866" s="3">
        <v>0.48</v>
      </c>
      <c r="G866" s="2">
        <v>4.5</v>
      </c>
      <c r="H866" s="2" t="s">
        <v>7717</v>
      </c>
      <c r="I866" s="2" t="s">
        <v>7718</v>
      </c>
      <c r="J866" s="2" t="s">
        <v>7719</v>
      </c>
      <c r="K866" s="2" t="s">
        <v>7720</v>
      </c>
      <c r="L866" s="2" t="s">
        <v>7721</v>
      </c>
      <c r="M866" s="2" t="s">
        <v>7722</v>
      </c>
      <c r="N866" s="2" t="s">
        <v>7723</v>
      </c>
      <c r="O866" s="5" t="s">
        <v>7724</v>
      </c>
      <c r="P866" s="5" t="s">
        <v>7725</v>
      </c>
    </row>
    <row r="867" spans="1:16" ht="13" x14ac:dyDescent="0.15">
      <c r="A867" s="2" t="s">
        <v>7726</v>
      </c>
      <c r="B867" s="2" t="s">
        <v>7727</v>
      </c>
      <c r="C867" s="2" t="s">
        <v>3219</v>
      </c>
      <c r="D867" s="2" t="s">
        <v>1683</v>
      </c>
      <c r="E867" s="2" t="s">
        <v>1283</v>
      </c>
      <c r="F867" s="3">
        <v>0.75</v>
      </c>
      <c r="G867" s="2">
        <v>4</v>
      </c>
      <c r="H867" s="4">
        <v>9090</v>
      </c>
      <c r="I867" s="2" t="s">
        <v>7728</v>
      </c>
      <c r="J867" s="2" t="s">
        <v>7729</v>
      </c>
      <c r="K867" s="2" t="s">
        <v>7730</v>
      </c>
      <c r="L867" s="2" t="s">
        <v>7731</v>
      </c>
      <c r="M867" s="2" t="s">
        <v>7732</v>
      </c>
      <c r="N867" s="2" t="s">
        <v>7733</v>
      </c>
      <c r="O867" s="5" t="s">
        <v>7734</v>
      </c>
      <c r="P867" s="5" t="s">
        <v>7735</v>
      </c>
    </row>
    <row r="868" spans="1:16" ht="13" x14ac:dyDescent="0.15">
      <c r="A868" s="2" t="s">
        <v>7736</v>
      </c>
      <c r="B868" s="2" t="s">
        <v>7737</v>
      </c>
      <c r="C868" s="2" t="s">
        <v>5206</v>
      </c>
      <c r="D868" s="2" t="s">
        <v>7738</v>
      </c>
      <c r="E868" s="2" t="s">
        <v>7739</v>
      </c>
      <c r="F868" s="3">
        <v>0.5</v>
      </c>
      <c r="G868" s="2">
        <v>4.5</v>
      </c>
      <c r="H868" s="4">
        <v>4099</v>
      </c>
      <c r="I868" s="2" t="s">
        <v>7740</v>
      </c>
      <c r="J868" s="2" t="s">
        <v>7741</v>
      </c>
      <c r="K868" s="2" t="s">
        <v>7742</v>
      </c>
      <c r="L868" s="2" t="s">
        <v>7743</v>
      </c>
      <c r="M868" s="2" t="s">
        <v>7744</v>
      </c>
      <c r="N868" s="2" t="s">
        <v>7745</v>
      </c>
      <c r="O868" s="5" t="s">
        <v>7746</v>
      </c>
      <c r="P868" s="5" t="s">
        <v>7747</v>
      </c>
    </row>
    <row r="869" spans="1:16" ht="13" x14ac:dyDescent="0.15">
      <c r="A869" s="2" t="s">
        <v>7748</v>
      </c>
      <c r="B869" s="2" t="s">
        <v>7749</v>
      </c>
      <c r="C869" s="2" t="s">
        <v>3347</v>
      </c>
      <c r="D869" s="2" t="s">
        <v>20</v>
      </c>
      <c r="E869" s="2" t="s">
        <v>3590</v>
      </c>
      <c r="F869" s="3">
        <v>0.82</v>
      </c>
      <c r="G869" s="2">
        <v>3.5</v>
      </c>
      <c r="H869" s="4">
        <v>12966</v>
      </c>
      <c r="I869" s="2" t="s">
        <v>5692</v>
      </c>
      <c r="J869" s="2" t="s">
        <v>7750</v>
      </c>
      <c r="K869" s="2" t="s">
        <v>7751</v>
      </c>
      <c r="L869" s="2" t="s">
        <v>7752</v>
      </c>
      <c r="M869" s="2" t="s">
        <v>7753</v>
      </c>
      <c r="N869" s="2" t="s">
        <v>7754</v>
      </c>
      <c r="O869" s="5" t="s">
        <v>7755</v>
      </c>
      <c r="P869" s="5" t="s">
        <v>7756</v>
      </c>
    </row>
    <row r="870" spans="1:16" ht="13" x14ac:dyDescent="0.15">
      <c r="A870" s="2" t="s">
        <v>7757</v>
      </c>
      <c r="B870" s="2" t="s">
        <v>7758</v>
      </c>
      <c r="C870" s="2" t="s">
        <v>6042</v>
      </c>
      <c r="D870" s="2" t="s">
        <v>6043</v>
      </c>
      <c r="E870" s="2" t="s">
        <v>6044</v>
      </c>
      <c r="F870" s="3">
        <v>0.02</v>
      </c>
      <c r="G870" s="2">
        <v>4.5</v>
      </c>
      <c r="H870" s="4">
        <v>4428</v>
      </c>
      <c r="I870" s="2" t="s">
        <v>7759</v>
      </c>
      <c r="J870" s="2" t="s">
        <v>7760</v>
      </c>
      <c r="K870" s="2" t="s">
        <v>7761</v>
      </c>
      <c r="L870" s="2" t="s">
        <v>7762</v>
      </c>
      <c r="M870" s="2" t="s">
        <v>7763</v>
      </c>
      <c r="N870" s="2" t="s">
        <v>7764</v>
      </c>
      <c r="O870" s="5" t="s">
        <v>7765</v>
      </c>
      <c r="P870" s="5" t="s">
        <v>7766</v>
      </c>
    </row>
    <row r="871" spans="1:16" ht="13" x14ac:dyDescent="0.15">
      <c r="A871" s="2" t="s">
        <v>477</v>
      </c>
      <c r="B871" s="2" t="s">
        <v>478</v>
      </c>
      <c r="C871" s="2" t="s">
        <v>113</v>
      </c>
      <c r="D871" s="2" t="s">
        <v>114</v>
      </c>
      <c r="E871" s="2" t="s">
        <v>479</v>
      </c>
      <c r="F871" s="3">
        <v>0.38</v>
      </c>
      <c r="G871" s="2">
        <v>4.3</v>
      </c>
      <c r="H871" s="4">
        <v>12093</v>
      </c>
      <c r="I871" s="2" t="s">
        <v>480</v>
      </c>
      <c r="J871" s="2" t="s">
        <v>481</v>
      </c>
      <c r="K871" s="2" t="s">
        <v>482</v>
      </c>
      <c r="L871" s="2" t="s">
        <v>483</v>
      </c>
      <c r="M871" s="2" t="s">
        <v>484</v>
      </c>
      <c r="N871" s="2" t="s">
        <v>485</v>
      </c>
      <c r="O871" s="5" t="s">
        <v>7767</v>
      </c>
      <c r="P871" s="5" t="s">
        <v>7768</v>
      </c>
    </row>
    <row r="872" spans="1:16" ht="13" x14ac:dyDescent="0.15">
      <c r="A872" s="2" t="s">
        <v>7769</v>
      </c>
      <c r="B872" s="2" t="s">
        <v>7770</v>
      </c>
      <c r="C872" s="2" t="s">
        <v>5668</v>
      </c>
      <c r="D872" s="2" t="s">
        <v>778</v>
      </c>
      <c r="E872" s="2" t="s">
        <v>114</v>
      </c>
      <c r="F872" s="3">
        <v>0.88</v>
      </c>
      <c r="G872" s="2">
        <v>3.3</v>
      </c>
      <c r="H872" s="4">
        <v>5692</v>
      </c>
      <c r="I872" s="2" t="s">
        <v>7771</v>
      </c>
      <c r="J872" s="2" t="s">
        <v>7772</v>
      </c>
      <c r="K872" s="2" t="s">
        <v>7773</v>
      </c>
      <c r="L872" s="2" t="s">
        <v>7774</v>
      </c>
      <c r="M872" s="2" t="s">
        <v>7775</v>
      </c>
      <c r="N872" s="2" t="s">
        <v>7776</v>
      </c>
      <c r="O872" s="5" t="s">
        <v>7777</v>
      </c>
      <c r="P872" s="5" t="s">
        <v>7778</v>
      </c>
    </row>
    <row r="873" spans="1:16" ht="13" x14ac:dyDescent="0.15">
      <c r="A873" s="2" t="s">
        <v>7779</v>
      </c>
      <c r="B873" s="2" t="s">
        <v>7780</v>
      </c>
      <c r="C873" s="2" t="s">
        <v>5218</v>
      </c>
      <c r="D873" s="2" t="s">
        <v>7360</v>
      </c>
      <c r="E873" s="2" t="s">
        <v>90</v>
      </c>
      <c r="F873" s="3">
        <v>0.65</v>
      </c>
      <c r="G873" s="2">
        <v>4.0999999999999996</v>
      </c>
      <c r="H873" s="2">
        <v>21</v>
      </c>
      <c r="I873" s="2" t="s">
        <v>7781</v>
      </c>
      <c r="J873" s="2" t="s">
        <v>7782</v>
      </c>
      <c r="K873" s="2" t="s">
        <v>7783</v>
      </c>
      <c r="L873" s="2" t="s">
        <v>7784</v>
      </c>
      <c r="M873" s="2" t="s">
        <v>7785</v>
      </c>
      <c r="N873" s="2" t="s">
        <v>7786</v>
      </c>
      <c r="O873" s="5" t="s">
        <v>7787</v>
      </c>
      <c r="P873" s="5" t="s">
        <v>7788</v>
      </c>
    </row>
    <row r="874" spans="1:16" ht="13" x14ac:dyDescent="0.15">
      <c r="A874" s="2" t="s">
        <v>7789</v>
      </c>
      <c r="B874" s="2" t="s">
        <v>7790</v>
      </c>
      <c r="C874" s="2" t="s">
        <v>6345</v>
      </c>
      <c r="D874" s="2" t="s">
        <v>324</v>
      </c>
      <c r="E874" s="2" t="s">
        <v>7791</v>
      </c>
      <c r="F874" s="3">
        <v>0.56999999999999995</v>
      </c>
      <c r="G874" s="2">
        <v>3.8</v>
      </c>
      <c r="H874" s="4">
        <v>1880</v>
      </c>
      <c r="I874" s="2" t="s">
        <v>7792</v>
      </c>
      <c r="J874" s="2" t="s">
        <v>7793</v>
      </c>
      <c r="K874" s="2" t="s">
        <v>7794</v>
      </c>
      <c r="L874" s="2" t="s">
        <v>7795</v>
      </c>
      <c r="M874" s="2" t="s">
        <v>7796</v>
      </c>
      <c r="N874" s="2" t="s">
        <v>7797</v>
      </c>
      <c r="O874" s="5" t="s">
        <v>7798</v>
      </c>
      <c r="P874" s="5" t="s">
        <v>7799</v>
      </c>
    </row>
    <row r="875" spans="1:16" ht="13" x14ac:dyDescent="0.15">
      <c r="A875" s="2" t="s">
        <v>7800</v>
      </c>
      <c r="B875" s="2" t="s">
        <v>7801</v>
      </c>
      <c r="C875" s="2" t="s">
        <v>7802</v>
      </c>
      <c r="D875" s="2" t="s">
        <v>842</v>
      </c>
      <c r="E875" s="2" t="s">
        <v>7803</v>
      </c>
      <c r="F875" s="3">
        <v>0.08</v>
      </c>
      <c r="G875" s="2">
        <v>3.5</v>
      </c>
      <c r="H875" s="4">
        <v>21762</v>
      </c>
      <c r="I875" s="2" t="s">
        <v>7804</v>
      </c>
      <c r="J875" s="2" t="s">
        <v>7805</v>
      </c>
      <c r="K875" s="2" t="s">
        <v>7806</v>
      </c>
      <c r="L875" s="2" t="s">
        <v>7807</v>
      </c>
      <c r="M875" s="2" t="s">
        <v>7808</v>
      </c>
      <c r="N875" s="2" t="s">
        <v>7809</v>
      </c>
      <c r="O875" s="5" t="s">
        <v>7810</v>
      </c>
      <c r="P875" s="5" t="s">
        <v>7811</v>
      </c>
    </row>
    <row r="876" spans="1:16" ht="13" x14ac:dyDescent="0.15">
      <c r="A876" s="2" t="s">
        <v>7812</v>
      </c>
      <c r="B876" s="2" t="s">
        <v>7813</v>
      </c>
      <c r="C876" s="2" t="s">
        <v>5848</v>
      </c>
      <c r="D876" s="2" t="s">
        <v>163</v>
      </c>
      <c r="E876" s="2" t="s">
        <v>3414</v>
      </c>
      <c r="F876" s="3">
        <v>0.5</v>
      </c>
      <c r="G876" s="2">
        <v>4.0999999999999996</v>
      </c>
      <c r="H876" s="4">
        <v>22375</v>
      </c>
      <c r="I876" s="2" t="s">
        <v>7814</v>
      </c>
      <c r="J876" s="2" t="s">
        <v>7815</v>
      </c>
      <c r="K876" s="2" t="s">
        <v>7816</v>
      </c>
      <c r="L876" s="2" t="s">
        <v>7817</v>
      </c>
      <c r="M876" s="2" t="s">
        <v>7818</v>
      </c>
      <c r="N876" s="2" t="s">
        <v>7819</v>
      </c>
      <c r="O876" s="5" t="s">
        <v>7820</v>
      </c>
      <c r="P876" s="5" t="s">
        <v>7821</v>
      </c>
    </row>
    <row r="877" spans="1:16" ht="13" x14ac:dyDescent="0.15">
      <c r="A877" s="2" t="s">
        <v>7822</v>
      </c>
      <c r="B877" s="2" t="s">
        <v>7823</v>
      </c>
      <c r="C877" s="2" t="s">
        <v>5756</v>
      </c>
      <c r="D877" s="2" t="s">
        <v>102</v>
      </c>
      <c r="E877" s="2" t="s">
        <v>7824</v>
      </c>
      <c r="F877" s="3">
        <v>0.7</v>
      </c>
      <c r="G877" s="2">
        <v>4.5</v>
      </c>
      <c r="H877" s="4">
        <v>2453</v>
      </c>
      <c r="I877" s="2" t="s">
        <v>7825</v>
      </c>
      <c r="J877" s="2" t="s">
        <v>7826</v>
      </c>
      <c r="K877" s="2" t="s">
        <v>7827</v>
      </c>
      <c r="L877" s="2" t="s">
        <v>7828</v>
      </c>
      <c r="M877" s="2" t="s">
        <v>7829</v>
      </c>
      <c r="N877" s="2" t="s">
        <v>7830</v>
      </c>
      <c r="O877" s="5" t="s">
        <v>7831</v>
      </c>
      <c r="P877" s="5" t="s">
        <v>7832</v>
      </c>
    </row>
    <row r="878" spans="1:16" ht="13" x14ac:dyDescent="0.15">
      <c r="A878" s="2" t="s">
        <v>7833</v>
      </c>
      <c r="B878" s="2" t="s">
        <v>7834</v>
      </c>
      <c r="C878" s="2" t="s">
        <v>5218</v>
      </c>
      <c r="D878" s="2" t="s">
        <v>7835</v>
      </c>
      <c r="E878" s="2" t="s">
        <v>2547</v>
      </c>
      <c r="F878" s="3">
        <v>0.3</v>
      </c>
      <c r="G878" s="2">
        <v>4.4000000000000004</v>
      </c>
      <c r="H878" s="4">
        <v>13544</v>
      </c>
      <c r="I878" s="2" t="s">
        <v>7836</v>
      </c>
      <c r="J878" s="2" t="s">
        <v>7837</v>
      </c>
      <c r="K878" s="2" t="s">
        <v>7838</v>
      </c>
      <c r="L878" s="2" t="s">
        <v>7839</v>
      </c>
      <c r="M878" s="2" t="s">
        <v>7840</v>
      </c>
      <c r="N878" s="2" t="s">
        <v>7841</v>
      </c>
      <c r="O878" s="5" t="s">
        <v>7842</v>
      </c>
      <c r="P878" s="5" t="s">
        <v>7843</v>
      </c>
    </row>
    <row r="879" spans="1:16" ht="13" x14ac:dyDescent="0.15">
      <c r="A879" s="2" t="s">
        <v>7844</v>
      </c>
      <c r="B879" s="2" t="s">
        <v>7845</v>
      </c>
      <c r="C879" s="2" t="s">
        <v>7050</v>
      </c>
      <c r="D879" s="2" t="s">
        <v>7846</v>
      </c>
      <c r="E879" s="2" t="s">
        <v>7847</v>
      </c>
      <c r="F879" s="3">
        <v>0.66</v>
      </c>
      <c r="G879" s="2">
        <v>4.0999999999999996</v>
      </c>
      <c r="H879" s="4">
        <v>10976</v>
      </c>
      <c r="I879" s="2" t="s">
        <v>7848</v>
      </c>
      <c r="J879" s="2" t="s">
        <v>7849</v>
      </c>
      <c r="K879" s="2" t="s">
        <v>7850</v>
      </c>
      <c r="L879" s="2" t="s">
        <v>7851</v>
      </c>
      <c r="M879" s="2" t="s">
        <v>7852</v>
      </c>
      <c r="N879" s="2" t="s">
        <v>7853</v>
      </c>
      <c r="O879" s="5" t="s">
        <v>7854</v>
      </c>
      <c r="P879" s="5" t="s">
        <v>7855</v>
      </c>
    </row>
    <row r="880" spans="1:16" ht="13" x14ac:dyDescent="0.15">
      <c r="A880" s="2" t="s">
        <v>7856</v>
      </c>
      <c r="B880" s="2" t="s">
        <v>7857</v>
      </c>
      <c r="C880" s="2" t="s">
        <v>6685</v>
      </c>
      <c r="D880" s="2" t="s">
        <v>7359</v>
      </c>
      <c r="E880" s="2" t="s">
        <v>5882</v>
      </c>
      <c r="F880" s="3">
        <v>0.1</v>
      </c>
      <c r="G880" s="2">
        <v>4.3</v>
      </c>
      <c r="H880" s="4">
        <v>3061</v>
      </c>
      <c r="I880" s="2" t="s">
        <v>7858</v>
      </c>
      <c r="J880" s="2" t="s">
        <v>7859</v>
      </c>
      <c r="K880" s="2" t="s">
        <v>7860</v>
      </c>
      <c r="L880" s="2" t="s">
        <v>7861</v>
      </c>
      <c r="M880" s="2" t="s">
        <v>7862</v>
      </c>
      <c r="N880" s="2" t="s">
        <v>7863</v>
      </c>
      <c r="O880" s="5" t="s">
        <v>7864</v>
      </c>
      <c r="P880" s="5" t="s">
        <v>7865</v>
      </c>
    </row>
    <row r="881" spans="1:16" ht="13" x14ac:dyDescent="0.15">
      <c r="A881" s="2" t="s">
        <v>7866</v>
      </c>
      <c r="B881" s="2" t="s">
        <v>7867</v>
      </c>
      <c r="C881" s="2" t="s">
        <v>3347</v>
      </c>
      <c r="D881" s="2" t="s">
        <v>479</v>
      </c>
      <c r="E881" s="2" t="s">
        <v>7868</v>
      </c>
      <c r="F881" s="3">
        <v>0.43</v>
      </c>
      <c r="G881" s="2">
        <v>3.6</v>
      </c>
      <c r="H881" s="4">
        <v>2272</v>
      </c>
      <c r="I881" s="2" t="s">
        <v>7869</v>
      </c>
      <c r="J881" s="2" t="s">
        <v>7870</v>
      </c>
      <c r="K881" s="2" t="s">
        <v>7871</v>
      </c>
      <c r="L881" s="2" t="s">
        <v>7872</v>
      </c>
      <c r="M881" s="2" t="s">
        <v>7873</v>
      </c>
      <c r="N881" s="2" t="s">
        <v>7874</v>
      </c>
      <c r="O881" s="5" t="s">
        <v>7875</v>
      </c>
      <c r="P881" s="5" t="s">
        <v>7876</v>
      </c>
    </row>
    <row r="882" spans="1:16" ht="13" x14ac:dyDescent="0.15">
      <c r="A882" s="2" t="s">
        <v>7877</v>
      </c>
      <c r="B882" s="2" t="s">
        <v>7878</v>
      </c>
      <c r="C882" s="2" t="s">
        <v>7081</v>
      </c>
      <c r="D882" s="2" t="s">
        <v>378</v>
      </c>
      <c r="E882" s="2" t="s">
        <v>114</v>
      </c>
      <c r="F882" s="3">
        <v>0.4</v>
      </c>
      <c r="G882" s="2">
        <v>4</v>
      </c>
      <c r="H882" s="4">
        <v>7601</v>
      </c>
      <c r="I882" s="2" t="s">
        <v>7879</v>
      </c>
      <c r="J882" s="2" t="s">
        <v>7880</v>
      </c>
      <c r="K882" s="2" t="s">
        <v>7881</v>
      </c>
      <c r="L882" s="2" t="s">
        <v>7882</v>
      </c>
      <c r="M882" s="2" t="s">
        <v>7883</v>
      </c>
      <c r="N882" s="2" t="s">
        <v>7884</v>
      </c>
      <c r="O882" s="5" t="s">
        <v>7885</v>
      </c>
      <c r="P882" s="5" t="s">
        <v>7886</v>
      </c>
    </row>
    <row r="883" spans="1:16" ht="13" x14ac:dyDescent="0.15">
      <c r="A883" s="2" t="s">
        <v>504</v>
      </c>
      <c r="B883" s="2" t="s">
        <v>505</v>
      </c>
      <c r="C883" s="2" t="s">
        <v>113</v>
      </c>
      <c r="D883" s="2" t="s">
        <v>506</v>
      </c>
      <c r="E883" s="2" t="s">
        <v>507</v>
      </c>
      <c r="F883" s="3">
        <v>0.57999999999999996</v>
      </c>
      <c r="G883" s="2">
        <v>4.0999999999999996</v>
      </c>
      <c r="H883" s="4">
        <v>8131</v>
      </c>
      <c r="I883" s="2" t="s">
        <v>508</v>
      </c>
      <c r="J883" s="2" t="s">
        <v>509</v>
      </c>
      <c r="K883" s="2" t="s">
        <v>510</v>
      </c>
      <c r="L883" s="2" t="s">
        <v>511</v>
      </c>
      <c r="M883" s="2" t="s">
        <v>512</v>
      </c>
      <c r="N883" s="2" t="s">
        <v>513</v>
      </c>
      <c r="O883" s="5" t="s">
        <v>7887</v>
      </c>
      <c r="P883" s="5" t="s">
        <v>7888</v>
      </c>
    </row>
    <row r="884" spans="1:16" ht="13" x14ac:dyDescent="0.15">
      <c r="A884" s="2" t="s">
        <v>7889</v>
      </c>
      <c r="B884" s="2" t="s">
        <v>7890</v>
      </c>
      <c r="C884" s="2" t="s">
        <v>5756</v>
      </c>
      <c r="D884" s="2" t="s">
        <v>7161</v>
      </c>
      <c r="E884" s="2" t="s">
        <v>163</v>
      </c>
      <c r="F884" s="3">
        <v>0.53</v>
      </c>
      <c r="G884" s="2">
        <v>4.5</v>
      </c>
      <c r="H884" s="4">
        <v>4219</v>
      </c>
      <c r="I884" s="2" t="s">
        <v>7891</v>
      </c>
      <c r="J884" s="2" t="s">
        <v>7892</v>
      </c>
      <c r="K884" s="2" t="s">
        <v>7893</v>
      </c>
      <c r="L884" s="2" t="s">
        <v>7894</v>
      </c>
      <c r="M884" s="2" t="s">
        <v>7895</v>
      </c>
      <c r="N884" s="2" t="s">
        <v>7896</v>
      </c>
      <c r="O884" s="5" t="s">
        <v>7897</v>
      </c>
      <c r="P884" s="5" t="s">
        <v>7898</v>
      </c>
    </row>
    <row r="885" spans="1:16" ht="13" x14ac:dyDescent="0.15">
      <c r="A885" s="2" t="s">
        <v>7899</v>
      </c>
      <c r="B885" s="2" t="s">
        <v>7900</v>
      </c>
      <c r="C885" s="2" t="s">
        <v>4761</v>
      </c>
      <c r="D885" s="2" t="s">
        <v>625</v>
      </c>
      <c r="E885" s="2" t="s">
        <v>842</v>
      </c>
      <c r="F885" s="3">
        <v>0.63</v>
      </c>
      <c r="G885" s="2">
        <v>4.2</v>
      </c>
      <c r="H885" s="4">
        <v>42775</v>
      </c>
      <c r="I885" s="2" t="s">
        <v>7901</v>
      </c>
      <c r="J885" s="2" t="s">
        <v>7902</v>
      </c>
      <c r="K885" s="2" t="s">
        <v>7903</v>
      </c>
      <c r="L885" s="2" t="s">
        <v>7904</v>
      </c>
      <c r="M885" s="2" t="s">
        <v>7905</v>
      </c>
      <c r="N885" s="2" t="s">
        <v>7906</v>
      </c>
      <c r="O885" s="5" t="s">
        <v>7907</v>
      </c>
      <c r="P885" s="5" t="s">
        <v>7908</v>
      </c>
    </row>
    <row r="886" spans="1:16" ht="13" x14ac:dyDescent="0.15">
      <c r="A886" s="2" t="s">
        <v>7909</v>
      </c>
      <c r="B886" s="2" t="s">
        <v>7910</v>
      </c>
      <c r="C886" s="2" t="s">
        <v>7574</v>
      </c>
      <c r="D886" s="2" t="s">
        <v>1894</v>
      </c>
      <c r="E886" s="2" t="s">
        <v>1683</v>
      </c>
      <c r="F886" s="3">
        <v>0.78</v>
      </c>
      <c r="G886" s="2">
        <v>4.3</v>
      </c>
      <c r="H886" s="4">
        <v>5556</v>
      </c>
      <c r="I886" s="2" t="s">
        <v>7911</v>
      </c>
      <c r="J886" s="2" t="s">
        <v>7912</v>
      </c>
      <c r="K886" s="2" t="s">
        <v>7913</v>
      </c>
      <c r="L886" s="2" t="s">
        <v>7914</v>
      </c>
      <c r="M886" s="2" t="s">
        <v>7915</v>
      </c>
      <c r="N886" s="2" t="s">
        <v>7916</v>
      </c>
      <c r="O886" s="5" t="s">
        <v>7917</v>
      </c>
      <c r="P886" s="5" t="s">
        <v>7918</v>
      </c>
    </row>
    <row r="887" spans="1:16" ht="13" x14ac:dyDescent="0.15">
      <c r="A887" s="2" t="s">
        <v>534</v>
      </c>
      <c r="B887" s="2" t="s">
        <v>535</v>
      </c>
      <c r="C887" s="2" t="s">
        <v>18</v>
      </c>
      <c r="D887" s="2" t="s">
        <v>31</v>
      </c>
      <c r="E887" s="2" t="s">
        <v>536</v>
      </c>
      <c r="F887" s="3">
        <v>0.5</v>
      </c>
      <c r="G887" s="2">
        <v>4.2</v>
      </c>
      <c r="H887" s="4">
        <v>92595</v>
      </c>
      <c r="I887" s="2" t="s">
        <v>537</v>
      </c>
      <c r="J887" s="2" t="s">
        <v>538</v>
      </c>
      <c r="K887" s="2" t="s">
        <v>539</v>
      </c>
      <c r="L887" s="2" t="s">
        <v>540</v>
      </c>
      <c r="M887" s="2" t="s">
        <v>541</v>
      </c>
      <c r="N887" s="2" t="s">
        <v>542</v>
      </c>
      <c r="O887" s="5" t="s">
        <v>543</v>
      </c>
      <c r="P887" s="5" t="s">
        <v>7919</v>
      </c>
    </row>
    <row r="888" spans="1:16" ht="13" x14ac:dyDescent="0.15">
      <c r="A888" s="2" t="s">
        <v>7920</v>
      </c>
      <c r="B888" s="2" t="s">
        <v>7921</v>
      </c>
      <c r="C888" s="2" t="s">
        <v>5206</v>
      </c>
      <c r="D888" s="2" t="s">
        <v>5597</v>
      </c>
      <c r="E888" s="2" t="s">
        <v>7922</v>
      </c>
      <c r="F888" s="3">
        <v>0.21</v>
      </c>
      <c r="G888" s="2">
        <v>4.5999999999999996</v>
      </c>
      <c r="H888" s="4">
        <v>12375</v>
      </c>
      <c r="I888" s="2" t="s">
        <v>7923</v>
      </c>
      <c r="J888" s="2" t="s">
        <v>7924</v>
      </c>
      <c r="K888" s="2" t="s">
        <v>7925</v>
      </c>
      <c r="L888" s="2" t="s">
        <v>7926</v>
      </c>
      <c r="M888" s="2" t="s">
        <v>7927</v>
      </c>
      <c r="N888" s="2" t="s">
        <v>7928</v>
      </c>
      <c r="O888" s="5" t="s">
        <v>7929</v>
      </c>
      <c r="P888" s="5" t="s">
        <v>7930</v>
      </c>
    </row>
    <row r="889" spans="1:16" ht="13" x14ac:dyDescent="0.15">
      <c r="A889" s="2" t="s">
        <v>7931</v>
      </c>
      <c r="B889" s="2" t="s">
        <v>7932</v>
      </c>
      <c r="C889" s="2" t="s">
        <v>5744</v>
      </c>
      <c r="D889" s="2" t="s">
        <v>7933</v>
      </c>
      <c r="E889" s="2" t="s">
        <v>7933</v>
      </c>
      <c r="F889" s="3">
        <v>0</v>
      </c>
      <c r="G889" s="2">
        <v>4.5</v>
      </c>
      <c r="H889" s="4">
        <v>5882</v>
      </c>
      <c r="I889" s="2" t="s">
        <v>7934</v>
      </c>
      <c r="J889" s="2" t="s">
        <v>7935</v>
      </c>
      <c r="K889" s="2" t="s">
        <v>7936</v>
      </c>
      <c r="L889" s="2" t="s">
        <v>7937</v>
      </c>
      <c r="M889" s="2" t="s">
        <v>7938</v>
      </c>
      <c r="N889" s="2" t="s">
        <v>7939</v>
      </c>
      <c r="O889" s="5" t="s">
        <v>7940</v>
      </c>
      <c r="P889" s="5" t="s">
        <v>7941</v>
      </c>
    </row>
    <row r="890" spans="1:16" ht="13" x14ac:dyDescent="0.15">
      <c r="A890" s="2" t="s">
        <v>4786</v>
      </c>
      <c r="B890" s="2" t="s">
        <v>4787</v>
      </c>
      <c r="C890" s="2" t="s">
        <v>4788</v>
      </c>
      <c r="D890" s="2" t="s">
        <v>77</v>
      </c>
      <c r="E890" s="2" t="s">
        <v>77</v>
      </c>
      <c r="F890" s="3">
        <v>0</v>
      </c>
      <c r="G890" s="2">
        <v>4.3</v>
      </c>
      <c r="H890" s="4">
        <v>10833</v>
      </c>
      <c r="I890" s="2" t="s">
        <v>4789</v>
      </c>
      <c r="J890" s="2" t="s">
        <v>4790</v>
      </c>
      <c r="K890" s="2" t="s">
        <v>4791</v>
      </c>
      <c r="L890" s="2" t="s">
        <v>4792</v>
      </c>
      <c r="M890" s="2" t="s">
        <v>4793</v>
      </c>
      <c r="N890" s="2" t="s">
        <v>4794</v>
      </c>
      <c r="O890" s="5" t="s">
        <v>7942</v>
      </c>
      <c r="P890" s="5" t="s">
        <v>7943</v>
      </c>
    </row>
    <row r="891" spans="1:16" ht="13" x14ac:dyDescent="0.15">
      <c r="A891" s="2" t="s">
        <v>7944</v>
      </c>
      <c r="B891" s="2" t="s">
        <v>7945</v>
      </c>
      <c r="C891" s="2" t="s">
        <v>5479</v>
      </c>
      <c r="D891" s="2" t="s">
        <v>3433</v>
      </c>
      <c r="E891" s="2" t="s">
        <v>625</v>
      </c>
      <c r="F891" s="3">
        <v>0.23</v>
      </c>
      <c r="G891" s="2">
        <v>4.0999999999999996</v>
      </c>
      <c r="H891" s="4">
        <v>10443</v>
      </c>
      <c r="I891" s="2" t="s">
        <v>7946</v>
      </c>
      <c r="J891" s="2" t="s">
        <v>7947</v>
      </c>
      <c r="K891" s="2" t="s">
        <v>7948</v>
      </c>
      <c r="L891" s="2" t="s">
        <v>7949</v>
      </c>
      <c r="M891" s="2" t="s">
        <v>7950</v>
      </c>
      <c r="N891" s="2" t="s">
        <v>7951</v>
      </c>
      <c r="O891" s="5" t="s">
        <v>7952</v>
      </c>
      <c r="P891" s="5" t="s">
        <v>7953</v>
      </c>
    </row>
    <row r="892" spans="1:16" ht="13" x14ac:dyDescent="0.15">
      <c r="A892" s="2" t="s">
        <v>7954</v>
      </c>
      <c r="B892" s="2" t="s">
        <v>7955</v>
      </c>
      <c r="C892" s="2" t="s">
        <v>5242</v>
      </c>
      <c r="D892" s="2" t="s">
        <v>90</v>
      </c>
      <c r="E892" s="2" t="s">
        <v>888</v>
      </c>
      <c r="F892" s="3">
        <v>0.62</v>
      </c>
      <c r="G892" s="2">
        <v>4.5</v>
      </c>
      <c r="H892" s="2">
        <v>434</v>
      </c>
      <c r="I892" s="2" t="s">
        <v>7956</v>
      </c>
      <c r="J892" s="2" t="s">
        <v>7957</v>
      </c>
      <c r="K892" s="2" t="s">
        <v>7958</v>
      </c>
      <c r="L892" s="2" t="s">
        <v>7959</v>
      </c>
      <c r="M892" s="2" t="s">
        <v>7960</v>
      </c>
      <c r="N892" s="2" t="s">
        <v>7961</v>
      </c>
      <c r="O892" s="5" t="s">
        <v>7962</v>
      </c>
      <c r="P892" s="5" t="s">
        <v>7963</v>
      </c>
    </row>
    <row r="893" spans="1:16" ht="13" x14ac:dyDescent="0.15">
      <c r="A893" s="2" t="s">
        <v>7964</v>
      </c>
      <c r="B893" s="2" t="s">
        <v>7965</v>
      </c>
      <c r="C893" s="2" t="s">
        <v>3347</v>
      </c>
      <c r="D893" s="2" t="s">
        <v>114</v>
      </c>
      <c r="E893" s="2" t="s">
        <v>7966</v>
      </c>
      <c r="F893" s="3">
        <v>0.76</v>
      </c>
      <c r="G893" s="2">
        <v>3.5</v>
      </c>
      <c r="H893" s="4">
        <v>1913</v>
      </c>
      <c r="I893" s="2" t="s">
        <v>7967</v>
      </c>
      <c r="J893" s="2" t="s">
        <v>7968</v>
      </c>
      <c r="K893" s="2" t="s">
        <v>7969</v>
      </c>
      <c r="L893" s="2" t="s">
        <v>7970</v>
      </c>
      <c r="M893" s="2" t="s">
        <v>7971</v>
      </c>
      <c r="N893" s="2" t="s">
        <v>7972</v>
      </c>
      <c r="O893" s="5" t="s">
        <v>7973</v>
      </c>
      <c r="P893" s="5" t="s">
        <v>7974</v>
      </c>
    </row>
    <row r="894" spans="1:16" ht="13" x14ac:dyDescent="0.15">
      <c r="A894" s="2" t="s">
        <v>7975</v>
      </c>
      <c r="B894" s="2" t="s">
        <v>7976</v>
      </c>
      <c r="C894" s="2" t="s">
        <v>7214</v>
      </c>
      <c r="D894" s="2" t="s">
        <v>7977</v>
      </c>
      <c r="E894" s="2" t="s">
        <v>7978</v>
      </c>
      <c r="F894" s="3">
        <v>0.56999999999999995</v>
      </c>
      <c r="G894" s="2">
        <v>4.4000000000000004</v>
      </c>
      <c r="H894" s="4">
        <v>3029</v>
      </c>
      <c r="I894" s="2" t="s">
        <v>7979</v>
      </c>
      <c r="J894" s="2" t="s">
        <v>7980</v>
      </c>
      <c r="K894" s="2" t="s">
        <v>7981</v>
      </c>
      <c r="L894" s="2" t="s">
        <v>7982</v>
      </c>
      <c r="M894" s="2" t="s">
        <v>7983</v>
      </c>
      <c r="N894" s="2" t="s">
        <v>7984</v>
      </c>
      <c r="O894" s="5" t="s">
        <v>7985</v>
      </c>
      <c r="P894" s="5" t="s">
        <v>7986</v>
      </c>
    </row>
    <row r="895" spans="1:16" ht="13" x14ac:dyDescent="0.15">
      <c r="A895" s="2" t="s">
        <v>7987</v>
      </c>
      <c r="B895" s="2" t="s">
        <v>7988</v>
      </c>
      <c r="C895" s="2" t="s">
        <v>5431</v>
      </c>
      <c r="D895" s="2" t="s">
        <v>5942</v>
      </c>
      <c r="E895" s="2" t="s">
        <v>5942</v>
      </c>
      <c r="F895" s="3">
        <v>0</v>
      </c>
      <c r="G895" s="2">
        <v>4.2</v>
      </c>
      <c r="H895" s="4">
        <v>2628</v>
      </c>
      <c r="I895" s="2" t="s">
        <v>7989</v>
      </c>
      <c r="J895" s="2" t="s">
        <v>7990</v>
      </c>
      <c r="K895" s="2" t="s">
        <v>7991</v>
      </c>
      <c r="L895" s="2" t="s">
        <v>7992</v>
      </c>
      <c r="M895" s="2" t="s">
        <v>7993</v>
      </c>
      <c r="N895" s="2" t="s">
        <v>7994</v>
      </c>
      <c r="O895" s="5" t="s">
        <v>7995</v>
      </c>
      <c r="P895" s="5" t="s">
        <v>7996</v>
      </c>
    </row>
    <row r="896" spans="1:16" ht="13" x14ac:dyDescent="0.15">
      <c r="A896" s="2" t="s">
        <v>545</v>
      </c>
      <c r="B896" s="2" t="s">
        <v>546</v>
      </c>
      <c r="C896" s="2" t="s">
        <v>113</v>
      </c>
      <c r="D896" s="2" t="s">
        <v>547</v>
      </c>
      <c r="E896" s="2" t="s">
        <v>548</v>
      </c>
      <c r="F896" s="3">
        <v>0.45</v>
      </c>
      <c r="G896" s="2">
        <v>4.4000000000000004</v>
      </c>
      <c r="H896" s="4">
        <v>24780</v>
      </c>
      <c r="I896" s="2" t="s">
        <v>549</v>
      </c>
      <c r="J896" s="2" t="s">
        <v>550</v>
      </c>
      <c r="K896" s="2" t="s">
        <v>551</v>
      </c>
      <c r="L896" s="2" t="s">
        <v>552</v>
      </c>
      <c r="M896" s="2" t="s">
        <v>553</v>
      </c>
      <c r="N896" s="2" t="s">
        <v>554</v>
      </c>
      <c r="O896" s="5" t="s">
        <v>555</v>
      </c>
      <c r="P896" s="5" t="s">
        <v>7997</v>
      </c>
    </row>
    <row r="897" spans="1:16" ht="13" x14ac:dyDescent="0.15">
      <c r="A897" s="2" t="s">
        <v>7998</v>
      </c>
      <c r="B897" s="2" t="s">
        <v>7999</v>
      </c>
      <c r="C897" s="2" t="s">
        <v>8000</v>
      </c>
      <c r="D897" s="2" t="s">
        <v>7359</v>
      </c>
      <c r="E897" s="2" t="s">
        <v>5882</v>
      </c>
      <c r="F897" s="3">
        <v>0.1</v>
      </c>
      <c r="G897" s="2">
        <v>4.4000000000000004</v>
      </c>
      <c r="H897" s="4">
        <v>10718</v>
      </c>
      <c r="I897" s="2" t="s">
        <v>8001</v>
      </c>
      <c r="J897" s="2" t="s">
        <v>8002</v>
      </c>
      <c r="K897" s="2" t="s">
        <v>8003</v>
      </c>
      <c r="L897" s="2" t="s">
        <v>8004</v>
      </c>
      <c r="M897" s="2" t="s">
        <v>8005</v>
      </c>
      <c r="N897" s="2" t="s">
        <v>8006</v>
      </c>
      <c r="O897" s="5" t="s">
        <v>8007</v>
      </c>
      <c r="P897" s="5" t="s">
        <v>8008</v>
      </c>
    </row>
    <row r="898" spans="1:16" ht="13" x14ac:dyDescent="0.15">
      <c r="A898" s="2" t="s">
        <v>8009</v>
      </c>
      <c r="B898" s="2" t="s">
        <v>8010</v>
      </c>
      <c r="C898" s="2" t="s">
        <v>4188</v>
      </c>
      <c r="D898" s="2" t="s">
        <v>8011</v>
      </c>
      <c r="E898" s="2" t="s">
        <v>3590</v>
      </c>
      <c r="F898" s="3">
        <v>0.66</v>
      </c>
      <c r="G898" s="2">
        <v>4.2</v>
      </c>
      <c r="H898" s="4">
        <v>6233</v>
      </c>
      <c r="I898" s="2" t="s">
        <v>8012</v>
      </c>
      <c r="J898" s="2" t="s">
        <v>8013</v>
      </c>
      <c r="K898" s="2" t="s">
        <v>8014</v>
      </c>
      <c r="L898" s="2" t="s">
        <v>8015</v>
      </c>
      <c r="M898" s="2" t="s">
        <v>8016</v>
      </c>
      <c r="N898" s="2" t="s">
        <v>8017</v>
      </c>
      <c r="O898" s="5" t="s">
        <v>8018</v>
      </c>
      <c r="P898" s="5" t="s">
        <v>8019</v>
      </c>
    </row>
    <row r="899" spans="1:16" ht="13" x14ac:dyDescent="0.15">
      <c r="A899" s="2" t="s">
        <v>8020</v>
      </c>
      <c r="B899" s="2" t="s">
        <v>8021</v>
      </c>
      <c r="C899" s="2" t="s">
        <v>5733</v>
      </c>
      <c r="D899" s="2" t="s">
        <v>6485</v>
      </c>
      <c r="E899" s="2" t="s">
        <v>5405</v>
      </c>
      <c r="F899" s="3">
        <v>0.25</v>
      </c>
      <c r="G899" s="2">
        <v>4.5</v>
      </c>
      <c r="H899" s="4">
        <v>10541</v>
      </c>
      <c r="I899" s="2" t="s">
        <v>8022</v>
      </c>
      <c r="J899" s="2" t="s">
        <v>8023</v>
      </c>
      <c r="K899" s="2" t="s">
        <v>8024</v>
      </c>
      <c r="L899" s="2" t="s">
        <v>8025</v>
      </c>
      <c r="M899" s="2" t="s">
        <v>8026</v>
      </c>
      <c r="N899" s="2" t="s">
        <v>8027</v>
      </c>
      <c r="O899" s="5" t="s">
        <v>8028</v>
      </c>
      <c r="P899" s="5" t="s">
        <v>8029</v>
      </c>
    </row>
    <row r="900" spans="1:16" ht="13" x14ac:dyDescent="0.15">
      <c r="A900" s="2" t="s">
        <v>563</v>
      </c>
      <c r="B900" s="2" t="s">
        <v>564</v>
      </c>
      <c r="C900" s="2" t="s">
        <v>18</v>
      </c>
      <c r="D900" s="2" t="s">
        <v>142</v>
      </c>
      <c r="E900" s="2" t="s">
        <v>565</v>
      </c>
      <c r="F900" s="3">
        <v>0.62</v>
      </c>
      <c r="G900" s="2">
        <v>4.3</v>
      </c>
      <c r="H900" s="4">
        <v>8188</v>
      </c>
      <c r="I900" s="2" t="s">
        <v>566</v>
      </c>
      <c r="J900" s="2" t="s">
        <v>567</v>
      </c>
      <c r="K900" s="2" t="s">
        <v>568</v>
      </c>
      <c r="L900" s="2" t="s">
        <v>569</v>
      </c>
      <c r="M900" s="2" t="s">
        <v>570</v>
      </c>
      <c r="N900" s="2" t="s">
        <v>571</v>
      </c>
      <c r="O900" s="5" t="s">
        <v>8030</v>
      </c>
      <c r="P900" s="5" t="s">
        <v>8031</v>
      </c>
    </row>
    <row r="901" spans="1:16" ht="13" x14ac:dyDescent="0.15">
      <c r="A901" s="2" t="s">
        <v>8032</v>
      </c>
      <c r="B901" s="2" t="s">
        <v>8033</v>
      </c>
      <c r="C901" s="2" t="s">
        <v>5924</v>
      </c>
      <c r="D901" s="2" t="s">
        <v>163</v>
      </c>
      <c r="E901" s="2" t="s">
        <v>547</v>
      </c>
      <c r="F901" s="3">
        <v>0.25</v>
      </c>
      <c r="G901" s="2">
        <v>3.8</v>
      </c>
      <c r="H901" s="4">
        <v>10751</v>
      </c>
      <c r="I901" s="2" t="s">
        <v>8034</v>
      </c>
      <c r="J901" s="2" t="s">
        <v>8035</v>
      </c>
      <c r="K901" s="2" t="s">
        <v>8036</v>
      </c>
      <c r="L901" s="2" t="s">
        <v>8037</v>
      </c>
      <c r="M901" s="2" t="s">
        <v>8038</v>
      </c>
      <c r="N901" s="2" t="s">
        <v>8039</v>
      </c>
      <c r="O901" s="5" t="s">
        <v>8040</v>
      </c>
      <c r="P901" s="5" t="s">
        <v>8041</v>
      </c>
    </row>
    <row r="902" spans="1:16" ht="13" x14ac:dyDescent="0.15">
      <c r="A902" s="2" t="s">
        <v>8042</v>
      </c>
      <c r="B902" s="2" t="s">
        <v>8043</v>
      </c>
      <c r="C902" s="2" t="s">
        <v>8044</v>
      </c>
      <c r="D902" s="2" t="s">
        <v>32</v>
      </c>
      <c r="E902" s="2" t="s">
        <v>114</v>
      </c>
      <c r="F902" s="3">
        <v>0.65</v>
      </c>
      <c r="G902" s="2">
        <v>3.9</v>
      </c>
      <c r="H902" s="2">
        <v>817</v>
      </c>
      <c r="I902" s="2" t="s">
        <v>8045</v>
      </c>
      <c r="J902" s="2" t="s">
        <v>8046</v>
      </c>
      <c r="K902" s="2" t="s">
        <v>8047</v>
      </c>
      <c r="L902" s="2" t="s">
        <v>8048</v>
      </c>
      <c r="M902" s="2" t="s">
        <v>8049</v>
      </c>
      <c r="N902" s="2" t="s">
        <v>8050</v>
      </c>
      <c r="O902" s="5" t="s">
        <v>8051</v>
      </c>
      <c r="P902" s="5" t="s">
        <v>8052</v>
      </c>
    </row>
    <row r="903" spans="1:16" ht="13" x14ac:dyDescent="0.15">
      <c r="A903" s="2" t="s">
        <v>8053</v>
      </c>
      <c r="B903" s="2" t="s">
        <v>8054</v>
      </c>
      <c r="C903" s="2" t="s">
        <v>3252</v>
      </c>
      <c r="D903" s="2" t="s">
        <v>2928</v>
      </c>
      <c r="E903" s="2" t="s">
        <v>1683</v>
      </c>
      <c r="F903" s="3">
        <v>0.64</v>
      </c>
      <c r="G903" s="2">
        <v>4</v>
      </c>
      <c r="H903" s="4">
        <v>36384</v>
      </c>
      <c r="I903" s="2" t="s">
        <v>8055</v>
      </c>
      <c r="J903" s="2" t="s">
        <v>4908</v>
      </c>
      <c r="K903" s="2" t="s">
        <v>4909</v>
      </c>
      <c r="L903" s="2" t="s">
        <v>4910</v>
      </c>
      <c r="M903" s="2" t="s">
        <v>4911</v>
      </c>
      <c r="N903" s="2" t="s">
        <v>4912</v>
      </c>
      <c r="O903" s="5" t="s">
        <v>8056</v>
      </c>
      <c r="P903" s="5" t="s">
        <v>8057</v>
      </c>
    </row>
    <row r="904" spans="1:16" ht="13" x14ac:dyDescent="0.15">
      <c r="A904" s="2" t="s">
        <v>8058</v>
      </c>
      <c r="B904" s="2" t="s">
        <v>8059</v>
      </c>
      <c r="C904" s="2" t="s">
        <v>6345</v>
      </c>
      <c r="D904" s="2" t="s">
        <v>7125</v>
      </c>
      <c r="E904" s="2" t="s">
        <v>3703</v>
      </c>
      <c r="F904" s="3">
        <v>0.38</v>
      </c>
      <c r="G904" s="2">
        <v>4.0999999999999996</v>
      </c>
      <c r="H904" s="4">
        <v>3606</v>
      </c>
      <c r="I904" s="2" t="s">
        <v>8060</v>
      </c>
      <c r="J904" s="2" t="s">
        <v>8061</v>
      </c>
      <c r="K904" s="2" t="s">
        <v>8062</v>
      </c>
      <c r="L904" s="2" t="s">
        <v>8063</v>
      </c>
      <c r="M904" s="2" t="s">
        <v>8064</v>
      </c>
      <c r="N904" s="2" t="s">
        <v>8065</v>
      </c>
      <c r="O904" s="5" t="s">
        <v>8066</v>
      </c>
      <c r="P904" s="5" t="s">
        <v>8067</v>
      </c>
    </row>
    <row r="905" spans="1:16" ht="13" x14ac:dyDescent="0.15">
      <c r="A905" s="2" t="s">
        <v>8068</v>
      </c>
      <c r="B905" s="2" t="s">
        <v>8069</v>
      </c>
      <c r="C905" s="2" t="s">
        <v>5941</v>
      </c>
      <c r="D905" s="2" t="s">
        <v>8070</v>
      </c>
      <c r="E905" s="2" t="s">
        <v>8071</v>
      </c>
      <c r="F905" s="3">
        <v>0.42</v>
      </c>
      <c r="G905" s="2">
        <v>4.4000000000000004</v>
      </c>
      <c r="H905" s="2">
        <v>357</v>
      </c>
      <c r="I905" s="2" t="s">
        <v>8072</v>
      </c>
      <c r="J905" s="2" t="s">
        <v>8073</v>
      </c>
      <c r="K905" s="2" t="s">
        <v>8074</v>
      </c>
      <c r="L905" s="2" t="s">
        <v>8075</v>
      </c>
      <c r="M905" s="2" t="s">
        <v>8076</v>
      </c>
      <c r="N905" s="2" t="s">
        <v>8077</v>
      </c>
      <c r="O905" s="5" t="s">
        <v>8078</v>
      </c>
      <c r="P905" s="5" t="s">
        <v>8079</v>
      </c>
    </row>
    <row r="906" spans="1:16" ht="13" x14ac:dyDescent="0.15">
      <c r="A906" s="2" t="s">
        <v>8080</v>
      </c>
      <c r="B906" s="2" t="s">
        <v>8081</v>
      </c>
      <c r="C906" s="2" t="s">
        <v>5744</v>
      </c>
      <c r="D906" s="2" t="s">
        <v>8071</v>
      </c>
      <c r="E906" s="2" t="s">
        <v>599</v>
      </c>
      <c r="F906" s="3">
        <v>0.13</v>
      </c>
      <c r="G906" s="2">
        <v>4.4000000000000004</v>
      </c>
      <c r="H906" s="4">
        <v>10170</v>
      </c>
      <c r="I906" s="2" t="s">
        <v>8082</v>
      </c>
      <c r="J906" s="2" t="s">
        <v>8083</v>
      </c>
      <c r="K906" s="2" t="s">
        <v>8084</v>
      </c>
      <c r="L906" s="2" t="s">
        <v>8085</v>
      </c>
      <c r="M906" s="2" t="s">
        <v>8086</v>
      </c>
      <c r="N906" s="2" t="s">
        <v>8087</v>
      </c>
      <c r="O906" s="5" t="s">
        <v>8088</v>
      </c>
      <c r="P906" s="5" t="s">
        <v>8089</v>
      </c>
    </row>
    <row r="907" spans="1:16" ht="13" x14ac:dyDescent="0.15">
      <c r="A907" s="2" t="s">
        <v>8090</v>
      </c>
      <c r="B907" s="2" t="s">
        <v>8091</v>
      </c>
      <c r="C907" s="2" t="s">
        <v>7403</v>
      </c>
      <c r="D907" s="2" t="s">
        <v>2186</v>
      </c>
      <c r="E907" s="2" t="s">
        <v>8092</v>
      </c>
      <c r="F907" s="3">
        <v>0.55000000000000004</v>
      </c>
      <c r="G907" s="2">
        <v>4.4000000000000004</v>
      </c>
      <c r="H907" s="4">
        <v>4598</v>
      </c>
      <c r="I907" s="2" t="s">
        <v>8093</v>
      </c>
      <c r="J907" s="2" t="s">
        <v>8094</v>
      </c>
      <c r="K907" s="2" t="s">
        <v>8095</v>
      </c>
      <c r="L907" s="2" t="s">
        <v>8096</v>
      </c>
      <c r="M907" s="2" t="s">
        <v>8097</v>
      </c>
      <c r="N907" s="2" t="s">
        <v>8098</v>
      </c>
      <c r="O907" s="5" t="s">
        <v>8099</v>
      </c>
      <c r="P907" s="5" t="s">
        <v>8100</v>
      </c>
    </row>
    <row r="908" spans="1:16" ht="13" x14ac:dyDescent="0.15">
      <c r="A908" s="2" t="s">
        <v>8101</v>
      </c>
      <c r="B908" s="2" t="s">
        <v>8102</v>
      </c>
      <c r="C908" s="2" t="s">
        <v>8103</v>
      </c>
      <c r="D908" s="2" t="s">
        <v>610</v>
      </c>
      <c r="E908" s="2" t="s">
        <v>114</v>
      </c>
      <c r="F908" s="3">
        <v>0.35</v>
      </c>
      <c r="G908" s="2">
        <v>3.5</v>
      </c>
      <c r="H908" s="4">
        <v>7222</v>
      </c>
      <c r="I908" s="2" t="s">
        <v>8104</v>
      </c>
      <c r="J908" s="2" t="s">
        <v>8105</v>
      </c>
      <c r="K908" s="2" t="s">
        <v>8106</v>
      </c>
      <c r="L908" s="2" t="s">
        <v>8107</v>
      </c>
      <c r="M908" s="2" t="s">
        <v>8108</v>
      </c>
      <c r="N908" s="2" t="s">
        <v>8109</v>
      </c>
      <c r="O908" s="5" t="s">
        <v>8110</v>
      </c>
      <c r="P908" s="5" t="s">
        <v>8111</v>
      </c>
    </row>
    <row r="909" spans="1:16" ht="13" x14ac:dyDescent="0.15">
      <c r="A909" s="2" t="s">
        <v>8112</v>
      </c>
      <c r="B909" s="2" t="s">
        <v>8113</v>
      </c>
      <c r="C909" s="2" t="s">
        <v>8114</v>
      </c>
      <c r="D909" s="2" t="s">
        <v>8115</v>
      </c>
      <c r="E909" s="2" t="s">
        <v>4896</v>
      </c>
      <c r="F909" s="3">
        <v>0.24</v>
      </c>
      <c r="G909" s="2">
        <v>4.5</v>
      </c>
      <c r="H909" s="4">
        <v>1271</v>
      </c>
      <c r="I909" s="2" t="s">
        <v>8116</v>
      </c>
      <c r="J909" s="2" t="s">
        <v>8117</v>
      </c>
      <c r="K909" s="2" t="s">
        <v>8118</v>
      </c>
      <c r="L909" s="2" t="s">
        <v>8119</v>
      </c>
      <c r="M909" s="2" t="s">
        <v>8120</v>
      </c>
      <c r="N909" s="2" t="s">
        <v>8121</v>
      </c>
      <c r="O909" s="5" t="s">
        <v>8122</v>
      </c>
      <c r="P909" s="5" t="s">
        <v>8123</v>
      </c>
    </row>
    <row r="910" spans="1:16" ht="13" x14ac:dyDescent="0.15">
      <c r="A910" s="2" t="s">
        <v>587</v>
      </c>
      <c r="B910" s="2" t="s">
        <v>588</v>
      </c>
      <c r="C910" s="2" t="s">
        <v>18</v>
      </c>
      <c r="D910" s="2" t="s">
        <v>31</v>
      </c>
      <c r="E910" s="2" t="s">
        <v>32</v>
      </c>
      <c r="F910" s="3">
        <v>0.43</v>
      </c>
      <c r="G910" s="2">
        <v>4.0999999999999996</v>
      </c>
      <c r="H910" s="2">
        <v>314</v>
      </c>
      <c r="I910" s="2" t="s">
        <v>589</v>
      </c>
      <c r="J910" s="2" t="s">
        <v>590</v>
      </c>
      <c r="K910" s="2" t="s">
        <v>591</v>
      </c>
      <c r="L910" s="2" t="s">
        <v>592</v>
      </c>
      <c r="M910" s="2" t="s">
        <v>593</v>
      </c>
      <c r="N910" s="2" t="s">
        <v>594</v>
      </c>
      <c r="O910" s="5" t="s">
        <v>8124</v>
      </c>
      <c r="P910" s="5" t="s">
        <v>8125</v>
      </c>
    </row>
    <row r="911" spans="1:16" ht="13" x14ac:dyDescent="0.15">
      <c r="A911" s="2" t="s">
        <v>8126</v>
      </c>
      <c r="B911" s="2" t="s">
        <v>8127</v>
      </c>
      <c r="C911" s="2" t="s">
        <v>5653</v>
      </c>
      <c r="D911" s="2" t="s">
        <v>8128</v>
      </c>
      <c r="E911" s="2" t="s">
        <v>8129</v>
      </c>
      <c r="F911" s="3">
        <v>0.18</v>
      </c>
      <c r="G911" s="2">
        <v>4.4000000000000004</v>
      </c>
      <c r="H911" s="4">
        <v>3219</v>
      </c>
      <c r="I911" s="2" t="s">
        <v>8130</v>
      </c>
      <c r="J911" s="2" t="s">
        <v>8131</v>
      </c>
      <c r="K911" s="2" t="s">
        <v>8132</v>
      </c>
      <c r="L911" s="2" t="s">
        <v>8133</v>
      </c>
      <c r="M911" s="2" t="s">
        <v>8134</v>
      </c>
      <c r="N911" s="2" t="s">
        <v>8135</v>
      </c>
      <c r="O911" s="5" t="s">
        <v>8136</v>
      </c>
      <c r="P911" s="5" t="s">
        <v>8137</v>
      </c>
    </row>
    <row r="912" spans="1:16" ht="13" x14ac:dyDescent="0.15">
      <c r="A912" s="2" t="s">
        <v>8138</v>
      </c>
      <c r="B912" s="2" t="s">
        <v>8139</v>
      </c>
      <c r="C912" s="2" t="s">
        <v>3219</v>
      </c>
      <c r="D912" s="2" t="s">
        <v>1683</v>
      </c>
      <c r="E912" s="2" t="s">
        <v>3590</v>
      </c>
      <c r="F912" s="3">
        <v>0.57999999999999996</v>
      </c>
      <c r="G912" s="2">
        <v>4.0999999999999996</v>
      </c>
      <c r="H912" s="4">
        <v>38879</v>
      </c>
      <c r="I912" s="2" t="s">
        <v>8140</v>
      </c>
      <c r="J912" s="2" t="s">
        <v>4752</v>
      </c>
      <c r="K912" s="2" t="s">
        <v>4753</v>
      </c>
      <c r="L912" s="2" t="s">
        <v>4754</v>
      </c>
      <c r="M912" s="2" t="s">
        <v>4755</v>
      </c>
      <c r="N912" s="2" t="s">
        <v>4756</v>
      </c>
      <c r="O912" s="5" t="s">
        <v>8141</v>
      </c>
      <c r="P912" s="5" t="s">
        <v>8142</v>
      </c>
    </row>
    <row r="913" spans="1:16" ht="13" x14ac:dyDescent="0.15">
      <c r="A913" s="2" t="s">
        <v>8143</v>
      </c>
      <c r="B913" s="2" t="s">
        <v>8144</v>
      </c>
      <c r="C913" s="2" t="s">
        <v>8145</v>
      </c>
      <c r="D913" s="2" t="s">
        <v>2220</v>
      </c>
      <c r="E913" s="2" t="s">
        <v>1661</v>
      </c>
      <c r="F913" s="3">
        <v>0.6</v>
      </c>
      <c r="G913" s="2">
        <v>4.2</v>
      </c>
      <c r="H913" s="4">
        <v>4541</v>
      </c>
      <c r="I913" s="2" t="s">
        <v>8146</v>
      </c>
      <c r="J913" s="2" t="s">
        <v>8147</v>
      </c>
      <c r="K913" s="2" t="s">
        <v>8148</v>
      </c>
      <c r="L913" s="2" t="s">
        <v>8149</v>
      </c>
      <c r="M913" s="2" t="s">
        <v>8150</v>
      </c>
      <c r="N913" s="2" t="s">
        <v>8151</v>
      </c>
      <c r="O913" s="5" t="s">
        <v>8152</v>
      </c>
      <c r="P913" s="5" t="s">
        <v>8153</v>
      </c>
    </row>
    <row r="914" spans="1:16" ht="13" x14ac:dyDescent="0.15">
      <c r="A914" s="2" t="s">
        <v>8154</v>
      </c>
      <c r="B914" s="2" t="s">
        <v>8155</v>
      </c>
      <c r="C914" s="2" t="s">
        <v>3347</v>
      </c>
      <c r="D914" s="2" t="s">
        <v>19</v>
      </c>
      <c r="E914" s="2" t="s">
        <v>5456</v>
      </c>
      <c r="F914" s="3">
        <v>0.69</v>
      </c>
      <c r="G914" s="2">
        <v>4.2</v>
      </c>
      <c r="H914" s="4">
        <v>76042</v>
      </c>
      <c r="I914" s="2" t="s">
        <v>8156</v>
      </c>
      <c r="J914" s="2" t="s">
        <v>8157</v>
      </c>
      <c r="K914" s="2" t="s">
        <v>8158</v>
      </c>
      <c r="L914" s="2" t="s">
        <v>8159</v>
      </c>
      <c r="M914" s="2" t="s">
        <v>8160</v>
      </c>
      <c r="N914" s="2" t="s">
        <v>8161</v>
      </c>
      <c r="O914" s="5" t="s">
        <v>8162</v>
      </c>
      <c r="P914" s="5" t="s">
        <v>8163</v>
      </c>
    </row>
    <row r="915" spans="1:16" ht="13" x14ac:dyDescent="0.15">
      <c r="A915" s="2" t="s">
        <v>8164</v>
      </c>
      <c r="B915" s="2" t="s">
        <v>8165</v>
      </c>
      <c r="C915" s="2" t="s">
        <v>5941</v>
      </c>
      <c r="D915" s="2" t="s">
        <v>8070</v>
      </c>
      <c r="E915" s="2" t="s">
        <v>8071</v>
      </c>
      <c r="F915" s="3">
        <v>0.42</v>
      </c>
      <c r="G915" s="2">
        <v>4.3</v>
      </c>
      <c r="H915" s="2">
        <v>485</v>
      </c>
      <c r="I915" s="2" t="s">
        <v>8166</v>
      </c>
      <c r="J915" s="2" t="s">
        <v>8167</v>
      </c>
      <c r="K915" s="2" t="s">
        <v>8168</v>
      </c>
      <c r="L915" s="2" t="s">
        <v>8169</v>
      </c>
      <c r="M915" s="2" t="s">
        <v>8170</v>
      </c>
      <c r="N915" s="2" t="s">
        <v>8171</v>
      </c>
      <c r="O915" s="5" t="s">
        <v>8172</v>
      </c>
      <c r="P915" s="5" t="s">
        <v>8173</v>
      </c>
    </row>
    <row r="916" spans="1:16" ht="13" x14ac:dyDescent="0.15">
      <c r="A916" s="2" t="s">
        <v>8174</v>
      </c>
      <c r="B916" s="2" t="s">
        <v>8175</v>
      </c>
      <c r="C916" s="2" t="s">
        <v>6345</v>
      </c>
      <c r="D916" s="2" t="s">
        <v>4386</v>
      </c>
      <c r="E916" s="2" t="s">
        <v>3590</v>
      </c>
      <c r="F916" s="3">
        <v>0.25</v>
      </c>
      <c r="G916" s="2">
        <v>4.3</v>
      </c>
      <c r="H916" s="4">
        <v>44696</v>
      </c>
      <c r="I916" s="2" t="s">
        <v>8176</v>
      </c>
      <c r="J916" s="2" t="s">
        <v>8177</v>
      </c>
      <c r="K916" s="2" t="s">
        <v>8178</v>
      </c>
      <c r="L916" s="2" t="s">
        <v>8179</v>
      </c>
      <c r="M916" s="2" t="s">
        <v>8180</v>
      </c>
      <c r="N916" s="2" t="s">
        <v>8181</v>
      </c>
      <c r="O916" s="5" t="s">
        <v>8182</v>
      </c>
      <c r="P916" s="5" t="s">
        <v>8183</v>
      </c>
    </row>
    <row r="917" spans="1:16" ht="13" x14ac:dyDescent="0.15">
      <c r="A917" s="2" t="s">
        <v>8184</v>
      </c>
      <c r="B917" s="2" t="s">
        <v>8185</v>
      </c>
      <c r="C917" s="2" t="s">
        <v>6550</v>
      </c>
      <c r="D917" s="2" t="s">
        <v>8186</v>
      </c>
      <c r="E917" s="2" t="s">
        <v>90</v>
      </c>
      <c r="F917" s="3">
        <v>0.34</v>
      </c>
      <c r="G917" s="2">
        <v>3.7</v>
      </c>
      <c r="H917" s="4">
        <v>8566</v>
      </c>
      <c r="I917" s="2" t="s">
        <v>8187</v>
      </c>
      <c r="J917" s="2" t="s">
        <v>8188</v>
      </c>
      <c r="K917" s="2" t="s">
        <v>8189</v>
      </c>
      <c r="L917" s="2" t="s">
        <v>8190</v>
      </c>
      <c r="M917" s="2" t="s">
        <v>8191</v>
      </c>
      <c r="N917" s="2" t="s">
        <v>8192</v>
      </c>
      <c r="O917" s="5" t="s">
        <v>8193</v>
      </c>
      <c r="P917" s="5" t="s">
        <v>8194</v>
      </c>
    </row>
    <row r="918" spans="1:16" ht="13" x14ac:dyDescent="0.15">
      <c r="A918" s="2" t="s">
        <v>8195</v>
      </c>
      <c r="B918" s="2" t="s">
        <v>8196</v>
      </c>
      <c r="C918" s="2" t="s">
        <v>5859</v>
      </c>
      <c r="D918" s="2" t="s">
        <v>610</v>
      </c>
      <c r="E918" s="2" t="s">
        <v>1683</v>
      </c>
      <c r="F918" s="3">
        <v>0.74</v>
      </c>
      <c r="G918" s="2">
        <v>3.9</v>
      </c>
      <c r="H918" s="4">
        <v>13049</v>
      </c>
      <c r="I918" s="2" t="s">
        <v>8197</v>
      </c>
      <c r="J918" s="2" t="s">
        <v>8198</v>
      </c>
      <c r="K918" s="2" t="s">
        <v>8199</v>
      </c>
      <c r="L918" s="2" t="s">
        <v>8200</v>
      </c>
      <c r="M918" s="2" t="s">
        <v>8201</v>
      </c>
      <c r="N918" s="2" t="s">
        <v>8202</v>
      </c>
      <c r="O918" s="5" t="s">
        <v>8203</v>
      </c>
      <c r="P918" s="5" t="s">
        <v>8204</v>
      </c>
    </row>
    <row r="919" spans="1:16" ht="13" x14ac:dyDescent="0.15">
      <c r="A919" s="2" t="s">
        <v>8205</v>
      </c>
      <c r="B919" s="2" t="s">
        <v>8206</v>
      </c>
      <c r="C919" s="2" t="s">
        <v>6440</v>
      </c>
      <c r="D919" s="2" t="s">
        <v>8207</v>
      </c>
      <c r="E919" s="2" t="s">
        <v>479</v>
      </c>
      <c r="F919" s="3">
        <v>0.23</v>
      </c>
      <c r="G919" s="2">
        <v>4.5</v>
      </c>
      <c r="H919" s="4">
        <v>16680</v>
      </c>
      <c r="I919" s="2" t="s">
        <v>8208</v>
      </c>
      <c r="J919" s="2" t="s">
        <v>8209</v>
      </c>
      <c r="K919" s="2" t="s">
        <v>8210</v>
      </c>
      <c r="L919" s="2" t="s">
        <v>8211</v>
      </c>
      <c r="M919" s="2" t="s">
        <v>8212</v>
      </c>
      <c r="N919" s="2" t="s">
        <v>8213</v>
      </c>
      <c r="O919" s="5" t="s">
        <v>8214</v>
      </c>
      <c r="P919" s="5" t="s">
        <v>8215</v>
      </c>
    </row>
    <row r="920" spans="1:16" ht="13" x14ac:dyDescent="0.15">
      <c r="A920" s="2" t="s">
        <v>4759</v>
      </c>
      <c r="B920" s="2" t="s">
        <v>4760</v>
      </c>
      <c r="C920" s="2" t="s">
        <v>4761</v>
      </c>
      <c r="D920" s="2" t="s">
        <v>611</v>
      </c>
      <c r="E920" s="2" t="s">
        <v>4762</v>
      </c>
      <c r="F920" s="3">
        <v>0.53</v>
      </c>
      <c r="G920" s="2">
        <v>4.0999999999999996</v>
      </c>
      <c r="H920" s="4">
        <v>97174</v>
      </c>
      <c r="I920" s="2" t="s">
        <v>4763</v>
      </c>
      <c r="J920" s="2" t="s">
        <v>4764</v>
      </c>
      <c r="K920" s="2" t="s">
        <v>4765</v>
      </c>
      <c r="L920" s="2" t="s">
        <v>4766</v>
      </c>
      <c r="M920" s="2" t="s">
        <v>4767</v>
      </c>
      <c r="N920" s="2" t="s">
        <v>4768</v>
      </c>
      <c r="O920" s="5" t="s">
        <v>8216</v>
      </c>
      <c r="P920" s="5" t="s">
        <v>8217</v>
      </c>
    </row>
    <row r="921" spans="1:16" ht="13" x14ac:dyDescent="0.15">
      <c r="A921" s="2" t="s">
        <v>8218</v>
      </c>
      <c r="B921" s="2" t="s">
        <v>8219</v>
      </c>
      <c r="C921" s="2" t="s">
        <v>7596</v>
      </c>
      <c r="D921" s="2" t="s">
        <v>8220</v>
      </c>
      <c r="E921" s="2" t="s">
        <v>1883</v>
      </c>
      <c r="F921" s="3">
        <v>0.15</v>
      </c>
      <c r="G921" s="2">
        <v>4</v>
      </c>
      <c r="H921" s="4">
        <v>3686</v>
      </c>
      <c r="I921" s="2" t="s">
        <v>8221</v>
      </c>
      <c r="J921" s="2" t="s">
        <v>8222</v>
      </c>
      <c r="K921" s="2" t="s">
        <v>8223</v>
      </c>
      <c r="L921" s="2" t="s">
        <v>8224</v>
      </c>
      <c r="M921" s="2" t="s">
        <v>8225</v>
      </c>
      <c r="N921" s="2" t="s">
        <v>8226</v>
      </c>
      <c r="O921" s="5" t="s">
        <v>8227</v>
      </c>
      <c r="P921" s="5" t="s">
        <v>8228</v>
      </c>
    </row>
    <row r="922" spans="1:16" ht="13" x14ac:dyDescent="0.15">
      <c r="A922" s="2" t="s">
        <v>8229</v>
      </c>
      <c r="B922" s="2" t="s">
        <v>8230</v>
      </c>
      <c r="C922" s="2" t="s">
        <v>8231</v>
      </c>
      <c r="D922" s="2" t="s">
        <v>399</v>
      </c>
      <c r="E922" s="2" t="s">
        <v>114</v>
      </c>
      <c r="F922" s="3">
        <v>0.9</v>
      </c>
      <c r="G922" s="2">
        <v>3.8</v>
      </c>
      <c r="H922" s="2">
        <v>594</v>
      </c>
      <c r="I922" s="2" t="s">
        <v>8232</v>
      </c>
      <c r="J922" s="2" t="s">
        <v>8233</v>
      </c>
      <c r="K922" s="2" t="s">
        <v>8234</v>
      </c>
      <c r="L922" s="2" t="s">
        <v>8235</v>
      </c>
      <c r="M922" s="2" t="s">
        <v>8236</v>
      </c>
      <c r="N922" s="2" t="s">
        <v>8237</v>
      </c>
      <c r="O922" s="5" t="s">
        <v>8238</v>
      </c>
      <c r="P922" s="5" t="s">
        <v>8239</v>
      </c>
    </row>
    <row r="923" spans="1:16" ht="13" x14ac:dyDescent="0.15">
      <c r="A923" s="2" t="s">
        <v>8240</v>
      </c>
      <c r="B923" s="2" t="s">
        <v>8241</v>
      </c>
      <c r="C923" s="2" t="s">
        <v>8242</v>
      </c>
      <c r="D923" s="2" t="s">
        <v>8243</v>
      </c>
      <c r="E923" s="2" t="s">
        <v>8244</v>
      </c>
      <c r="F923" s="3">
        <v>0.1</v>
      </c>
      <c r="G923" s="2">
        <v>3.4</v>
      </c>
      <c r="H923" s="4">
        <v>12185</v>
      </c>
      <c r="I923" s="2" t="s">
        <v>8245</v>
      </c>
      <c r="J923" s="2" t="s">
        <v>8246</v>
      </c>
      <c r="K923" s="2" t="s">
        <v>8247</v>
      </c>
      <c r="L923" s="2" t="s">
        <v>8248</v>
      </c>
      <c r="M923" s="2" t="s">
        <v>8249</v>
      </c>
      <c r="N923" s="2" t="s">
        <v>8250</v>
      </c>
      <c r="O923" s="5" t="s">
        <v>8251</v>
      </c>
      <c r="P923" s="5" t="s">
        <v>8252</v>
      </c>
    </row>
    <row r="924" spans="1:16" ht="13" x14ac:dyDescent="0.15">
      <c r="A924" s="2" t="s">
        <v>8253</v>
      </c>
      <c r="B924" s="2" t="s">
        <v>8254</v>
      </c>
      <c r="C924" s="2" t="s">
        <v>6253</v>
      </c>
      <c r="D924" s="2" t="s">
        <v>8255</v>
      </c>
      <c r="E924" s="2" t="s">
        <v>8256</v>
      </c>
      <c r="F924" s="3">
        <v>0.47</v>
      </c>
      <c r="G924" s="2">
        <v>4.3</v>
      </c>
      <c r="H924" s="4">
        <v>2623</v>
      </c>
      <c r="I924" s="2" t="s">
        <v>8257</v>
      </c>
      <c r="J924" s="2" t="s">
        <v>8258</v>
      </c>
      <c r="K924" s="2" t="s">
        <v>8259</v>
      </c>
      <c r="L924" s="2" t="s">
        <v>8260</v>
      </c>
      <c r="M924" s="2" t="s">
        <v>8261</v>
      </c>
      <c r="N924" s="2" t="s">
        <v>8262</v>
      </c>
      <c r="O924" s="5" t="s">
        <v>8263</v>
      </c>
      <c r="P924" s="5" t="s">
        <v>8264</v>
      </c>
    </row>
    <row r="925" spans="1:16" ht="13" x14ac:dyDescent="0.15">
      <c r="A925" s="2" t="s">
        <v>8265</v>
      </c>
      <c r="B925" s="2" t="s">
        <v>8266</v>
      </c>
      <c r="C925" s="2" t="s">
        <v>6652</v>
      </c>
      <c r="D925" s="2" t="s">
        <v>1086</v>
      </c>
      <c r="E925" s="2" t="s">
        <v>114</v>
      </c>
      <c r="F925" s="3">
        <v>0.55000000000000004</v>
      </c>
      <c r="G925" s="2">
        <v>4.3</v>
      </c>
      <c r="H925" s="4">
        <v>9701</v>
      </c>
      <c r="I925" s="2" t="s">
        <v>8267</v>
      </c>
      <c r="J925" s="2" t="s">
        <v>8268</v>
      </c>
      <c r="K925" s="2" t="s">
        <v>8269</v>
      </c>
      <c r="L925" s="2" t="s">
        <v>8270</v>
      </c>
      <c r="M925" s="2" t="s">
        <v>8271</v>
      </c>
      <c r="N925" s="2" t="s">
        <v>8272</v>
      </c>
      <c r="O925" s="5" t="s">
        <v>8273</v>
      </c>
      <c r="P925" s="5" t="s">
        <v>8274</v>
      </c>
    </row>
    <row r="926" spans="1:16" ht="13" x14ac:dyDescent="0.15">
      <c r="A926" s="2" t="s">
        <v>8275</v>
      </c>
      <c r="B926" s="2" t="s">
        <v>8276</v>
      </c>
      <c r="C926" s="2" t="s">
        <v>8277</v>
      </c>
      <c r="D926" s="2" t="s">
        <v>4994</v>
      </c>
      <c r="E926" s="2" t="s">
        <v>4994</v>
      </c>
      <c r="F926" s="3">
        <v>0</v>
      </c>
      <c r="G926" s="2">
        <v>4.3</v>
      </c>
      <c r="H926" s="4">
        <v>15867</v>
      </c>
      <c r="I926" s="2" t="s">
        <v>8278</v>
      </c>
      <c r="J926" s="2" t="s">
        <v>8279</v>
      </c>
      <c r="K926" s="2" t="s">
        <v>8280</v>
      </c>
      <c r="L926" s="2" t="s">
        <v>8281</v>
      </c>
      <c r="M926" s="2" t="s">
        <v>8282</v>
      </c>
      <c r="N926" s="2" t="s">
        <v>8283</v>
      </c>
      <c r="O926" s="5" t="s">
        <v>8284</v>
      </c>
      <c r="P926" s="5" t="s">
        <v>8285</v>
      </c>
    </row>
    <row r="927" spans="1:16" ht="13" x14ac:dyDescent="0.15">
      <c r="A927" s="2" t="s">
        <v>622</v>
      </c>
      <c r="B927" s="2" t="s">
        <v>623</v>
      </c>
      <c r="C927" s="2" t="s">
        <v>18</v>
      </c>
      <c r="D927" s="2" t="s">
        <v>624</v>
      </c>
      <c r="E927" s="2" t="s">
        <v>625</v>
      </c>
      <c r="F927" s="3">
        <v>0.77</v>
      </c>
      <c r="G927" s="2">
        <v>4.2</v>
      </c>
      <c r="H927" s="2">
        <v>656</v>
      </c>
      <c r="I927" s="2" t="s">
        <v>626</v>
      </c>
      <c r="J927" s="2" t="s">
        <v>627</v>
      </c>
      <c r="K927" s="2" t="s">
        <v>628</v>
      </c>
      <c r="L927" s="2" t="s">
        <v>629</v>
      </c>
      <c r="M927" s="2" t="s">
        <v>630</v>
      </c>
      <c r="N927" s="2" t="s">
        <v>631</v>
      </c>
      <c r="O927" s="5" t="s">
        <v>632</v>
      </c>
      <c r="P927" s="5" t="s">
        <v>8286</v>
      </c>
    </row>
    <row r="928" spans="1:16" ht="13" x14ac:dyDescent="0.15">
      <c r="A928" s="2" t="s">
        <v>8287</v>
      </c>
      <c r="B928" s="2" t="s">
        <v>8288</v>
      </c>
      <c r="C928" s="2" t="s">
        <v>5848</v>
      </c>
      <c r="D928" s="2" t="s">
        <v>547</v>
      </c>
      <c r="E928" s="2" t="s">
        <v>730</v>
      </c>
      <c r="F928" s="3">
        <v>0.6</v>
      </c>
      <c r="G928" s="2">
        <v>4.0999999999999996</v>
      </c>
      <c r="H928" s="4">
        <v>10725</v>
      </c>
      <c r="I928" s="2" t="s">
        <v>8289</v>
      </c>
      <c r="J928" s="2" t="s">
        <v>8290</v>
      </c>
      <c r="K928" s="2" t="s">
        <v>8291</v>
      </c>
      <c r="L928" s="2" t="s">
        <v>8292</v>
      </c>
      <c r="M928" s="2" t="s">
        <v>8293</v>
      </c>
      <c r="N928" s="2" t="s">
        <v>8294</v>
      </c>
      <c r="O928" s="5" t="s">
        <v>8295</v>
      </c>
      <c r="P928" s="5" t="s">
        <v>8296</v>
      </c>
    </row>
    <row r="929" spans="1:16" ht="13" x14ac:dyDescent="0.15">
      <c r="A929" s="2" t="s">
        <v>8297</v>
      </c>
      <c r="B929" s="2" t="s">
        <v>8298</v>
      </c>
      <c r="C929" s="2" t="s">
        <v>5767</v>
      </c>
      <c r="D929" s="2" t="s">
        <v>8299</v>
      </c>
      <c r="E929" s="2" t="s">
        <v>163</v>
      </c>
      <c r="F929" s="3">
        <v>0.56000000000000005</v>
      </c>
      <c r="G929" s="2">
        <v>4</v>
      </c>
      <c r="H929" s="4">
        <v>3025</v>
      </c>
      <c r="I929" s="2" t="s">
        <v>8300</v>
      </c>
      <c r="J929" s="2" t="s">
        <v>8301</v>
      </c>
      <c r="K929" s="2" t="s">
        <v>8302</v>
      </c>
      <c r="L929" s="2" t="s">
        <v>8303</v>
      </c>
      <c r="M929" s="2" t="s">
        <v>8304</v>
      </c>
      <c r="N929" s="2" t="s">
        <v>8305</v>
      </c>
      <c r="O929" s="5" t="s">
        <v>8306</v>
      </c>
      <c r="P929" s="5" t="s">
        <v>8307</v>
      </c>
    </row>
    <row r="930" spans="1:16" ht="13" x14ac:dyDescent="0.15">
      <c r="A930" s="2" t="s">
        <v>634</v>
      </c>
      <c r="B930" s="2" t="s">
        <v>635</v>
      </c>
      <c r="C930" s="2" t="s">
        <v>18</v>
      </c>
      <c r="D930" s="2" t="s">
        <v>66</v>
      </c>
      <c r="E930" s="2" t="s">
        <v>32</v>
      </c>
      <c r="F930" s="3">
        <v>0.56000000000000005</v>
      </c>
      <c r="G930" s="2">
        <v>4.3</v>
      </c>
      <c r="H930" s="4">
        <v>7064</v>
      </c>
      <c r="I930" s="2" t="s">
        <v>636</v>
      </c>
      <c r="J930" s="2" t="s">
        <v>637</v>
      </c>
      <c r="K930" s="2" t="s">
        <v>638</v>
      </c>
      <c r="L930" s="2" t="s">
        <v>639</v>
      </c>
      <c r="M930" s="2" t="s">
        <v>640</v>
      </c>
      <c r="N930" s="2" t="s">
        <v>641</v>
      </c>
      <c r="O930" s="5" t="s">
        <v>8308</v>
      </c>
      <c r="P930" s="5" t="s">
        <v>8309</v>
      </c>
    </row>
    <row r="931" spans="1:16" ht="13" x14ac:dyDescent="0.15">
      <c r="A931" s="2" t="s">
        <v>8310</v>
      </c>
      <c r="B931" s="2" t="s">
        <v>8311</v>
      </c>
      <c r="C931" s="2" t="s">
        <v>6451</v>
      </c>
      <c r="D931" s="2" t="s">
        <v>55</v>
      </c>
      <c r="E931" s="2" t="s">
        <v>2139</v>
      </c>
      <c r="F931" s="3">
        <v>0.53</v>
      </c>
      <c r="G931" s="2">
        <v>4</v>
      </c>
      <c r="H931" s="4">
        <v>5736</v>
      </c>
      <c r="I931" s="2" t="s">
        <v>8312</v>
      </c>
      <c r="J931" s="2" t="s">
        <v>8313</v>
      </c>
      <c r="K931" s="2" t="s">
        <v>8314</v>
      </c>
      <c r="L931" s="2" t="s">
        <v>8315</v>
      </c>
      <c r="M931" s="2" t="s">
        <v>8316</v>
      </c>
      <c r="N931" s="2" t="s">
        <v>8317</v>
      </c>
      <c r="O931" s="5" t="s">
        <v>8318</v>
      </c>
      <c r="P931" s="5" t="s">
        <v>8319</v>
      </c>
    </row>
    <row r="932" spans="1:16" ht="13" x14ac:dyDescent="0.15">
      <c r="A932" s="2" t="s">
        <v>8320</v>
      </c>
      <c r="B932" s="2" t="s">
        <v>8321</v>
      </c>
      <c r="C932" s="2" t="s">
        <v>3347</v>
      </c>
      <c r="D932" s="2" t="s">
        <v>8322</v>
      </c>
      <c r="E932" s="2" t="s">
        <v>324</v>
      </c>
      <c r="F932" s="3">
        <v>0.16</v>
      </c>
      <c r="G932" s="2">
        <v>4.0999999999999996</v>
      </c>
      <c r="H932" s="4">
        <v>72563</v>
      </c>
      <c r="I932" s="2" t="s">
        <v>8323</v>
      </c>
      <c r="J932" s="2" t="s">
        <v>8324</v>
      </c>
      <c r="K932" s="2" t="s">
        <v>8325</v>
      </c>
      <c r="L932" s="2" t="s">
        <v>8326</v>
      </c>
      <c r="M932" s="2" t="s">
        <v>8327</v>
      </c>
      <c r="N932" s="2" t="s">
        <v>8328</v>
      </c>
      <c r="O932" s="5" t="s">
        <v>8329</v>
      </c>
      <c r="P932" s="5" t="s">
        <v>8330</v>
      </c>
    </row>
    <row r="933" spans="1:16" ht="13" x14ac:dyDescent="0.15">
      <c r="A933" s="2" t="s">
        <v>8331</v>
      </c>
      <c r="B933" s="2" t="s">
        <v>8332</v>
      </c>
      <c r="C933" s="2" t="s">
        <v>5218</v>
      </c>
      <c r="D933" s="2" t="s">
        <v>8333</v>
      </c>
      <c r="E933" s="2" t="s">
        <v>1351</v>
      </c>
      <c r="F933" s="3">
        <v>0.76</v>
      </c>
      <c r="G933" s="2">
        <v>4</v>
      </c>
      <c r="H933" s="4">
        <v>1026</v>
      </c>
      <c r="I933" s="2" t="s">
        <v>8334</v>
      </c>
      <c r="J933" s="2" t="s">
        <v>8335</v>
      </c>
      <c r="K933" s="2" t="s">
        <v>8336</v>
      </c>
      <c r="L933" s="2" t="s">
        <v>8337</v>
      </c>
      <c r="M933" s="2" t="s">
        <v>8338</v>
      </c>
      <c r="N933" s="2" t="s">
        <v>8339</v>
      </c>
      <c r="O933" s="5" t="s">
        <v>8340</v>
      </c>
      <c r="P933" s="5" t="s">
        <v>8341</v>
      </c>
    </row>
    <row r="934" spans="1:16" ht="13" x14ac:dyDescent="0.15">
      <c r="A934" s="2" t="s">
        <v>8342</v>
      </c>
      <c r="B934" s="2" t="s">
        <v>8343</v>
      </c>
      <c r="C934" s="2" t="s">
        <v>8344</v>
      </c>
      <c r="D934" s="2" t="s">
        <v>547</v>
      </c>
      <c r="E934" s="2" t="s">
        <v>5556</v>
      </c>
      <c r="F934" s="3">
        <v>0.78</v>
      </c>
      <c r="G934" s="2">
        <v>3.8</v>
      </c>
      <c r="H934" s="4">
        <v>2043</v>
      </c>
      <c r="I934" s="2" t="s">
        <v>8345</v>
      </c>
      <c r="J934" s="2" t="s">
        <v>8346</v>
      </c>
      <c r="K934" s="2" t="s">
        <v>8347</v>
      </c>
      <c r="L934" s="2" t="s">
        <v>8348</v>
      </c>
      <c r="M934" s="2" t="s">
        <v>8349</v>
      </c>
      <c r="N934" s="2" t="s">
        <v>8350</v>
      </c>
      <c r="O934" s="5" t="s">
        <v>8351</v>
      </c>
      <c r="P934" s="5" t="s">
        <v>8352</v>
      </c>
    </row>
    <row r="935" spans="1:16" ht="13" x14ac:dyDescent="0.15">
      <c r="A935" s="2" t="s">
        <v>8353</v>
      </c>
      <c r="B935" s="2" t="s">
        <v>8354</v>
      </c>
      <c r="C935" s="2" t="s">
        <v>6440</v>
      </c>
      <c r="D935" s="2" t="s">
        <v>1825</v>
      </c>
      <c r="E935" s="2" t="s">
        <v>625</v>
      </c>
      <c r="F935" s="3">
        <v>0.75</v>
      </c>
      <c r="G935" s="2">
        <v>4.2</v>
      </c>
      <c r="H935" s="4">
        <v>4149</v>
      </c>
      <c r="I935" s="2" t="s">
        <v>8355</v>
      </c>
      <c r="J935" s="2" t="s">
        <v>8356</v>
      </c>
      <c r="K935" s="2" t="s">
        <v>8357</v>
      </c>
      <c r="L935" s="2" t="s">
        <v>8358</v>
      </c>
      <c r="M935" s="2" t="s">
        <v>8359</v>
      </c>
      <c r="N935" s="2" t="s">
        <v>8360</v>
      </c>
      <c r="O935" s="5" t="s">
        <v>8361</v>
      </c>
      <c r="P935" s="5" t="s">
        <v>8362</v>
      </c>
    </row>
    <row r="936" spans="1:16" ht="13" x14ac:dyDescent="0.15">
      <c r="A936" s="2" t="s">
        <v>8363</v>
      </c>
      <c r="B936" s="2" t="s">
        <v>8364</v>
      </c>
      <c r="C936" s="2" t="s">
        <v>5500</v>
      </c>
      <c r="D936" s="2" t="s">
        <v>90</v>
      </c>
      <c r="E936" s="2" t="s">
        <v>8365</v>
      </c>
      <c r="F936" s="3">
        <v>0.36</v>
      </c>
      <c r="G936" s="2">
        <v>4.3</v>
      </c>
      <c r="H936" s="2">
        <v>74</v>
      </c>
      <c r="I936" s="2" t="s">
        <v>8366</v>
      </c>
      <c r="J936" s="2" t="s">
        <v>8367</v>
      </c>
      <c r="K936" s="2" t="s">
        <v>8368</v>
      </c>
      <c r="L936" s="2" t="s">
        <v>8369</v>
      </c>
      <c r="M936" s="2" t="s">
        <v>8370</v>
      </c>
      <c r="N936" s="2" t="s">
        <v>8371</v>
      </c>
      <c r="O936" s="5" t="s">
        <v>8372</v>
      </c>
      <c r="P936" s="5" t="s">
        <v>8373</v>
      </c>
    </row>
    <row r="937" spans="1:16" ht="13" x14ac:dyDescent="0.15">
      <c r="A937" s="2" t="s">
        <v>8374</v>
      </c>
      <c r="B937" s="2" t="s">
        <v>8375</v>
      </c>
      <c r="C937" s="2" t="s">
        <v>8376</v>
      </c>
      <c r="D937" s="2" t="s">
        <v>8377</v>
      </c>
      <c r="E937" s="2" t="s">
        <v>8378</v>
      </c>
      <c r="F937" s="3">
        <v>0.68</v>
      </c>
      <c r="G937" s="2">
        <v>4.4000000000000004</v>
      </c>
      <c r="H937" s="4">
        <v>41398</v>
      </c>
      <c r="I937" s="2" t="s">
        <v>8379</v>
      </c>
      <c r="J937" s="2" t="s">
        <v>8380</v>
      </c>
      <c r="K937" s="2" t="s">
        <v>8381</v>
      </c>
      <c r="L937" s="2" t="s">
        <v>8382</v>
      </c>
      <c r="M937" s="2" t="s">
        <v>8383</v>
      </c>
      <c r="N937" s="2" t="s">
        <v>8384</v>
      </c>
      <c r="O937" s="5" t="s">
        <v>8385</v>
      </c>
      <c r="P937" s="5" t="s">
        <v>8386</v>
      </c>
    </row>
    <row r="938" spans="1:16" ht="13" x14ac:dyDescent="0.15">
      <c r="A938" s="2" t="s">
        <v>8387</v>
      </c>
      <c r="B938" s="2" t="s">
        <v>8388</v>
      </c>
      <c r="C938" s="2" t="s">
        <v>7530</v>
      </c>
      <c r="D938" s="2" t="s">
        <v>610</v>
      </c>
      <c r="E938" s="2" t="s">
        <v>8389</v>
      </c>
      <c r="F938" s="3">
        <v>0.5</v>
      </c>
      <c r="G938" s="2">
        <v>4.0999999999999996</v>
      </c>
      <c r="H938" s="4">
        <v>5195</v>
      </c>
      <c r="I938" s="2" t="s">
        <v>8390</v>
      </c>
      <c r="J938" s="2" t="s">
        <v>8391</v>
      </c>
      <c r="K938" s="2" t="s">
        <v>8392</v>
      </c>
      <c r="L938" s="2" t="s">
        <v>8393</v>
      </c>
      <c r="M938" s="2" t="s">
        <v>8394</v>
      </c>
      <c r="N938" s="2" t="s">
        <v>8395</v>
      </c>
      <c r="O938" s="5" t="s">
        <v>8396</v>
      </c>
      <c r="P938" s="5" t="s">
        <v>8397</v>
      </c>
    </row>
    <row r="939" spans="1:16" ht="13" x14ac:dyDescent="0.15">
      <c r="A939" s="2" t="s">
        <v>8398</v>
      </c>
      <c r="B939" s="2" t="s">
        <v>8399</v>
      </c>
      <c r="C939" s="2" t="s">
        <v>8400</v>
      </c>
      <c r="D939" s="2" t="s">
        <v>547</v>
      </c>
      <c r="E939" s="2" t="s">
        <v>324</v>
      </c>
      <c r="F939" s="3">
        <v>0.4</v>
      </c>
      <c r="G939" s="2">
        <v>4.5</v>
      </c>
      <c r="H939" s="4">
        <v>22420</v>
      </c>
      <c r="I939" s="2" t="s">
        <v>8401</v>
      </c>
      <c r="J939" s="2" t="s">
        <v>1010</v>
      </c>
      <c r="K939" s="2" t="s">
        <v>1011</v>
      </c>
      <c r="L939" s="2" t="s">
        <v>1012</v>
      </c>
      <c r="M939" s="2" t="s">
        <v>1013</v>
      </c>
      <c r="N939" s="2" t="s">
        <v>1014</v>
      </c>
      <c r="O939" s="5" t="s">
        <v>8402</v>
      </c>
      <c r="P939" s="5" t="s">
        <v>8403</v>
      </c>
    </row>
    <row r="940" spans="1:16" ht="13" x14ac:dyDescent="0.15">
      <c r="A940" s="2" t="s">
        <v>666</v>
      </c>
      <c r="B940" s="2" t="s">
        <v>667</v>
      </c>
      <c r="C940" s="2" t="s">
        <v>18</v>
      </c>
      <c r="D940" s="2" t="s">
        <v>668</v>
      </c>
      <c r="E940" s="2" t="s">
        <v>114</v>
      </c>
      <c r="F940" s="3">
        <v>0.86</v>
      </c>
      <c r="G940" s="2">
        <v>4</v>
      </c>
      <c r="H940" s="4">
        <v>1313</v>
      </c>
      <c r="I940" s="2" t="s">
        <v>669</v>
      </c>
      <c r="J940" s="2" t="s">
        <v>670</v>
      </c>
      <c r="K940" s="2" t="s">
        <v>671</v>
      </c>
      <c r="L940" s="2" t="s">
        <v>672</v>
      </c>
      <c r="M940" s="2" t="s">
        <v>673</v>
      </c>
      <c r="N940" s="2" t="s">
        <v>674</v>
      </c>
      <c r="O940" s="5" t="s">
        <v>675</v>
      </c>
      <c r="P940" s="5" t="s">
        <v>8404</v>
      </c>
    </row>
    <row r="941" spans="1:16" ht="13" x14ac:dyDescent="0.15">
      <c r="A941" s="2" t="s">
        <v>8405</v>
      </c>
      <c r="B941" s="2" t="s">
        <v>8406</v>
      </c>
      <c r="C941" s="2" t="s">
        <v>3347</v>
      </c>
      <c r="D941" s="2" t="s">
        <v>5680</v>
      </c>
      <c r="E941" s="2" t="s">
        <v>324</v>
      </c>
      <c r="F941" s="3">
        <v>0.56000000000000005</v>
      </c>
      <c r="G941" s="2">
        <v>4.2</v>
      </c>
      <c r="H941" s="4">
        <v>2284</v>
      </c>
      <c r="I941" s="2" t="s">
        <v>8407</v>
      </c>
      <c r="J941" s="2" t="s">
        <v>8408</v>
      </c>
      <c r="K941" s="2" t="s">
        <v>8409</v>
      </c>
      <c r="L941" s="2" t="s">
        <v>8410</v>
      </c>
      <c r="M941" s="2" t="s">
        <v>8411</v>
      </c>
      <c r="N941" s="2" t="s">
        <v>8412</v>
      </c>
      <c r="O941" s="5" t="s">
        <v>8413</v>
      </c>
      <c r="P941" s="5" t="s">
        <v>8414</v>
      </c>
    </row>
    <row r="942" spans="1:16" ht="13" x14ac:dyDescent="0.15">
      <c r="A942" s="2" t="s">
        <v>8415</v>
      </c>
      <c r="B942" s="2" t="s">
        <v>8416</v>
      </c>
      <c r="C942" s="2" t="s">
        <v>5479</v>
      </c>
      <c r="D942" s="2" t="s">
        <v>8417</v>
      </c>
      <c r="E942" s="2" t="s">
        <v>548</v>
      </c>
      <c r="F942" s="3">
        <v>0.36</v>
      </c>
      <c r="G942" s="2">
        <v>3.9</v>
      </c>
      <c r="H942" s="2">
        <v>427</v>
      </c>
      <c r="I942" s="2" t="s">
        <v>8418</v>
      </c>
      <c r="J942" s="2" t="s">
        <v>8419</v>
      </c>
      <c r="K942" s="2" t="s">
        <v>8420</v>
      </c>
      <c r="L942" s="2" t="s">
        <v>8421</v>
      </c>
      <c r="M942" s="2" t="s">
        <v>8422</v>
      </c>
      <c r="N942" s="2" t="s">
        <v>8423</v>
      </c>
      <c r="O942" s="5" t="s">
        <v>8424</v>
      </c>
      <c r="P942" s="5" t="s">
        <v>8425</v>
      </c>
    </row>
    <row r="943" spans="1:16" ht="13" x14ac:dyDescent="0.15">
      <c r="A943" s="2" t="s">
        <v>8426</v>
      </c>
      <c r="B943" s="2" t="s">
        <v>8427</v>
      </c>
      <c r="C943" s="2" t="s">
        <v>8428</v>
      </c>
      <c r="D943" s="2" t="s">
        <v>1894</v>
      </c>
      <c r="E943" s="2" t="s">
        <v>324</v>
      </c>
      <c r="F943" s="3">
        <v>0.73</v>
      </c>
      <c r="G943" s="2">
        <v>4.3</v>
      </c>
      <c r="H943" s="4">
        <v>1367</v>
      </c>
      <c r="I943" s="2" t="s">
        <v>8429</v>
      </c>
      <c r="J943" s="2" t="s">
        <v>8430</v>
      </c>
      <c r="K943" s="2" t="s">
        <v>8431</v>
      </c>
      <c r="L943" s="2" t="s">
        <v>8432</v>
      </c>
      <c r="M943" s="2" t="s">
        <v>8433</v>
      </c>
      <c r="N943" s="2" t="s">
        <v>8434</v>
      </c>
      <c r="O943" s="5" t="s">
        <v>8435</v>
      </c>
      <c r="P943" s="5" t="s">
        <v>8436</v>
      </c>
    </row>
    <row r="944" spans="1:16" ht="13" x14ac:dyDescent="0.15">
      <c r="A944" s="2" t="s">
        <v>8437</v>
      </c>
      <c r="B944" s="2" t="s">
        <v>8438</v>
      </c>
      <c r="C944" s="2" t="s">
        <v>8344</v>
      </c>
      <c r="D944" s="2" t="s">
        <v>1432</v>
      </c>
      <c r="E944" s="2" t="s">
        <v>236</v>
      </c>
      <c r="F944" s="3">
        <v>0.57999999999999996</v>
      </c>
      <c r="G944" s="2">
        <v>4</v>
      </c>
      <c r="H944" s="4">
        <v>13199</v>
      </c>
      <c r="I944" s="2" t="s">
        <v>8439</v>
      </c>
      <c r="J944" s="2" t="s">
        <v>8440</v>
      </c>
      <c r="K944" s="2" t="s">
        <v>8441</v>
      </c>
      <c r="L944" s="2" t="s">
        <v>8442</v>
      </c>
      <c r="M944" s="2" t="s">
        <v>8443</v>
      </c>
      <c r="N944" s="2" t="s">
        <v>8444</v>
      </c>
      <c r="O944" s="5" t="s">
        <v>8445</v>
      </c>
      <c r="P944" s="5" t="s">
        <v>8446</v>
      </c>
    </row>
    <row r="945" spans="1:16" ht="13" x14ac:dyDescent="0.15">
      <c r="A945" s="2" t="s">
        <v>677</v>
      </c>
      <c r="B945" s="2" t="s">
        <v>678</v>
      </c>
      <c r="C945" s="2" t="s">
        <v>18</v>
      </c>
      <c r="D945" s="2" t="s">
        <v>54</v>
      </c>
      <c r="E945" s="2" t="s">
        <v>679</v>
      </c>
      <c r="F945" s="3">
        <v>0.61</v>
      </c>
      <c r="G945" s="2">
        <v>4.2</v>
      </c>
      <c r="H945" s="4">
        <v>29746</v>
      </c>
      <c r="I945" s="2" t="s">
        <v>680</v>
      </c>
      <c r="J945" s="2" t="s">
        <v>681</v>
      </c>
      <c r="K945" s="2" t="s">
        <v>682</v>
      </c>
      <c r="L945" s="2" t="s">
        <v>683</v>
      </c>
      <c r="M945" s="2" t="s">
        <v>684</v>
      </c>
      <c r="N945" s="2" t="s">
        <v>685</v>
      </c>
      <c r="O945" s="5" t="s">
        <v>8447</v>
      </c>
      <c r="P945" s="5" t="s">
        <v>8448</v>
      </c>
    </row>
    <row r="946" spans="1:16" ht="13" x14ac:dyDescent="0.15">
      <c r="A946" s="2" t="s">
        <v>8449</v>
      </c>
      <c r="B946" s="2" t="s">
        <v>8450</v>
      </c>
      <c r="C946" s="2" t="s">
        <v>18</v>
      </c>
      <c r="D946" s="2" t="s">
        <v>1825</v>
      </c>
      <c r="E946" s="2" t="s">
        <v>20</v>
      </c>
      <c r="F946" s="3">
        <v>0.66</v>
      </c>
      <c r="G946" s="2">
        <v>4.3</v>
      </c>
      <c r="H946" s="4">
        <v>2806</v>
      </c>
      <c r="I946" s="2" t="s">
        <v>8451</v>
      </c>
      <c r="J946" s="2" t="s">
        <v>1077</v>
      </c>
      <c r="K946" s="2" t="s">
        <v>1078</v>
      </c>
      <c r="L946" s="2" t="s">
        <v>1079</v>
      </c>
      <c r="M946" s="2" t="s">
        <v>1080</v>
      </c>
      <c r="N946" s="2" t="s">
        <v>1081</v>
      </c>
      <c r="O946" s="5" t="s">
        <v>8452</v>
      </c>
      <c r="P946" s="5" t="s">
        <v>8453</v>
      </c>
    </row>
    <row r="947" spans="1:16" ht="13" x14ac:dyDescent="0.15">
      <c r="A947" s="2" t="s">
        <v>8454</v>
      </c>
      <c r="B947" s="2" t="s">
        <v>8455</v>
      </c>
      <c r="C947" s="2" t="s">
        <v>3219</v>
      </c>
      <c r="D947" s="2" t="s">
        <v>8456</v>
      </c>
      <c r="E947" s="2" t="s">
        <v>717</v>
      </c>
      <c r="F947" s="3">
        <v>0.25</v>
      </c>
      <c r="G947" s="2">
        <v>4.2</v>
      </c>
      <c r="H947" s="4">
        <v>30355</v>
      </c>
      <c r="I947" s="2" t="s">
        <v>8457</v>
      </c>
      <c r="J947" s="2" t="s">
        <v>8458</v>
      </c>
      <c r="K947" s="2" t="s">
        <v>8459</v>
      </c>
      <c r="L947" s="2" t="s">
        <v>8460</v>
      </c>
      <c r="M947" s="2" t="s">
        <v>8461</v>
      </c>
      <c r="N947" s="2" t="s">
        <v>8462</v>
      </c>
      <c r="O947" s="5" t="s">
        <v>8463</v>
      </c>
      <c r="P947" s="5" t="s">
        <v>8464</v>
      </c>
    </row>
    <row r="948" spans="1:16" ht="13" x14ac:dyDescent="0.15">
      <c r="A948" s="2" t="s">
        <v>8465</v>
      </c>
      <c r="B948" s="2" t="s">
        <v>8466</v>
      </c>
      <c r="C948" s="2" t="s">
        <v>6652</v>
      </c>
      <c r="D948" s="2" t="s">
        <v>102</v>
      </c>
      <c r="E948" s="2" t="s">
        <v>625</v>
      </c>
      <c r="F948" s="3">
        <v>0.8</v>
      </c>
      <c r="G948" s="2">
        <v>4.2</v>
      </c>
      <c r="H948" s="4">
        <v>2868</v>
      </c>
      <c r="I948" s="2" t="s">
        <v>8467</v>
      </c>
      <c r="J948" s="2" t="s">
        <v>8468</v>
      </c>
      <c r="K948" s="2" t="s">
        <v>8469</v>
      </c>
      <c r="L948" s="2" t="s">
        <v>8470</v>
      </c>
      <c r="M948" s="2" t="s">
        <v>8471</v>
      </c>
      <c r="N948" s="2" t="s">
        <v>8472</v>
      </c>
      <c r="O948" s="5" t="s">
        <v>8473</v>
      </c>
      <c r="P948" s="5" t="s">
        <v>8474</v>
      </c>
    </row>
    <row r="949" spans="1:16" ht="13" x14ac:dyDescent="0.15">
      <c r="A949" s="2" t="s">
        <v>8475</v>
      </c>
      <c r="B949" s="2" t="s">
        <v>8476</v>
      </c>
      <c r="C949" s="2" t="s">
        <v>6440</v>
      </c>
      <c r="D949" s="2" t="s">
        <v>1825</v>
      </c>
      <c r="E949" s="2" t="s">
        <v>625</v>
      </c>
      <c r="F949" s="3">
        <v>0.75</v>
      </c>
      <c r="G949" s="2">
        <v>4.0999999999999996</v>
      </c>
      <c r="H949" s="2">
        <v>670</v>
      </c>
      <c r="I949" s="2" t="s">
        <v>8477</v>
      </c>
      <c r="J949" s="2" t="s">
        <v>8478</v>
      </c>
      <c r="K949" s="2" t="s">
        <v>8479</v>
      </c>
      <c r="L949" s="2" t="s">
        <v>8480</v>
      </c>
      <c r="M949" s="2" t="s">
        <v>8481</v>
      </c>
      <c r="N949" s="2" t="s">
        <v>8482</v>
      </c>
      <c r="O949" s="5" t="s">
        <v>8483</v>
      </c>
      <c r="P949" s="5" t="s">
        <v>8484</v>
      </c>
    </row>
    <row r="950" spans="1:16" ht="13" x14ac:dyDescent="0.15">
      <c r="A950" s="2" t="s">
        <v>8485</v>
      </c>
      <c r="B950" s="2" t="s">
        <v>8486</v>
      </c>
      <c r="C950" s="2" t="s">
        <v>8487</v>
      </c>
      <c r="D950" s="2" t="s">
        <v>611</v>
      </c>
      <c r="E950" s="2" t="s">
        <v>730</v>
      </c>
      <c r="F950" s="3">
        <v>0.53</v>
      </c>
      <c r="G950" s="2">
        <v>4.3</v>
      </c>
      <c r="H950" s="4">
        <v>3530</v>
      </c>
      <c r="I950" s="2" t="s">
        <v>8488</v>
      </c>
      <c r="J950" s="2" t="s">
        <v>8489</v>
      </c>
      <c r="K950" s="2" t="s">
        <v>8490</v>
      </c>
      <c r="L950" s="2" t="s">
        <v>8491</v>
      </c>
      <c r="M950" s="2" t="s">
        <v>8492</v>
      </c>
      <c r="N950" s="2" t="s">
        <v>8493</v>
      </c>
      <c r="O950" s="5" t="s">
        <v>8494</v>
      </c>
      <c r="P950" s="5" t="s">
        <v>8495</v>
      </c>
    </row>
    <row r="951" spans="1:16" ht="13" x14ac:dyDescent="0.15">
      <c r="A951" s="2" t="s">
        <v>8496</v>
      </c>
      <c r="B951" s="2" t="s">
        <v>8497</v>
      </c>
      <c r="C951" s="2" t="s">
        <v>8498</v>
      </c>
      <c r="D951" s="2" t="s">
        <v>55</v>
      </c>
      <c r="E951" s="2" t="s">
        <v>888</v>
      </c>
      <c r="F951" s="3">
        <v>0.46</v>
      </c>
      <c r="G951" s="2">
        <v>4.3</v>
      </c>
      <c r="H951" s="4">
        <v>6183</v>
      </c>
      <c r="I951" s="2" t="s">
        <v>8499</v>
      </c>
      <c r="J951" s="2" t="s">
        <v>8500</v>
      </c>
      <c r="K951" s="2" t="s">
        <v>8501</v>
      </c>
      <c r="L951" s="2" t="s">
        <v>8502</v>
      </c>
      <c r="M951" s="2" t="s">
        <v>8503</v>
      </c>
      <c r="N951" s="2" t="s">
        <v>8504</v>
      </c>
      <c r="O951" s="5" t="s">
        <v>8505</v>
      </c>
      <c r="P951" s="5" t="s">
        <v>8506</v>
      </c>
    </row>
    <row r="952" spans="1:16" ht="13" x14ac:dyDescent="0.15">
      <c r="A952" s="2" t="s">
        <v>8507</v>
      </c>
      <c r="B952" s="2" t="s">
        <v>8508</v>
      </c>
      <c r="C952" s="2" t="s">
        <v>6728</v>
      </c>
      <c r="D952" s="2" t="s">
        <v>8509</v>
      </c>
      <c r="E952" s="2" t="s">
        <v>8509</v>
      </c>
      <c r="F952" s="3">
        <v>0</v>
      </c>
      <c r="G952" s="2">
        <v>4.2</v>
      </c>
      <c r="H952" s="2">
        <v>419</v>
      </c>
      <c r="I952" s="2" t="s">
        <v>8510</v>
      </c>
      <c r="J952" s="2" t="s">
        <v>8511</v>
      </c>
      <c r="K952" s="2" t="s">
        <v>8512</v>
      </c>
      <c r="L952" s="2" t="s">
        <v>8513</v>
      </c>
      <c r="M952" s="2" t="s">
        <v>8514</v>
      </c>
      <c r="N952" s="2" t="s">
        <v>8515</v>
      </c>
      <c r="O952" s="5" t="s">
        <v>8516</v>
      </c>
      <c r="P952" s="5" t="s">
        <v>8517</v>
      </c>
    </row>
    <row r="953" spans="1:16" ht="13" x14ac:dyDescent="0.15">
      <c r="A953" s="2" t="s">
        <v>8518</v>
      </c>
      <c r="B953" s="2" t="s">
        <v>8519</v>
      </c>
      <c r="C953" s="2" t="s">
        <v>5756</v>
      </c>
      <c r="D953" s="2" t="s">
        <v>114</v>
      </c>
      <c r="E953" s="2" t="s">
        <v>5405</v>
      </c>
      <c r="F953" s="3">
        <v>0.5</v>
      </c>
      <c r="G953" s="2">
        <v>4.5</v>
      </c>
      <c r="H953" s="4">
        <v>7317</v>
      </c>
      <c r="I953" s="2" t="s">
        <v>8520</v>
      </c>
      <c r="J953" s="2" t="s">
        <v>8521</v>
      </c>
      <c r="K953" s="2" t="s">
        <v>8522</v>
      </c>
      <c r="L953" s="2" t="s">
        <v>8523</v>
      </c>
      <c r="M953" s="2" t="s">
        <v>8524</v>
      </c>
      <c r="N953" s="2" t="s">
        <v>8525</v>
      </c>
      <c r="O953" s="5" t="s">
        <v>8526</v>
      </c>
      <c r="P953" s="5" t="s">
        <v>8527</v>
      </c>
    </row>
    <row r="954" spans="1:16" ht="13" x14ac:dyDescent="0.15">
      <c r="A954" s="2" t="s">
        <v>8528</v>
      </c>
      <c r="B954" s="2" t="s">
        <v>8529</v>
      </c>
      <c r="C954" s="2" t="s">
        <v>8530</v>
      </c>
      <c r="D954" s="2" t="s">
        <v>8531</v>
      </c>
      <c r="E954" s="2" t="s">
        <v>8531</v>
      </c>
      <c r="F954" s="3">
        <v>0</v>
      </c>
      <c r="G954" s="2">
        <v>4.4000000000000004</v>
      </c>
      <c r="H954" s="4">
        <v>4426</v>
      </c>
      <c r="I954" s="2" t="s">
        <v>8532</v>
      </c>
      <c r="J954" s="2" t="s">
        <v>8533</v>
      </c>
      <c r="K954" s="2" t="s">
        <v>8534</v>
      </c>
      <c r="L954" s="2" t="s">
        <v>8535</v>
      </c>
      <c r="M954" s="2" t="s">
        <v>8536</v>
      </c>
      <c r="N954" s="2" t="s">
        <v>8537</v>
      </c>
      <c r="O954" s="5" t="s">
        <v>8538</v>
      </c>
      <c r="P954" s="5" t="s">
        <v>8539</v>
      </c>
    </row>
    <row r="955" spans="1:16" ht="13" x14ac:dyDescent="0.15">
      <c r="A955" s="2" t="s">
        <v>688</v>
      </c>
      <c r="B955" s="2" t="s">
        <v>689</v>
      </c>
      <c r="C955" s="2" t="s">
        <v>194</v>
      </c>
      <c r="D955" s="2" t="s">
        <v>195</v>
      </c>
      <c r="E955" s="2" t="s">
        <v>196</v>
      </c>
      <c r="F955" s="3">
        <v>0.44</v>
      </c>
      <c r="G955" s="2">
        <v>4.2</v>
      </c>
      <c r="H955" s="4">
        <v>45237</v>
      </c>
      <c r="I955" s="2" t="s">
        <v>690</v>
      </c>
      <c r="J955" s="2" t="s">
        <v>691</v>
      </c>
      <c r="K955" s="2" t="s">
        <v>692</v>
      </c>
      <c r="L955" s="2" t="s">
        <v>693</v>
      </c>
      <c r="M955" s="2" t="s">
        <v>694</v>
      </c>
      <c r="N955" s="2" t="s">
        <v>695</v>
      </c>
      <c r="O955" s="5" t="s">
        <v>8540</v>
      </c>
      <c r="P955" s="5" t="s">
        <v>8541</v>
      </c>
    </row>
    <row r="956" spans="1:16" ht="13" x14ac:dyDescent="0.15">
      <c r="A956" s="2" t="s">
        <v>8542</v>
      </c>
      <c r="B956" s="2" t="s">
        <v>8543</v>
      </c>
      <c r="C956" s="2" t="s">
        <v>6652</v>
      </c>
      <c r="D956" s="2" t="s">
        <v>934</v>
      </c>
      <c r="E956" s="2" t="s">
        <v>20</v>
      </c>
      <c r="F956" s="3">
        <v>0.76</v>
      </c>
      <c r="G956" s="2">
        <v>4.0999999999999996</v>
      </c>
      <c r="H956" s="4">
        <v>1092</v>
      </c>
      <c r="I956" s="2" t="s">
        <v>8544</v>
      </c>
      <c r="J956" s="2" t="s">
        <v>8545</v>
      </c>
      <c r="K956" s="2" t="s">
        <v>8546</v>
      </c>
      <c r="L956" s="2" t="s">
        <v>8547</v>
      </c>
      <c r="M956" s="2" t="s">
        <v>8548</v>
      </c>
      <c r="N956" s="2" t="s">
        <v>8549</v>
      </c>
      <c r="O956" s="5" t="s">
        <v>8550</v>
      </c>
      <c r="P956" s="5" t="s">
        <v>8551</v>
      </c>
    </row>
    <row r="957" spans="1:16" ht="13" x14ac:dyDescent="0.15">
      <c r="A957" s="2" t="s">
        <v>8552</v>
      </c>
      <c r="B957" s="2" t="s">
        <v>8553</v>
      </c>
      <c r="C957" s="2" t="s">
        <v>7596</v>
      </c>
      <c r="D957" s="2" t="s">
        <v>8554</v>
      </c>
      <c r="E957" s="2" t="s">
        <v>7450</v>
      </c>
      <c r="F957" s="3">
        <v>0.24</v>
      </c>
      <c r="G957" s="2">
        <v>4.3</v>
      </c>
      <c r="H957" s="4">
        <v>2493</v>
      </c>
      <c r="I957" s="2" t="s">
        <v>8555</v>
      </c>
      <c r="J957" s="2" t="s">
        <v>8556</v>
      </c>
      <c r="K957" s="2" t="s">
        <v>8557</v>
      </c>
      <c r="L957" s="2" t="s">
        <v>8558</v>
      </c>
      <c r="M957" s="2" t="s">
        <v>8559</v>
      </c>
      <c r="N957" s="2" t="s">
        <v>8560</v>
      </c>
      <c r="O957" s="5" t="s">
        <v>8561</v>
      </c>
      <c r="P957" s="5" t="s">
        <v>8562</v>
      </c>
    </row>
    <row r="958" spans="1:16" ht="13" x14ac:dyDescent="0.15">
      <c r="A958" s="2" t="s">
        <v>8563</v>
      </c>
      <c r="B958" s="2" t="s">
        <v>8564</v>
      </c>
      <c r="C958" s="2" t="s">
        <v>5848</v>
      </c>
      <c r="D958" s="2" t="s">
        <v>1683</v>
      </c>
      <c r="E958" s="2" t="s">
        <v>842</v>
      </c>
      <c r="F958" s="3">
        <v>0.38</v>
      </c>
      <c r="G958" s="2">
        <v>4.4000000000000004</v>
      </c>
      <c r="H958" s="4">
        <v>12679</v>
      </c>
      <c r="I958" s="2" t="s">
        <v>8565</v>
      </c>
      <c r="J958" s="2" t="s">
        <v>8566</v>
      </c>
      <c r="K958" s="2" t="s">
        <v>8567</v>
      </c>
      <c r="L958" s="2" t="s">
        <v>8568</v>
      </c>
      <c r="M958" s="2" t="s">
        <v>8569</v>
      </c>
      <c r="N958" s="2" t="s">
        <v>8570</v>
      </c>
      <c r="O958" s="5" t="s">
        <v>5855</v>
      </c>
      <c r="P958" s="5" t="s">
        <v>8571</v>
      </c>
    </row>
    <row r="959" spans="1:16" ht="13" x14ac:dyDescent="0.15">
      <c r="A959" s="2" t="s">
        <v>759</v>
      </c>
      <c r="B959" s="2" t="s">
        <v>760</v>
      </c>
      <c r="C959" s="2" t="s">
        <v>18</v>
      </c>
      <c r="D959" s="2" t="s">
        <v>32</v>
      </c>
      <c r="E959" s="2" t="s">
        <v>378</v>
      </c>
      <c r="F959" s="3">
        <v>0.42</v>
      </c>
      <c r="G959" s="2">
        <v>4.0999999999999996</v>
      </c>
      <c r="H959" s="2">
        <v>210</v>
      </c>
      <c r="I959" s="2" t="s">
        <v>761</v>
      </c>
      <c r="J959" s="2" t="s">
        <v>762</v>
      </c>
      <c r="K959" s="2" t="s">
        <v>763</v>
      </c>
      <c r="L959" s="2" t="s">
        <v>764</v>
      </c>
      <c r="M959" s="2" t="s">
        <v>765</v>
      </c>
      <c r="N959" s="2" t="s">
        <v>766</v>
      </c>
      <c r="O959" s="5" t="s">
        <v>8572</v>
      </c>
      <c r="P959" s="5" t="s">
        <v>8573</v>
      </c>
    </row>
    <row r="960" spans="1:16" ht="13" x14ac:dyDescent="0.15">
      <c r="A960" s="2" t="s">
        <v>8574</v>
      </c>
      <c r="B960" s="2" t="s">
        <v>8575</v>
      </c>
      <c r="C960" s="2" t="s">
        <v>7802</v>
      </c>
      <c r="D960" s="2" t="s">
        <v>8576</v>
      </c>
      <c r="E960" s="2" t="s">
        <v>8577</v>
      </c>
      <c r="F960" s="3">
        <v>0.16</v>
      </c>
      <c r="G960" s="2">
        <v>3.6</v>
      </c>
      <c r="H960" s="4">
        <v>4199</v>
      </c>
      <c r="I960" s="2" t="s">
        <v>8578</v>
      </c>
      <c r="J960" s="2" t="s">
        <v>8579</v>
      </c>
      <c r="K960" s="2" t="s">
        <v>8580</v>
      </c>
      <c r="L960" s="2" t="s">
        <v>8581</v>
      </c>
      <c r="M960" s="2" t="s">
        <v>8582</v>
      </c>
      <c r="N960" s="2" t="s">
        <v>8583</v>
      </c>
      <c r="O960" s="5" t="s">
        <v>8584</v>
      </c>
      <c r="P960" s="5" t="s">
        <v>8585</v>
      </c>
    </row>
    <row r="961" spans="1:16" ht="13" x14ac:dyDescent="0.15">
      <c r="A961" s="2" t="s">
        <v>4949</v>
      </c>
      <c r="B961" s="2" t="s">
        <v>4950</v>
      </c>
      <c r="C961" s="2" t="s">
        <v>3450</v>
      </c>
      <c r="D961" s="2" t="s">
        <v>55</v>
      </c>
      <c r="E961" s="2" t="s">
        <v>547</v>
      </c>
      <c r="F961" s="3">
        <v>0.42</v>
      </c>
      <c r="G961" s="2">
        <v>4</v>
      </c>
      <c r="H961" s="4">
        <v>14403</v>
      </c>
      <c r="I961" s="2" t="s">
        <v>4951</v>
      </c>
      <c r="J961" s="2" t="s">
        <v>3978</v>
      </c>
      <c r="K961" s="2" t="s">
        <v>3979</v>
      </c>
      <c r="L961" s="2" t="s">
        <v>3980</v>
      </c>
      <c r="M961" s="2" t="s">
        <v>3981</v>
      </c>
      <c r="N961" s="2" t="s">
        <v>3982</v>
      </c>
      <c r="O961" s="5" t="s">
        <v>8586</v>
      </c>
      <c r="P961" s="5" t="s">
        <v>8587</v>
      </c>
    </row>
    <row r="962" spans="1:16" ht="13" x14ac:dyDescent="0.15">
      <c r="A962" s="2" t="s">
        <v>8588</v>
      </c>
      <c r="B962" s="2" t="s">
        <v>8589</v>
      </c>
      <c r="C962" s="2" t="s">
        <v>5848</v>
      </c>
      <c r="D962" s="2" t="s">
        <v>8590</v>
      </c>
      <c r="E962" s="2" t="s">
        <v>730</v>
      </c>
      <c r="F962" s="3">
        <v>0.48</v>
      </c>
      <c r="G962" s="2">
        <v>4</v>
      </c>
      <c r="H962" s="4">
        <v>11113</v>
      </c>
      <c r="I962" s="2" t="s">
        <v>8591</v>
      </c>
      <c r="J962" s="2" t="s">
        <v>8592</v>
      </c>
      <c r="K962" s="2" t="s">
        <v>8593</v>
      </c>
      <c r="L962" s="2" t="s">
        <v>8594</v>
      </c>
      <c r="M962" s="2" t="s">
        <v>8595</v>
      </c>
      <c r="N962" s="2" t="s">
        <v>8596</v>
      </c>
      <c r="O962" s="5" t="s">
        <v>8597</v>
      </c>
      <c r="P962" s="5" t="s">
        <v>8598</v>
      </c>
    </row>
    <row r="963" spans="1:16" ht="13" x14ac:dyDescent="0.15">
      <c r="A963" s="2" t="s">
        <v>8599</v>
      </c>
      <c r="B963" s="2" t="s">
        <v>8600</v>
      </c>
      <c r="C963" s="2" t="s">
        <v>5545</v>
      </c>
      <c r="D963" s="2" t="s">
        <v>8601</v>
      </c>
      <c r="E963" s="2" t="s">
        <v>142</v>
      </c>
      <c r="F963" s="3">
        <v>0.59</v>
      </c>
      <c r="G963" s="2">
        <v>4.4000000000000004</v>
      </c>
      <c r="H963" s="4">
        <v>10773</v>
      </c>
      <c r="I963" s="2" t="s">
        <v>8602</v>
      </c>
      <c r="J963" s="2" t="s">
        <v>8603</v>
      </c>
      <c r="K963" s="2" t="s">
        <v>8604</v>
      </c>
      <c r="L963" s="2" t="s">
        <v>8605</v>
      </c>
      <c r="M963" s="2" t="s">
        <v>8606</v>
      </c>
      <c r="N963" s="2" t="s">
        <v>8607</v>
      </c>
      <c r="O963" s="5" t="s">
        <v>8608</v>
      </c>
      <c r="P963" s="5" t="s">
        <v>8609</v>
      </c>
    </row>
    <row r="964" spans="1:16" ht="13" x14ac:dyDescent="0.15">
      <c r="A964" s="2" t="s">
        <v>4915</v>
      </c>
      <c r="B964" s="2" t="s">
        <v>4916</v>
      </c>
      <c r="C964" s="2" t="s">
        <v>4917</v>
      </c>
      <c r="D964" s="2" t="s">
        <v>4918</v>
      </c>
      <c r="E964" s="2" t="s">
        <v>114</v>
      </c>
      <c r="F964" s="3">
        <v>0.88</v>
      </c>
      <c r="G964" s="2">
        <v>3.9</v>
      </c>
      <c r="H964" s="4">
        <v>6491</v>
      </c>
      <c r="I964" s="2" t="s">
        <v>4919</v>
      </c>
      <c r="J964" s="2" t="s">
        <v>4920</v>
      </c>
      <c r="K964" s="2" t="s">
        <v>4921</v>
      </c>
      <c r="L964" s="2" t="s">
        <v>4922</v>
      </c>
      <c r="M964" s="2" t="s">
        <v>4923</v>
      </c>
      <c r="N964" s="2" t="s">
        <v>8610</v>
      </c>
      <c r="O964" s="5" t="s">
        <v>8611</v>
      </c>
      <c r="P964" s="5" t="s">
        <v>8612</v>
      </c>
    </row>
    <row r="965" spans="1:16" ht="13" x14ac:dyDescent="0.15">
      <c r="A965" s="2" t="s">
        <v>8613</v>
      </c>
      <c r="B965" s="2" t="s">
        <v>8614</v>
      </c>
      <c r="C965" s="2" t="s">
        <v>5500</v>
      </c>
      <c r="D965" s="2" t="s">
        <v>8615</v>
      </c>
      <c r="E965" s="2" t="s">
        <v>114</v>
      </c>
      <c r="F965" s="3">
        <v>0.34</v>
      </c>
      <c r="G965" s="2">
        <v>4.3</v>
      </c>
      <c r="H965" s="4">
        <v>13944</v>
      </c>
      <c r="I965" s="2" t="s">
        <v>8616</v>
      </c>
      <c r="J965" s="2" t="s">
        <v>8617</v>
      </c>
      <c r="K965" s="2" t="s">
        <v>8618</v>
      </c>
      <c r="L965" s="2" t="s">
        <v>8619</v>
      </c>
      <c r="M965" s="2" t="s">
        <v>8620</v>
      </c>
      <c r="N965" s="2" t="s">
        <v>8621</v>
      </c>
      <c r="O965" s="5" t="s">
        <v>8622</v>
      </c>
      <c r="P965" s="5" t="s">
        <v>8623</v>
      </c>
    </row>
    <row r="966" spans="1:16" ht="13" x14ac:dyDescent="0.15">
      <c r="A966" s="2" t="s">
        <v>8624</v>
      </c>
      <c r="B966" s="2" t="s">
        <v>8625</v>
      </c>
      <c r="C966" s="2" t="s">
        <v>5733</v>
      </c>
      <c r="D966" s="2" t="s">
        <v>5405</v>
      </c>
      <c r="E966" s="2" t="s">
        <v>8626</v>
      </c>
      <c r="F966" s="3">
        <v>0.31</v>
      </c>
      <c r="G966" s="2">
        <v>4.5999999999999996</v>
      </c>
      <c r="H966" s="4">
        <v>10760</v>
      </c>
      <c r="I966" s="2" t="s">
        <v>8627</v>
      </c>
      <c r="J966" s="2" t="s">
        <v>8628</v>
      </c>
      <c r="K966" s="2" t="s">
        <v>8629</v>
      </c>
      <c r="L966" s="2" t="s">
        <v>8630</v>
      </c>
      <c r="M966" s="2" t="s">
        <v>8631</v>
      </c>
      <c r="N966" s="2" t="s">
        <v>8632</v>
      </c>
      <c r="O966" s="5" t="s">
        <v>8633</v>
      </c>
      <c r="P966" s="5" t="s">
        <v>8634</v>
      </c>
    </row>
    <row r="967" spans="1:16" ht="13" x14ac:dyDescent="0.15">
      <c r="A967" s="2" t="s">
        <v>8635</v>
      </c>
      <c r="B967" s="2" t="s">
        <v>8636</v>
      </c>
      <c r="C967" s="2" t="s">
        <v>5941</v>
      </c>
      <c r="D967" s="2" t="s">
        <v>1351</v>
      </c>
      <c r="E967" s="2" t="s">
        <v>1351</v>
      </c>
      <c r="F967" s="3">
        <v>0</v>
      </c>
      <c r="G967" s="2">
        <v>4.4000000000000004</v>
      </c>
      <c r="H967" s="4">
        <v>25996</v>
      </c>
      <c r="I967" s="2" t="s">
        <v>8637</v>
      </c>
      <c r="J967" s="2" t="s">
        <v>8638</v>
      </c>
      <c r="K967" s="2" t="s">
        <v>8639</v>
      </c>
      <c r="L967" s="2" t="s">
        <v>8640</v>
      </c>
      <c r="M967" s="2" t="s">
        <v>8641</v>
      </c>
      <c r="N967" s="2" t="s">
        <v>8642</v>
      </c>
      <c r="O967" s="5" t="s">
        <v>8643</v>
      </c>
      <c r="P967" s="5" t="s">
        <v>8644</v>
      </c>
    </row>
    <row r="968" spans="1:16" ht="13" x14ac:dyDescent="0.15">
      <c r="A968" s="2" t="s">
        <v>8645</v>
      </c>
      <c r="B968" s="2" t="s">
        <v>8646</v>
      </c>
      <c r="C968" s="2" t="s">
        <v>5376</v>
      </c>
      <c r="D968" s="2" t="s">
        <v>8647</v>
      </c>
      <c r="E968" s="2" t="s">
        <v>8648</v>
      </c>
      <c r="F968" s="3">
        <v>0.17</v>
      </c>
      <c r="G968" s="2">
        <v>4.5</v>
      </c>
      <c r="H968" s="4">
        <v>16146</v>
      </c>
      <c r="I968" s="2" t="s">
        <v>8649</v>
      </c>
      <c r="J968" s="2" t="s">
        <v>8650</v>
      </c>
      <c r="K968" s="2" t="s">
        <v>8651</v>
      </c>
      <c r="L968" s="2" t="s">
        <v>8652</v>
      </c>
      <c r="M968" s="2" t="s">
        <v>8653</v>
      </c>
      <c r="N968" s="2" t="s">
        <v>8654</v>
      </c>
      <c r="O968" s="5" t="s">
        <v>8655</v>
      </c>
      <c r="P968" s="5" t="s">
        <v>8656</v>
      </c>
    </row>
    <row r="969" spans="1:16" ht="13" x14ac:dyDescent="0.15">
      <c r="A969" s="2" t="s">
        <v>8657</v>
      </c>
      <c r="B969" s="2" t="s">
        <v>8658</v>
      </c>
      <c r="C969" s="2" t="s">
        <v>7802</v>
      </c>
      <c r="D969" s="2" t="s">
        <v>4802</v>
      </c>
      <c r="E969" s="2" t="s">
        <v>8659</v>
      </c>
      <c r="F969" s="3">
        <v>0.17</v>
      </c>
      <c r="G969" s="2">
        <v>3.9</v>
      </c>
      <c r="H969" s="4">
        <v>8280</v>
      </c>
      <c r="I969" s="2" t="s">
        <v>8660</v>
      </c>
      <c r="J969" s="2" t="s">
        <v>8661</v>
      </c>
      <c r="K969" s="2" t="s">
        <v>8662</v>
      </c>
      <c r="L969" s="2" t="s">
        <v>8663</v>
      </c>
      <c r="M969" s="2" t="s">
        <v>8664</v>
      </c>
      <c r="N969" s="2" t="s">
        <v>8665</v>
      </c>
      <c r="O969" s="5" t="s">
        <v>8666</v>
      </c>
      <c r="P969" s="5" t="s">
        <v>8667</v>
      </c>
    </row>
    <row r="970" spans="1:16" ht="13" x14ac:dyDescent="0.15">
      <c r="A970" s="2" t="s">
        <v>704</v>
      </c>
      <c r="B970" s="2" t="s">
        <v>705</v>
      </c>
      <c r="C970" s="2" t="s">
        <v>18</v>
      </c>
      <c r="D970" s="2" t="s">
        <v>706</v>
      </c>
      <c r="E970" s="2" t="s">
        <v>55</v>
      </c>
      <c r="F970" s="3">
        <v>0.62</v>
      </c>
      <c r="G970" s="2">
        <v>4.0999999999999996</v>
      </c>
      <c r="H970" s="2">
        <v>450</v>
      </c>
      <c r="I970" s="2" t="s">
        <v>707</v>
      </c>
      <c r="J970" s="2" t="s">
        <v>708</v>
      </c>
      <c r="K970" s="2" t="s">
        <v>709</v>
      </c>
      <c r="L970" s="2" t="s">
        <v>710</v>
      </c>
      <c r="M970" s="2" t="s">
        <v>711</v>
      </c>
      <c r="N970" s="2" t="s">
        <v>712</v>
      </c>
      <c r="O970" s="5" t="s">
        <v>713</v>
      </c>
      <c r="P970" s="5" t="s">
        <v>8668</v>
      </c>
    </row>
    <row r="971" spans="1:16" ht="13" x14ac:dyDescent="0.15">
      <c r="A971" s="2" t="s">
        <v>8669</v>
      </c>
      <c r="B971" s="2" t="s">
        <v>8670</v>
      </c>
      <c r="C971" s="2" t="s">
        <v>8344</v>
      </c>
      <c r="D971" s="2" t="s">
        <v>2587</v>
      </c>
      <c r="E971" s="2" t="s">
        <v>730</v>
      </c>
      <c r="F971" s="3">
        <v>0.34</v>
      </c>
      <c r="G971" s="2">
        <v>4.3</v>
      </c>
      <c r="H971" s="4">
        <v>14237</v>
      </c>
      <c r="I971" s="2" t="s">
        <v>8671</v>
      </c>
      <c r="J971" s="2" t="s">
        <v>8672</v>
      </c>
      <c r="K971" s="2" t="s">
        <v>8673</v>
      </c>
      <c r="L971" s="2" t="s">
        <v>8674</v>
      </c>
      <c r="M971" s="2" t="s">
        <v>8675</v>
      </c>
      <c r="N971" s="2" t="s">
        <v>8676</v>
      </c>
      <c r="O971" s="5" t="s">
        <v>8677</v>
      </c>
      <c r="P971" s="5" t="s">
        <v>8678</v>
      </c>
    </row>
    <row r="972" spans="1:16" ht="13" x14ac:dyDescent="0.15">
      <c r="A972" s="2" t="s">
        <v>8679</v>
      </c>
      <c r="B972" s="2" t="s">
        <v>8680</v>
      </c>
      <c r="C972" s="2" t="s">
        <v>8681</v>
      </c>
      <c r="D972" s="2" t="s">
        <v>2782</v>
      </c>
      <c r="E972" s="2" t="s">
        <v>625</v>
      </c>
      <c r="F972" s="3">
        <v>0.14000000000000001</v>
      </c>
      <c r="G972" s="2">
        <v>4.5</v>
      </c>
      <c r="H972" s="4">
        <v>20668</v>
      </c>
      <c r="I972" s="2" t="s">
        <v>8682</v>
      </c>
      <c r="J972" s="2" t="s">
        <v>8683</v>
      </c>
      <c r="K972" s="2" t="s">
        <v>8684</v>
      </c>
      <c r="L972" s="2" t="s">
        <v>8685</v>
      </c>
      <c r="M972" s="2" t="s">
        <v>8686</v>
      </c>
      <c r="N972" s="2" t="s">
        <v>8687</v>
      </c>
      <c r="O972" s="5" t="s">
        <v>8688</v>
      </c>
      <c r="P972" s="5" t="s">
        <v>8689</v>
      </c>
    </row>
    <row r="973" spans="1:16" ht="13" x14ac:dyDescent="0.15">
      <c r="A973" s="2" t="s">
        <v>8690</v>
      </c>
      <c r="B973" s="2" t="s">
        <v>8691</v>
      </c>
      <c r="C973" s="2" t="s">
        <v>6728</v>
      </c>
      <c r="D973" s="2" t="s">
        <v>5445</v>
      </c>
      <c r="E973" s="2" t="s">
        <v>5445</v>
      </c>
      <c r="F973" s="3">
        <v>0</v>
      </c>
      <c r="G973" s="2">
        <v>4.5</v>
      </c>
      <c r="H973" s="4">
        <v>1674</v>
      </c>
      <c r="I973" s="2" t="s">
        <v>8692</v>
      </c>
      <c r="J973" s="2" t="s">
        <v>8693</v>
      </c>
      <c r="K973" s="2" t="s">
        <v>8694</v>
      </c>
      <c r="L973" s="2" t="s">
        <v>8695</v>
      </c>
      <c r="M973" s="2" t="s">
        <v>8696</v>
      </c>
      <c r="N973" s="2" t="s">
        <v>8697</v>
      </c>
      <c r="O973" s="5" t="s">
        <v>8698</v>
      </c>
      <c r="P973" s="5" t="s">
        <v>8699</v>
      </c>
    </row>
    <row r="974" spans="1:16" ht="13" x14ac:dyDescent="0.15">
      <c r="A974" s="2" t="s">
        <v>8700</v>
      </c>
      <c r="B974" s="2" t="s">
        <v>8701</v>
      </c>
      <c r="C974" s="2" t="s">
        <v>7403</v>
      </c>
      <c r="D974" s="2" t="s">
        <v>1415</v>
      </c>
      <c r="E974" s="2" t="s">
        <v>4896</v>
      </c>
      <c r="F974" s="3">
        <v>0.51</v>
      </c>
      <c r="G974" s="2">
        <v>3.6</v>
      </c>
      <c r="H974" s="4">
        <v>7689</v>
      </c>
      <c r="I974" s="2" t="s">
        <v>8702</v>
      </c>
      <c r="J974" s="2" t="s">
        <v>8703</v>
      </c>
      <c r="K974" s="2" t="s">
        <v>8704</v>
      </c>
      <c r="L974" s="2" t="s">
        <v>8705</v>
      </c>
      <c r="M974" s="2" t="s">
        <v>8706</v>
      </c>
      <c r="N974" s="2" t="s">
        <v>8707</v>
      </c>
      <c r="O974" s="5" t="s">
        <v>8708</v>
      </c>
      <c r="P974" s="5" t="s">
        <v>8709</v>
      </c>
    </row>
    <row r="975" spans="1:16" ht="13" x14ac:dyDescent="0.15">
      <c r="A975" s="2" t="s">
        <v>8710</v>
      </c>
      <c r="B975" s="2" t="s">
        <v>8711</v>
      </c>
      <c r="C975" s="2" t="s">
        <v>6345</v>
      </c>
      <c r="D975" s="2" t="s">
        <v>2187</v>
      </c>
      <c r="E975" s="2" t="s">
        <v>8712</v>
      </c>
      <c r="F975" s="3">
        <v>0.69</v>
      </c>
      <c r="G975" s="2">
        <v>4.0999999999999996</v>
      </c>
      <c r="H975" s="4">
        <v>5554</v>
      </c>
      <c r="I975" s="2" t="s">
        <v>8713</v>
      </c>
      <c r="J975" s="2" t="s">
        <v>8714</v>
      </c>
      <c r="K975" s="2" t="s">
        <v>8715</v>
      </c>
      <c r="L975" s="2" t="s">
        <v>8716</v>
      </c>
      <c r="M975" s="2" t="s">
        <v>8717</v>
      </c>
      <c r="N975" s="2" t="s">
        <v>8718</v>
      </c>
      <c r="O975" s="5" t="s">
        <v>8719</v>
      </c>
      <c r="P975" s="5" t="s">
        <v>8720</v>
      </c>
    </row>
    <row r="976" spans="1:16" ht="13" x14ac:dyDescent="0.15">
      <c r="A976" s="2" t="s">
        <v>739</v>
      </c>
      <c r="B976" s="2" t="s">
        <v>740</v>
      </c>
      <c r="C976" s="2" t="s">
        <v>18</v>
      </c>
      <c r="D976" s="2" t="s">
        <v>149</v>
      </c>
      <c r="E976" s="2" t="s">
        <v>150</v>
      </c>
      <c r="F976" s="3">
        <v>0.69</v>
      </c>
      <c r="G976" s="2">
        <v>4.3</v>
      </c>
      <c r="H976" s="4">
        <v>20053</v>
      </c>
      <c r="I976" s="2" t="s">
        <v>741</v>
      </c>
      <c r="J976" s="2" t="s">
        <v>742</v>
      </c>
      <c r="K976" s="2" t="s">
        <v>743</v>
      </c>
      <c r="L976" s="2" t="s">
        <v>744</v>
      </c>
      <c r="M976" s="2" t="s">
        <v>745</v>
      </c>
      <c r="N976" s="2" t="s">
        <v>746</v>
      </c>
      <c r="O976" s="5" t="s">
        <v>747</v>
      </c>
      <c r="P976" s="5" t="s">
        <v>8721</v>
      </c>
    </row>
    <row r="977" spans="1:16" ht="13" x14ac:dyDescent="0.15">
      <c r="A977" s="2" t="s">
        <v>8722</v>
      </c>
      <c r="B977" s="2" t="s">
        <v>8723</v>
      </c>
      <c r="C977" s="2" t="s">
        <v>6266</v>
      </c>
      <c r="D977" s="2" t="s">
        <v>5669</v>
      </c>
      <c r="E977" s="2" t="s">
        <v>5669</v>
      </c>
      <c r="F977" s="3">
        <v>0</v>
      </c>
      <c r="G977" s="2">
        <v>3.8</v>
      </c>
      <c r="H977" s="4">
        <v>3344</v>
      </c>
      <c r="I977" s="2" t="s">
        <v>8724</v>
      </c>
      <c r="J977" s="2" t="s">
        <v>8725</v>
      </c>
      <c r="K977" s="2" t="s">
        <v>8726</v>
      </c>
      <c r="L977" s="2" t="s">
        <v>8727</v>
      </c>
      <c r="M977" s="2" t="s">
        <v>8728</v>
      </c>
      <c r="N977" s="2" t="s">
        <v>8729</v>
      </c>
      <c r="O977" s="5" t="s">
        <v>8730</v>
      </c>
      <c r="P977" s="5" t="s">
        <v>8731</v>
      </c>
    </row>
    <row r="978" spans="1:16" ht="13" x14ac:dyDescent="0.15">
      <c r="A978" s="2" t="s">
        <v>8732</v>
      </c>
      <c r="B978" s="2" t="s">
        <v>8733</v>
      </c>
      <c r="C978" s="2" t="s">
        <v>8734</v>
      </c>
      <c r="D978" s="2" t="s">
        <v>771</v>
      </c>
      <c r="E978" s="2" t="s">
        <v>1101</v>
      </c>
      <c r="F978" s="3">
        <v>0.28999999999999998</v>
      </c>
      <c r="G978" s="2">
        <v>4.5999999999999996</v>
      </c>
      <c r="H978" s="4">
        <v>2886</v>
      </c>
      <c r="I978" s="2" t="s">
        <v>8735</v>
      </c>
      <c r="J978" s="2" t="s">
        <v>8736</v>
      </c>
      <c r="K978" s="2" t="s">
        <v>8737</v>
      </c>
      <c r="L978" s="2" t="s">
        <v>8738</v>
      </c>
      <c r="M978" s="2" t="s">
        <v>8739</v>
      </c>
      <c r="N978" s="2" t="s">
        <v>8740</v>
      </c>
      <c r="O978" s="5" t="s">
        <v>8741</v>
      </c>
      <c r="P978" s="5" t="s">
        <v>8742</v>
      </c>
    </row>
    <row r="979" spans="1:16" ht="13" x14ac:dyDescent="0.15">
      <c r="A979" s="2" t="s">
        <v>8743</v>
      </c>
      <c r="B979" s="2" t="s">
        <v>8744</v>
      </c>
      <c r="C979" s="2" t="s">
        <v>3347</v>
      </c>
      <c r="D979" s="2" t="s">
        <v>2139</v>
      </c>
      <c r="E979" s="2" t="s">
        <v>2587</v>
      </c>
      <c r="F979" s="3">
        <v>0.25</v>
      </c>
      <c r="G979" s="2">
        <v>4.0999999999999996</v>
      </c>
      <c r="H979" s="4">
        <v>98250</v>
      </c>
      <c r="I979" s="2" t="s">
        <v>8745</v>
      </c>
      <c r="J979" s="2" t="s">
        <v>8746</v>
      </c>
      <c r="K979" s="2" t="s">
        <v>8747</v>
      </c>
      <c r="L979" s="2" t="s">
        <v>8748</v>
      </c>
      <c r="M979" s="2" t="s">
        <v>8749</v>
      </c>
      <c r="N979" s="2" t="s">
        <v>8750</v>
      </c>
      <c r="O979" s="5" t="s">
        <v>8751</v>
      </c>
      <c r="P979" s="5" t="s">
        <v>8752</v>
      </c>
    </row>
    <row r="980" spans="1:16" ht="13" x14ac:dyDescent="0.15">
      <c r="A980" s="2" t="s">
        <v>8753</v>
      </c>
      <c r="B980" s="2" t="s">
        <v>8754</v>
      </c>
      <c r="C980" s="2" t="s">
        <v>5242</v>
      </c>
      <c r="D980" s="2" t="s">
        <v>8755</v>
      </c>
      <c r="E980" s="2" t="s">
        <v>8756</v>
      </c>
      <c r="F980" s="3">
        <v>0.8</v>
      </c>
      <c r="G980" s="2">
        <v>4</v>
      </c>
      <c r="H980" s="2">
        <v>75</v>
      </c>
      <c r="I980" s="2" t="s">
        <v>8757</v>
      </c>
      <c r="J980" s="2" t="s">
        <v>8758</v>
      </c>
      <c r="K980" s="2" t="s">
        <v>8759</v>
      </c>
      <c r="L980" s="2" t="s">
        <v>8760</v>
      </c>
      <c r="M980" s="2" t="s">
        <v>8761</v>
      </c>
      <c r="N980" s="2" t="s">
        <v>8762</v>
      </c>
      <c r="O980" s="5" t="s">
        <v>8763</v>
      </c>
      <c r="P980" s="5" t="s">
        <v>8764</v>
      </c>
    </row>
    <row r="981" spans="1:16" ht="13" x14ac:dyDescent="0.15">
      <c r="A981" s="2" t="s">
        <v>749</v>
      </c>
      <c r="B981" s="2" t="s">
        <v>750</v>
      </c>
      <c r="C981" s="2" t="s">
        <v>18</v>
      </c>
      <c r="D981" s="2" t="s">
        <v>32</v>
      </c>
      <c r="E981" s="2" t="s">
        <v>163</v>
      </c>
      <c r="F981" s="3">
        <v>0.61</v>
      </c>
      <c r="G981" s="2">
        <v>4.5</v>
      </c>
      <c r="H981" s="2">
        <v>149</v>
      </c>
      <c r="I981" s="2" t="s">
        <v>751</v>
      </c>
      <c r="J981" s="2" t="s">
        <v>752</v>
      </c>
      <c r="K981" s="2" t="s">
        <v>753</v>
      </c>
      <c r="L981" s="2" t="s">
        <v>754</v>
      </c>
      <c r="M981" s="2" t="s">
        <v>755</v>
      </c>
      <c r="N981" s="2" t="s">
        <v>8765</v>
      </c>
      <c r="O981" s="5" t="s">
        <v>8766</v>
      </c>
      <c r="P981" s="5" t="s">
        <v>8767</v>
      </c>
    </row>
    <row r="982" spans="1:16" ht="13" x14ac:dyDescent="0.15">
      <c r="A982" s="2" t="s">
        <v>8768</v>
      </c>
      <c r="B982" s="2" t="s">
        <v>8769</v>
      </c>
      <c r="C982" s="2" t="s">
        <v>7403</v>
      </c>
      <c r="D982" s="2" t="s">
        <v>8770</v>
      </c>
      <c r="E982" s="2" t="s">
        <v>8771</v>
      </c>
      <c r="F982" s="3">
        <v>0.5</v>
      </c>
      <c r="G982" s="2">
        <v>4.3</v>
      </c>
      <c r="H982" s="4">
        <v>2585</v>
      </c>
      <c r="I982" s="2" t="s">
        <v>8772</v>
      </c>
      <c r="J982" s="2" t="s">
        <v>8773</v>
      </c>
      <c r="K982" s="2" t="s">
        <v>8774</v>
      </c>
      <c r="L982" s="2" t="s">
        <v>8775</v>
      </c>
      <c r="M982" s="2" t="s">
        <v>8776</v>
      </c>
      <c r="N982" s="2" t="s">
        <v>8777</v>
      </c>
      <c r="O982" s="5" t="s">
        <v>8778</v>
      </c>
      <c r="P982" s="5" t="s">
        <v>8779</v>
      </c>
    </row>
    <row r="983" spans="1:16" ht="13" x14ac:dyDescent="0.15">
      <c r="A983" s="2" t="s">
        <v>8780</v>
      </c>
      <c r="B983" s="2" t="s">
        <v>8781</v>
      </c>
      <c r="C983" s="2" t="s">
        <v>3802</v>
      </c>
      <c r="D983" s="2" t="s">
        <v>247</v>
      </c>
      <c r="E983" s="2" t="s">
        <v>888</v>
      </c>
      <c r="F983" s="3">
        <v>0.79</v>
      </c>
      <c r="G983" s="2">
        <v>4</v>
      </c>
      <c r="H983" s="4">
        <v>5072</v>
      </c>
      <c r="I983" s="2" t="s">
        <v>8782</v>
      </c>
      <c r="J983" s="2" t="s">
        <v>8783</v>
      </c>
      <c r="K983" s="2" t="s">
        <v>8784</v>
      </c>
      <c r="L983" s="2" t="s">
        <v>8785</v>
      </c>
      <c r="M983" s="2" t="s">
        <v>8786</v>
      </c>
      <c r="N983" s="2" t="s">
        <v>8787</v>
      </c>
      <c r="O983" s="5" t="s">
        <v>8788</v>
      </c>
      <c r="P983" s="5" t="s">
        <v>8789</v>
      </c>
    </row>
    <row r="984" spans="1:16" ht="13" x14ac:dyDescent="0.15">
      <c r="A984" s="2" t="s">
        <v>8790</v>
      </c>
      <c r="B984" s="2" t="s">
        <v>8791</v>
      </c>
      <c r="C984" s="2" t="s">
        <v>8792</v>
      </c>
      <c r="D984" s="2" t="s">
        <v>207</v>
      </c>
      <c r="E984" s="2" t="s">
        <v>378</v>
      </c>
      <c r="F984" s="3">
        <v>0.57999999999999996</v>
      </c>
      <c r="G984" s="2">
        <v>4.5</v>
      </c>
      <c r="H984" s="4">
        <v>5985</v>
      </c>
      <c r="I984" s="2" t="s">
        <v>8793</v>
      </c>
      <c r="J984" s="2" t="s">
        <v>8794</v>
      </c>
      <c r="K984" s="2" t="s">
        <v>8795</v>
      </c>
      <c r="L984" s="2" t="s">
        <v>8796</v>
      </c>
      <c r="M984" s="2" t="s">
        <v>8797</v>
      </c>
      <c r="N984" s="2" t="s">
        <v>8798</v>
      </c>
      <c r="O984" s="5" t="s">
        <v>8799</v>
      </c>
      <c r="P984" s="5" t="s">
        <v>8800</v>
      </c>
    </row>
    <row r="985" spans="1:16" ht="13" x14ac:dyDescent="0.15">
      <c r="A985" s="2" t="s">
        <v>776</v>
      </c>
      <c r="B985" s="2" t="s">
        <v>777</v>
      </c>
      <c r="C985" s="2" t="s">
        <v>18</v>
      </c>
      <c r="D985" s="2" t="s">
        <v>778</v>
      </c>
      <c r="E985" s="2" t="s">
        <v>90</v>
      </c>
      <c r="F985" s="3">
        <v>0.77</v>
      </c>
      <c r="G985" s="2">
        <v>4</v>
      </c>
      <c r="H985" s="4">
        <v>7732</v>
      </c>
      <c r="I985" s="2" t="s">
        <v>779</v>
      </c>
      <c r="J985" s="2" t="s">
        <v>780</v>
      </c>
      <c r="K985" s="2" t="s">
        <v>781</v>
      </c>
      <c r="L985" s="2" t="s">
        <v>782</v>
      </c>
      <c r="M985" s="2" t="s">
        <v>783</v>
      </c>
      <c r="N985" s="2" t="s">
        <v>784</v>
      </c>
      <c r="O985" s="5" t="s">
        <v>785</v>
      </c>
      <c r="P985" s="5" t="s">
        <v>8801</v>
      </c>
    </row>
    <row r="986" spans="1:16" ht="13" x14ac:dyDescent="0.15">
      <c r="A986" s="2" t="s">
        <v>8802</v>
      </c>
      <c r="B986" s="2" t="s">
        <v>8803</v>
      </c>
      <c r="C986" s="2" t="s">
        <v>8804</v>
      </c>
      <c r="D986" s="2" t="s">
        <v>599</v>
      </c>
      <c r="E986" s="2" t="s">
        <v>599</v>
      </c>
      <c r="F986" s="3">
        <v>0</v>
      </c>
      <c r="G986" s="2">
        <v>4.5</v>
      </c>
      <c r="H986" s="4">
        <v>9427</v>
      </c>
      <c r="I986" s="2" t="s">
        <v>8805</v>
      </c>
      <c r="J986" s="2" t="s">
        <v>8806</v>
      </c>
      <c r="K986" s="2" t="s">
        <v>8807</v>
      </c>
      <c r="L986" s="2" t="s">
        <v>8808</v>
      </c>
      <c r="M986" s="2" t="s">
        <v>8809</v>
      </c>
      <c r="N986" s="2" t="s">
        <v>8810</v>
      </c>
      <c r="O986" s="5" t="s">
        <v>8811</v>
      </c>
      <c r="P986" s="5" t="s">
        <v>8812</v>
      </c>
    </row>
    <row r="987" spans="1:16" ht="13" x14ac:dyDescent="0.15">
      <c r="A987" s="2" t="s">
        <v>787</v>
      </c>
      <c r="B987" s="2" t="s">
        <v>788</v>
      </c>
      <c r="C987" s="2" t="s">
        <v>18</v>
      </c>
      <c r="D987" s="2" t="s">
        <v>19</v>
      </c>
      <c r="E987" s="2" t="s">
        <v>114</v>
      </c>
      <c r="F987" s="3">
        <v>0.6</v>
      </c>
      <c r="G987" s="2">
        <v>4.0999999999999996</v>
      </c>
      <c r="H987" s="4">
        <v>1780</v>
      </c>
      <c r="I987" s="2" t="s">
        <v>789</v>
      </c>
      <c r="J987" s="2" t="s">
        <v>790</v>
      </c>
      <c r="K987" s="2" t="s">
        <v>791</v>
      </c>
      <c r="L987" s="2" t="s">
        <v>792</v>
      </c>
      <c r="M987" s="2" t="s">
        <v>793</v>
      </c>
      <c r="N987" s="2" t="s">
        <v>794</v>
      </c>
      <c r="O987" s="5" t="s">
        <v>795</v>
      </c>
      <c r="P987" s="5" t="s">
        <v>8813</v>
      </c>
    </row>
    <row r="988" spans="1:16" ht="13" x14ac:dyDescent="0.15">
      <c r="A988" s="2" t="s">
        <v>8814</v>
      </c>
      <c r="B988" s="2" t="s">
        <v>8815</v>
      </c>
      <c r="C988" s="2" t="s">
        <v>5733</v>
      </c>
      <c r="D988" s="2" t="s">
        <v>378</v>
      </c>
      <c r="E988" s="2" t="s">
        <v>150</v>
      </c>
      <c r="F988" s="3">
        <v>0.14000000000000001</v>
      </c>
      <c r="G988" s="2">
        <v>4.3</v>
      </c>
      <c r="H988" s="4">
        <v>2301</v>
      </c>
      <c r="I988" s="2" t="s">
        <v>8816</v>
      </c>
      <c r="J988" s="2" t="s">
        <v>8817</v>
      </c>
      <c r="K988" s="2" t="s">
        <v>8818</v>
      </c>
      <c r="L988" s="2" t="s">
        <v>8819</v>
      </c>
      <c r="M988" s="2" t="s">
        <v>8820</v>
      </c>
      <c r="N988" s="2" t="s">
        <v>8821</v>
      </c>
      <c r="O988" s="5" t="s">
        <v>8822</v>
      </c>
      <c r="P988" s="5" t="s">
        <v>8823</v>
      </c>
    </row>
    <row r="989" spans="1:16" ht="13" x14ac:dyDescent="0.15">
      <c r="A989" s="2" t="s">
        <v>8824</v>
      </c>
      <c r="B989" s="2" t="s">
        <v>8825</v>
      </c>
      <c r="C989" s="2" t="s">
        <v>8826</v>
      </c>
      <c r="D989" s="2" t="s">
        <v>2219</v>
      </c>
      <c r="E989" s="2" t="s">
        <v>8827</v>
      </c>
      <c r="F989" s="3">
        <v>0.48</v>
      </c>
      <c r="G989" s="2">
        <v>4.0999999999999996</v>
      </c>
      <c r="H989" s="4">
        <v>2535</v>
      </c>
      <c r="I989" s="2" t="s">
        <v>8828</v>
      </c>
      <c r="J989" s="2" t="s">
        <v>8829</v>
      </c>
      <c r="K989" s="2" t="s">
        <v>8830</v>
      </c>
      <c r="L989" s="2" t="s">
        <v>8831</v>
      </c>
      <c r="M989" s="2" t="s">
        <v>8832</v>
      </c>
      <c r="N989" s="2" t="s">
        <v>8833</v>
      </c>
      <c r="O989" s="5" t="s">
        <v>8834</v>
      </c>
      <c r="P989" s="5" t="s">
        <v>8835</v>
      </c>
    </row>
    <row r="990" spans="1:16" ht="13" x14ac:dyDescent="0.15">
      <c r="A990" s="2" t="s">
        <v>8836</v>
      </c>
      <c r="B990" s="2" t="s">
        <v>8837</v>
      </c>
      <c r="C990" s="2" t="s">
        <v>6440</v>
      </c>
      <c r="D990" s="2" t="s">
        <v>19</v>
      </c>
      <c r="E990" s="2" t="s">
        <v>625</v>
      </c>
      <c r="F990" s="3">
        <v>0.73</v>
      </c>
      <c r="G990" s="2">
        <v>4</v>
      </c>
      <c r="H990" s="2">
        <v>691</v>
      </c>
      <c r="I990" s="2" t="s">
        <v>8838</v>
      </c>
      <c r="J990" s="2" t="s">
        <v>8839</v>
      </c>
      <c r="K990" s="2" t="s">
        <v>8840</v>
      </c>
      <c r="L990" s="2" t="s">
        <v>8841</v>
      </c>
      <c r="M990" s="2" t="s">
        <v>8842</v>
      </c>
      <c r="N990" s="2" t="s">
        <v>8843</v>
      </c>
      <c r="O990" s="5" t="s">
        <v>8844</v>
      </c>
      <c r="P990" s="5" t="s">
        <v>8845</v>
      </c>
    </row>
    <row r="991" spans="1:16" ht="13" x14ac:dyDescent="0.15">
      <c r="A991" s="2" t="s">
        <v>8846</v>
      </c>
      <c r="B991" s="2" t="s">
        <v>8847</v>
      </c>
      <c r="C991" s="2" t="s">
        <v>5242</v>
      </c>
      <c r="D991" s="2" t="s">
        <v>90</v>
      </c>
      <c r="E991" s="2" t="s">
        <v>888</v>
      </c>
      <c r="F991" s="3">
        <v>0.62</v>
      </c>
      <c r="G991" s="2">
        <v>4.0999999999999996</v>
      </c>
      <c r="H991" s="4">
        <v>2740</v>
      </c>
      <c r="I991" s="2" t="s">
        <v>8848</v>
      </c>
      <c r="J991" s="2" t="s">
        <v>8849</v>
      </c>
      <c r="K991" s="2" t="s">
        <v>8850</v>
      </c>
      <c r="L991" s="2" t="s">
        <v>8851</v>
      </c>
      <c r="M991" s="2" t="s">
        <v>8852</v>
      </c>
      <c r="N991" s="2" t="s">
        <v>8853</v>
      </c>
      <c r="O991" s="5" t="s">
        <v>8854</v>
      </c>
      <c r="P991" s="5" t="s">
        <v>8855</v>
      </c>
    </row>
    <row r="992" spans="1:16" ht="13" x14ac:dyDescent="0.15">
      <c r="A992" s="2" t="s">
        <v>797</v>
      </c>
      <c r="B992" s="2" t="s">
        <v>798</v>
      </c>
      <c r="C992" s="2" t="s">
        <v>18</v>
      </c>
      <c r="D992" s="2" t="s">
        <v>31</v>
      </c>
      <c r="E992" s="2" t="s">
        <v>90</v>
      </c>
      <c r="F992" s="3">
        <v>0.6</v>
      </c>
      <c r="G992" s="2">
        <v>4.0999999999999996</v>
      </c>
      <c r="H992" s="2">
        <v>602</v>
      </c>
      <c r="I992" s="2" t="s">
        <v>799</v>
      </c>
      <c r="J992" s="2" t="s">
        <v>800</v>
      </c>
      <c r="K992" s="2" t="s">
        <v>801</v>
      </c>
      <c r="L992" s="2" t="s">
        <v>802</v>
      </c>
      <c r="M992" s="2" t="s">
        <v>803</v>
      </c>
      <c r="N992" s="2" t="s">
        <v>804</v>
      </c>
      <c r="O992" s="5" t="s">
        <v>8856</v>
      </c>
      <c r="P992" s="5" t="s">
        <v>8857</v>
      </c>
    </row>
    <row r="993" spans="1:16" ht="13" x14ac:dyDescent="0.15">
      <c r="A993" s="2" t="s">
        <v>8858</v>
      </c>
      <c r="B993" s="2" t="s">
        <v>8859</v>
      </c>
      <c r="C993" s="2" t="s">
        <v>5206</v>
      </c>
      <c r="D993" s="2" t="s">
        <v>6333</v>
      </c>
      <c r="E993" s="2" t="s">
        <v>8860</v>
      </c>
      <c r="F993" s="3">
        <v>0.47</v>
      </c>
      <c r="G993" s="2">
        <v>4.4000000000000004</v>
      </c>
      <c r="H993" s="4">
        <v>3482</v>
      </c>
      <c r="I993" s="2" t="s">
        <v>8861</v>
      </c>
      <c r="J993" s="2" t="s">
        <v>8862</v>
      </c>
      <c r="K993" s="2" t="s">
        <v>8863</v>
      </c>
      <c r="L993" s="2" t="s">
        <v>8864</v>
      </c>
      <c r="M993" s="2" t="s">
        <v>8865</v>
      </c>
      <c r="N993" s="2" t="s">
        <v>8866</v>
      </c>
      <c r="O993" s="5" t="s">
        <v>8867</v>
      </c>
      <c r="P993" s="5" t="s">
        <v>8868</v>
      </c>
    </row>
    <row r="994" spans="1:16" ht="13" x14ac:dyDescent="0.15">
      <c r="A994" s="2" t="s">
        <v>807</v>
      </c>
      <c r="B994" s="2" t="s">
        <v>808</v>
      </c>
      <c r="C994" s="2" t="s">
        <v>18</v>
      </c>
      <c r="D994" s="2" t="s">
        <v>356</v>
      </c>
      <c r="E994" s="2" t="s">
        <v>19</v>
      </c>
      <c r="F994" s="3">
        <v>0.55000000000000004</v>
      </c>
      <c r="G994" s="2">
        <v>4</v>
      </c>
      <c r="H994" s="4">
        <v>1423</v>
      </c>
      <c r="I994" s="2" t="s">
        <v>809</v>
      </c>
      <c r="J994" s="2" t="s">
        <v>810</v>
      </c>
      <c r="K994" s="2" t="s">
        <v>811</v>
      </c>
      <c r="L994" s="2" t="s">
        <v>812</v>
      </c>
      <c r="M994" s="2" t="s">
        <v>813</v>
      </c>
      <c r="N994" s="2" t="s">
        <v>814</v>
      </c>
      <c r="O994" s="5" t="s">
        <v>8869</v>
      </c>
      <c r="P994" s="5" t="s">
        <v>8870</v>
      </c>
    </row>
    <row r="995" spans="1:16" ht="13" x14ac:dyDescent="0.15">
      <c r="A995" s="2" t="s">
        <v>8871</v>
      </c>
      <c r="B995" s="2" t="s">
        <v>8872</v>
      </c>
      <c r="C995" s="2" t="s">
        <v>8873</v>
      </c>
      <c r="D995" s="2" t="s">
        <v>7359</v>
      </c>
      <c r="E995" s="2" t="s">
        <v>5882</v>
      </c>
      <c r="F995" s="3">
        <v>0.1</v>
      </c>
      <c r="G995" s="2">
        <v>4.0999999999999996</v>
      </c>
      <c r="H995" s="4">
        <v>6199</v>
      </c>
      <c r="I995" s="2" t="s">
        <v>8874</v>
      </c>
      <c r="J995" s="2" t="s">
        <v>8875</v>
      </c>
      <c r="K995" s="2" t="s">
        <v>8876</v>
      </c>
      <c r="L995" s="2" t="s">
        <v>8877</v>
      </c>
      <c r="M995" s="2" t="s">
        <v>8878</v>
      </c>
      <c r="N995" s="2" t="s">
        <v>8879</v>
      </c>
      <c r="O995" s="5" t="s">
        <v>8880</v>
      </c>
      <c r="P995" s="5" t="s">
        <v>8881</v>
      </c>
    </row>
    <row r="996" spans="1:16" ht="13" x14ac:dyDescent="0.15">
      <c r="A996" s="2" t="s">
        <v>8882</v>
      </c>
      <c r="B996" s="2" t="s">
        <v>8883</v>
      </c>
      <c r="C996" s="2" t="s">
        <v>5242</v>
      </c>
      <c r="D996" s="2" t="s">
        <v>163</v>
      </c>
      <c r="E996" s="2" t="s">
        <v>324</v>
      </c>
      <c r="F996" s="3">
        <v>0.55000000000000004</v>
      </c>
      <c r="G996" s="2">
        <v>4.4000000000000004</v>
      </c>
      <c r="H996" s="4">
        <v>1667</v>
      </c>
      <c r="I996" s="2" t="s">
        <v>8884</v>
      </c>
      <c r="J996" s="2" t="s">
        <v>8885</v>
      </c>
      <c r="K996" s="2" t="s">
        <v>8886</v>
      </c>
      <c r="L996" s="2" t="s">
        <v>8887</v>
      </c>
      <c r="M996" s="2" t="s">
        <v>8888</v>
      </c>
      <c r="N996" s="2" t="s">
        <v>8889</v>
      </c>
      <c r="O996" s="5" t="s">
        <v>8890</v>
      </c>
      <c r="P996" s="5" t="s">
        <v>8891</v>
      </c>
    </row>
    <row r="997" spans="1:16" ht="13" x14ac:dyDescent="0.15">
      <c r="A997" s="2" t="s">
        <v>8892</v>
      </c>
      <c r="B997" s="2" t="s">
        <v>8893</v>
      </c>
      <c r="C997" s="2" t="s">
        <v>8114</v>
      </c>
      <c r="D997" s="2" t="s">
        <v>3433</v>
      </c>
      <c r="E997" s="2" t="s">
        <v>3414</v>
      </c>
      <c r="F997" s="3">
        <v>0.36</v>
      </c>
      <c r="G997" s="2">
        <v>4.3</v>
      </c>
      <c r="H997" s="4">
        <v>4723</v>
      </c>
      <c r="I997" s="2" t="s">
        <v>8894</v>
      </c>
      <c r="J997" s="2" t="s">
        <v>8895</v>
      </c>
      <c r="K997" s="2" t="s">
        <v>8896</v>
      </c>
      <c r="L997" s="2" t="s">
        <v>8897</v>
      </c>
      <c r="M997" s="2" t="s">
        <v>8898</v>
      </c>
      <c r="N997" s="2" t="s">
        <v>8899</v>
      </c>
      <c r="O997" s="5" t="s">
        <v>8900</v>
      </c>
      <c r="P997" s="5" t="s">
        <v>8901</v>
      </c>
    </row>
    <row r="998" spans="1:16" ht="13" x14ac:dyDescent="0.15">
      <c r="A998" s="2" t="s">
        <v>8902</v>
      </c>
      <c r="B998" s="2" t="s">
        <v>8903</v>
      </c>
      <c r="C998" s="2" t="s">
        <v>6652</v>
      </c>
      <c r="D998" s="2" t="s">
        <v>207</v>
      </c>
      <c r="E998" s="2" t="s">
        <v>90</v>
      </c>
      <c r="F998" s="3">
        <v>0.5</v>
      </c>
      <c r="G998" s="2">
        <v>4.2</v>
      </c>
      <c r="H998" s="4">
        <v>22860</v>
      </c>
      <c r="I998" s="2" t="s">
        <v>8904</v>
      </c>
      <c r="J998" s="2" t="s">
        <v>8905</v>
      </c>
      <c r="K998" s="2" t="s">
        <v>8906</v>
      </c>
      <c r="L998" s="2" t="s">
        <v>8907</v>
      </c>
      <c r="M998" s="2" t="s">
        <v>8908</v>
      </c>
      <c r="N998" s="2" t="s">
        <v>8909</v>
      </c>
      <c r="O998" s="5" t="s">
        <v>8910</v>
      </c>
      <c r="P998" s="5" t="s">
        <v>8911</v>
      </c>
    </row>
    <row r="999" spans="1:16" ht="13" x14ac:dyDescent="0.15">
      <c r="A999" s="2" t="s">
        <v>8912</v>
      </c>
      <c r="B999" s="2" t="s">
        <v>8913</v>
      </c>
      <c r="C999" s="2" t="s">
        <v>6266</v>
      </c>
      <c r="D999" s="2" t="s">
        <v>5669</v>
      </c>
      <c r="E999" s="2" t="s">
        <v>5669</v>
      </c>
      <c r="F999" s="3">
        <v>0</v>
      </c>
      <c r="G999" s="2">
        <v>3.6</v>
      </c>
      <c r="H999" s="4">
        <v>13572</v>
      </c>
      <c r="I999" s="2" t="s">
        <v>8724</v>
      </c>
      <c r="J999" s="2" t="s">
        <v>8914</v>
      </c>
      <c r="K999" s="2" t="s">
        <v>8915</v>
      </c>
      <c r="L999" s="2" t="s">
        <v>8916</v>
      </c>
      <c r="M999" s="2" t="s">
        <v>8917</v>
      </c>
      <c r="N999" s="2" t="s">
        <v>8918</v>
      </c>
      <c r="O999" s="5" t="s">
        <v>8919</v>
      </c>
      <c r="P999" s="5" t="s">
        <v>8920</v>
      </c>
    </row>
    <row r="1000" spans="1:16" ht="13" x14ac:dyDescent="0.15">
      <c r="A1000" s="2" t="s">
        <v>8921</v>
      </c>
      <c r="B1000" s="2" t="s">
        <v>8922</v>
      </c>
      <c r="C1000" s="2" t="s">
        <v>5608</v>
      </c>
      <c r="D1000" s="2" t="s">
        <v>479</v>
      </c>
      <c r="E1000" s="2" t="s">
        <v>8923</v>
      </c>
      <c r="F1000" s="3">
        <v>0.56000000000000005</v>
      </c>
      <c r="G1000" s="2">
        <v>4.2</v>
      </c>
      <c r="H1000" s="4">
        <v>16182</v>
      </c>
      <c r="I1000" s="2" t="s">
        <v>8924</v>
      </c>
      <c r="J1000" s="2" t="s">
        <v>8925</v>
      </c>
      <c r="K1000" s="2" t="s">
        <v>8926</v>
      </c>
      <c r="L1000" s="2" t="s">
        <v>8927</v>
      </c>
      <c r="M1000" s="2" t="s">
        <v>8928</v>
      </c>
      <c r="N1000" s="2" t="s">
        <v>8929</v>
      </c>
      <c r="O1000" s="5" t="s">
        <v>8930</v>
      </c>
      <c r="P1000" s="5" t="s">
        <v>8931</v>
      </c>
    </row>
    <row r="1001" spans="1:16" ht="13" x14ac:dyDescent="0.15">
      <c r="A1001" s="2" t="s">
        <v>8932</v>
      </c>
      <c r="B1001" s="2" t="s">
        <v>8933</v>
      </c>
      <c r="C1001" s="2" t="s">
        <v>5924</v>
      </c>
      <c r="D1001" s="2" t="s">
        <v>547</v>
      </c>
      <c r="E1001" s="2" t="s">
        <v>3703</v>
      </c>
      <c r="F1001" s="3">
        <v>0.7</v>
      </c>
      <c r="G1001" s="2">
        <v>4.2</v>
      </c>
      <c r="H1001" s="4">
        <v>2908</v>
      </c>
      <c r="I1001" s="2" t="s">
        <v>8934</v>
      </c>
      <c r="J1001" s="2" t="s">
        <v>8935</v>
      </c>
      <c r="K1001" s="2" t="s">
        <v>8936</v>
      </c>
      <c r="L1001" s="2" t="s">
        <v>8937</v>
      </c>
      <c r="M1001" s="2" t="s">
        <v>8938</v>
      </c>
      <c r="N1001" s="2" t="s">
        <v>8939</v>
      </c>
      <c r="O1001" s="5" t="s">
        <v>8940</v>
      </c>
      <c r="P1001" s="5" t="s">
        <v>8941</v>
      </c>
    </row>
    <row r="1002" spans="1:16" ht="13" x14ac:dyDescent="0.15">
      <c r="A1002" s="2" t="s">
        <v>829</v>
      </c>
      <c r="B1002" s="2" t="s">
        <v>830</v>
      </c>
      <c r="C1002" s="2" t="s">
        <v>18</v>
      </c>
      <c r="D1002" s="2" t="s">
        <v>450</v>
      </c>
      <c r="E1002" s="2" t="s">
        <v>90</v>
      </c>
      <c r="F1002" s="3">
        <v>0.57999999999999996</v>
      </c>
      <c r="G1002" s="2">
        <v>3.9</v>
      </c>
      <c r="H1002" s="2">
        <v>536</v>
      </c>
      <c r="I1002" s="2" t="s">
        <v>831</v>
      </c>
      <c r="J1002" s="2" t="s">
        <v>832</v>
      </c>
      <c r="K1002" s="2" t="s">
        <v>833</v>
      </c>
      <c r="L1002" s="2" t="s">
        <v>834</v>
      </c>
      <c r="M1002" s="2" t="s">
        <v>835</v>
      </c>
      <c r="N1002" s="2" t="s">
        <v>836</v>
      </c>
      <c r="O1002" s="5" t="s">
        <v>837</v>
      </c>
      <c r="P1002" s="5" t="s">
        <v>8942</v>
      </c>
    </row>
    <row r="1003" spans="1:16" ht="13" x14ac:dyDescent="0.15">
      <c r="A1003" s="2" t="s">
        <v>8943</v>
      </c>
      <c r="B1003" s="2" t="s">
        <v>8944</v>
      </c>
      <c r="C1003" s="2" t="s">
        <v>5206</v>
      </c>
      <c r="D1003" s="2" t="s">
        <v>20</v>
      </c>
      <c r="E1003" s="2" t="s">
        <v>625</v>
      </c>
      <c r="F1003" s="3">
        <v>0.27</v>
      </c>
      <c r="G1003" s="2">
        <v>4.2</v>
      </c>
      <c r="H1003" s="4">
        <v>2375</v>
      </c>
      <c r="I1003" s="2" t="s">
        <v>8945</v>
      </c>
      <c r="J1003" s="2" t="s">
        <v>8946</v>
      </c>
      <c r="K1003" s="2" t="s">
        <v>8947</v>
      </c>
      <c r="L1003" s="2" t="s">
        <v>8948</v>
      </c>
      <c r="M1003" s="2" t="s">
        <v>8949</v>
      </c>
      <c r="N1003" s="2" t="s">
        <v>8950</v>
      </c>
      <c r="O1003" s="5" t="s">
        <v>8951</v>
      </c>
      <c r="P1003" s="5" t="s">
        <v>8952</v>
      </c>
    </row>
    <row r="1004" spans="1:16" ht="13" x14ac:dyDescent="0.15">
      <c r="A1004" s="2" t="s">
        <v>8953</v>
      </c>
      <c r="B1004" s="2" t="s">
        <v>8954</v>
      </c>
      <c r="C1004" s="2" t="s">
        <v>6728</v>
      </c>
      <c r="D1004" s="2" t="s">
        <v>4918</v>
      </c>
      <c r="E1004" s="2" t="s">
        <v>4918</v>
      </c>
      <c r="F1004" s="3">
        <v>0</v>
      </c>
      <c r="G1004" s="2">
        <v>4.5</v>
      </c>
      <c r="H1004" s="4">
        <v>4951</v>
      </c>
      <c r="I1004" s="2" t="s">
        <v>8955</v>
      </c>
      <c r="J1004" s="2" t="s">
        <v>8956</v>
      </c>
      <c r="K1004" s="2" t="s">
        <v>8957</v>
      </c>
      <c r="L1004" s="2" t="s">
        <v>8958</v>
      </c>
      <c r="M1004" s="2" t="s">
        <v>8959</v>
      </c>
      <c r="N1004" s="2" t="s">
        <v>8960</v>
      </c>
      <c r="O1004" s="5" t="s">
        <v>8961</v>
      </c>
      <c r="P1004" s="5" t="s">
        <v>8962</v>
      </c>
    </row>
    <row r="1005" spans="1:16" ht="13" x14ac:dyDescent="0.15">
      <c r="A1005" s="2" t="s">
        <v>8963</v>
      </c>
      <c r="B1005" s="2" t="s">
        <v>8964</v>
      </c>
      <c r="C1005" s="2" t="s">
        <v>8114</v>
      </c>
      <c r="D1005" s="2" t="s">
        <v>3187</v>
      </c>
      <c r="E1005" s="2" t="s">
        <v>4896</v>
      </c>
      <c r="F1005" s="3">
        <v>0.56999999999999995</v>
      </c>
      <c r="G1005" s="2">
        <v>4.3</v>
      </c>
      <c r="H1005" s="2">
        <v>408</v>
      </c>
      <c r="I1005" s="2" t="s">
        <v>8965</v>
      </c>
      <c r="J1005" s="2" t="s">
        <v>8966</v>
      </c>
      <c r="K1005" s="2" t="s">
        <v>8967</v>
      </c>
      <c r="L1005" s="2" t="s">
        <v>8968</v>
      </c>
      <c r="M1005" s="2" t="s">
        <v>8969</v>
      </c>
      <c r="N1005" s="2" t="s">
        <v>8970</v>
      </c>
      <c r="O1005" s="5" t="s">
        <v>8971</v>
      </c>
      <c r="P1005" s="5" t="s">
        <v>8972</v>
      </c>
    </row>
    <row r="1006" spans="1:16" ht="13" x14ac:dyDescent="0.15">
      <c r="A1006" s="2" t="s">
        <v>8973</v>
      </c>
      <c r="B1006" s="2" t="s">
        <v>8974</v>
      </c>
      <c r="C1006" s="2" t="s">
        <v>8873</v>
      </c>
      <c r="D1006" s="2" t="s">
        <v>8975</v>
      </c>
      <c r="E1006" s="2" t="s">
        <v>8975</v>
      </c>
      <c r="F1006" s="3">
        <v>0</v>
      </c>
      <c r="G1006" s="2">
        <v>4.2</v>
      </c>
      <c r="H1006" s="4">
        <v>1926</v>
      </c>
      <c r="I1006" s="2" t="s">
        <v>8976</v>
      </c>
      <c r="J1006" s="2" t="s">
        <v>8977</v>
      </c>
      <c r="K1006" s="2" t="s">
        <v>8978</v>
      </c>
      <c r="L1006" s="2" t="s">
        <v>8979</v>
      </c>
      <c r="M1006" s="2" t="s">
        <v>8980</v>
      </c>
      <c r="N1006" s="2" t="s">
        <v>8981</v>
      </c>
      <c r="O1006" s="5" t="s">
        <v>8982</v>
      </c>
      <c r="P1006" s="5" t="s">
        <v>8983</v>
      </c>
    </row>
    <row r="1007" spans="1:16" ht="13" x14ac:dyDescent="0.15">
      <c r="A1007" s="2" t="s">
        <v>8984</v>
      </c>
      <c r="B1007" s="2" t="s">
        <v>8985</v>
      </c>
      <c r="C1007" s="2" t="s">
        <v>8986</v>
      </c>
      <c r="D1007" s="2" t="s">
        <v>1927</v>
      </c>
      <c r="E1007" s="2" t="s">
        <v>1927</v>
      </c>
      <c r="F1007" s="3">
        <v>0</v>
      </c>
      <c r="G1007" s="2">
        <v>4.0999999999999996</v>
      </c>
      <c r="H1007" s="4">
        <v>4798</v>
      </c>
      <c r="I1007" s="2" t="s">
        <v>8987</v>
      </c>
      <c r="J1007" s="2" t="s">
        <v>8988</v>
      </c>
      <c r="K1007" s="2" t="s">
        <v>8989</v>
      </c>
      <c r="L1007" s="2" t="s">
        <v>8990</v>
      </c>
      <c r="M1007" s="2" t="s">
        <v>8991</v>
      </c>
      <c r="N1007" s="2" t="s">
        <v>8992</v>
      </c>
      <c r="O1007" s="5" t="s">
        <v>8993</v>
      </c>
      <c r="P1007" s="5" t="s">
        <v>8994</v>
      </c>
    </row>
    <row r="1008" spans="1:16" ht="13" x14ac:dyDescent="0.15">
      <c r="A1008" s="2" t="s">
        <v>8995</v>
      </c>
      <c r="B1008" s="2" t="s">
        <v>8996</v>
      </c>
      <c r="C1008" s="2" t="s">
        <v>8997</v>
      </c>
      <c r="D1008" s="2" t="s">
        <v>31</v>
      </c>
      <c r="E1008" s="2" t="s">
        <v>142</v>
      </c>
      <c r="F1008" s="3">
        <v>0.75</v>
      </c>
      <c r="G1008" s="2">
        <v>4.0999999999999996</v>
      </c>
      <c r="H1008" s="4">
        <v>7333</v>
      </c>
      <c r="I1008" s="2" t="s">
        <v>8998</v>
      </c>
      <c r="J1008" s="2" t="s">
        <v>8999</v>
      </c>
      <c r="K1008" s="2" t="s">
        <v>9000</v>
      </c>
      <c r="L1008" s="2" t="s">
        <v>9001</v>
      </c>
      <c r="M1008" s="2" t="s">
        <v>9002</v>
      </c>
      <c r="N1008" s="2" t="s">
        <v>9003</v>
      </c>
      <c r="O1008" s="5" t="s">
        <v>9004</v>
      </c>
      <c r="P1008" s="5" t="s">
        <v>9005</v>
      </c>
    </row>
    <row r="1009" spans="1:16" ht="13" x14ac:dyDescent="0.15">
      <c r="A1009" s="2" t="s">
        <v>5054</v>
      </c>
      <c r="B1009" s="2" t="s">
        <v>5055</v>
      </c>
      <c r="C1009" s="2" t="s">
        <v>3737</v>
      </c>
      <c r="D1009" s="2" t="s">
        <v>236</v>
      </c>
      <c r="E1009" s="2" t="s">
        <v>842</v>
      </c>
      <c r="F1009" s="3">
        <v>0.55000000000000004</v>
      </c>
      <c r="G1009" s="2">
        <v>4.5999999999999996</v>
      </c>
      <c r="H1009" s="2">
        <v>245</v>
      </c>
      <c r="I1009" s="2" t="s">
        <v>5056</v>
      </c>
      <c r="J1009" s="2" t="s">
        <v>5057</v>
      </c>
      <c r="K1009" s="2" t="s">
        <v>5058</v>
      </c>
      <c r="L1009" s="2" t="s">
        <v>5059</v>
      </c>
      <c r="M1009" s="2" t="s">
        <v>5060</v>
      </c>
      <c r="N1009" s="2" t="s">
        <v>5061</v>
      </c>
      <c r="O1009" s="5" t="s">
        <v>9006</v>
      </c>
      <c r="P1009" s="5" t="s">
        <v>9007</v>
      </c>
    </row>
    <row r="1010" spans="1:16" ht="13" x14ac:dyDescent="0.15">
      <c r="A1010" s="2" t="s">
        <v>9008</v>
      </c>
      <c r="B1010" s="2" t="s">
        <v>9009</v>
      </c>
      <c r="C1010" s="2" t="s">
        <v>8242</v>
      </c>
      <c r="D1010" s="2" t="s">
        <v>9010</v>
      </c>
      <c r="E1010" s="2" t="s">
        <v>9011</v>
      </c>
      <c r="F1010" s="3">
        <v>0.13</v>
      </c>
      <c r="G1010" s="2">
        <v>3.8</v>
      </c>
      <c r="H1010" s="4">
        <v>3652</v>
      </c>
      <c r="I1010" s="2" t="s">
        <v>9012</v>
      </c>
      <c r="J1010" s="2" t="s">
        <v>9013</v>
      </c>
      <c r="K1010" s="2" t="s">
        <v>9014</v>
      </c>
      <c r="L1010" s="2" t="s">
        <v>9015</v>
      </c>
      <c r="M1010" s="2" t="s">
        <v>9016</v>
      </c>
      <c r="N1010" s="2" t="s">
        <v>9017</v>
      </c>
      <c r="O1010" s="5" t="s">
        <v>9018</v>
      </c>
      <c r="P1010" s="5" t="s">
        <v>9019</v>
      </c>
    </row>
    <row r="1011" spans="1:16" ht="13" x14ac:dyDescent="0.15">
      <c r="A1011" s="2" t="s">
        <v>9020</v>
      </c>
      <c r="B1011" s="2" t="s">
        <v>9021</v>
      </c>
      <c r="C1011" s="2" t="s">
        <v>7214</v>
      </c>
      <c r="D1011" s="2" t="s">
        <v>9022</v>
      </c>
      <c r="E1011" s="2" t="s">
        <v>9023</v>
      </c>
      <c r="F1011" s="3">
        <v>0.46</v>
      </c>
      <c r="G1011" s="2">
        <v>4.3</v>
      </c>
      <c r="H1011" s="4">
        <v>2515</v>
      </c>
      <c r="I1011" s="2" t="s">
        <v>9024</v>
      </c>
      <c r="J1011" s="2" t="s">
        <v>9025</v>
      </c>
      <c r="K1011" s="2" t="s">
        <v>9026</v>
      </c>
      <c r="L1011" s="2" t="s">
        <v>9027</v>
      </c>
      <c r="M1011" s="2" t="s">
        <v>9028</v>
      </c>
      <c r="N1011" s="2" t="s">
        <v>9029</v>
      </c>
      <c r="O1011" s="5" t="s">
        <v>9030</v>
      </c>
      <c r="P1011" s="5" t="s">
        <v>9031</v>
      </c>
    </row>
    <row r="1012" spans="1:16" ht="13" x14ac:dyDescent="0.15">
      <c r="A1012" s="2" t="s">
        <v>885</v>
      </c>
      <c r="B1012" s="2" t="s">
        <v>886</v>
      </c>
      <c r="C1012" s="2" t="s">
        <v>18</v>
      </c>
      <c r="D1012" s="2" t="s">
        <v>887</v>
      </c>
      <c r="E1012" s="2" t="s">
        <v>888</v>
      </c>
      <c r="F1012" s="3">
        <v>0.75</v>
      </c>
      <c r="G1012" s="2">
        <v>4.2</v>
      </c>
      <c r="H1012" s="4">
        <v>10576</v>
      </c>
      <c r="I1012" s="2" t="s">
        <v>889</v>
      </c>
      <c r="J1012" s="2" t="s">
        <v>890</v>
      </c>
      <c r="K1012" s="2" t="s">
        <v>891</v>
      </c>
      <c r="L1012" s="2" t="s">
        <v>892</v>
      </c>
      <c r="M1012" s="2" t="s">
        <v>893</v>
      </c>
      <c r="N1012" s="2" t="s">
        <v>894</v>
      </c>
      <c r="O1012" s="5" t="s">
        <v>9032</v>
      </c>
      <c r="P1012" s="5" t="s">
        <v>9033</v>
      </c>
    </row>
    <row r="1013" spans="1:16" ht="13" x14ac:dyDescent="0.15">
      <c r="A1013" s="2" t="s">
        <v>9034</v>
      </c>
      <c r="B1013" s="2" t="s">
        <v>9035</v>
      </c>
      <c r="C1013" s="2" t="s">
        <v>5193</v>
      </c>
      <c r="D1013" s="2" t="s">
        <v>1086</v>
      </c>
      <c r="E1013" s="2" t="s">
        <v>8389</v>
      </c>
      <c r="F1013" s="3">
        <v>0.65</v>
      </c>
      <c r="G1013" s="2">
        <v>4.2</v>
      </c>
      <c r="H1013" s="4">
        <v>4959</v>
      </c>
      <c r="I1013" s="2" t="s">
        <v>9036</v>
      </c>
      <c r="J1013" s="2" t="s">
        <v>9037</v>
      </c>
      <c r="K1013" s="2" t="s">
        <v>9038</v>
      </c>
      <c r="L1013" s="2" t="s">
        <v>9039</v>
      </c>
      <c r="M1013" s="2" t="s">
        <v>9040</v>
      </c>
      <c r="N1013" s="2" t="s">
        <v>9041</v>
      </c>
      <c r="O1013" s="5" t="s">
        <v>9042</v>
      </c>
      <c r="P1013" s="5" t="s">
        <v>9043</v>
      </c>
    </row>
    <row r="1014" spans="1:16" ht="13" x14ac:dyDescent="0.15">
      <c r="A1014" s="2" t="s">
        <v>9044</v>
      </c>
      <c r="B1014" s="2" t="s">
        <v>9045</v>
      </c>
      <c r="C1014" s="2" t="s">
        <v>5418</v>
      </c>
      <c r="D1014" s="2" t="s">
        <v>9046</v>
      </c>
      <c r="E1014" s="2" t="s">
        <v>7563</v>
      </c>
      <c r="F1014" s="3">
        <v>0.05</v>
      </c>
      <c r="G1014" s="2">
        <v>4.4000000000000004</v>
      </c>
      <c r="H1014" s="4">
        <v>2111</v>
      </c>
      <c r="I1014" s="2" t="s">
        <v>9047</v>
      </c>
      <c r="J1014" s="2" t="s">
        <v>9048</v>
      </c>
      <c r="K1014" s="2" t="s">
        <v>9049</v>
      </c>
      <c r="L1014" s="2" t="s">
        <v>9050</v>
      </c>
      <c r="M1014" s="2" t="s">
        <v>9051</v>
      </c>
      <c r="N1014" s="2" t="s">
        <v>9052</v>
      </c>
      <c r="O1014" s="5" t="s">
        <v>9053</v>
      </c>
      <c r="P1014" s="5" t="s">
        <v>9054</v>
      </c>
    </row>
    <row r="1015" spans="1:16" ht="13" x14ac:dyDescent="0.15">
      <c r="A1015" s="2" t="s">
        <v>9055</v>
      </c>
      <c r="B1015" s="2" t="s">
        <v>9056</v>
      </c>
      <c r="C1015" s="2" t="s">
        <v>5218</v>
      </c>
      <c r="D1015" s="2" t="s">
        <v>90</v>
      </c>
      <c r="E1015" s="2" t="s">
        <v>611</v>
      </c>
      <c r="F1015" s="3">
        <v>0.64</v>
      </c>
      <c r="G1015" s="2">
        <v>3.9</v>
      </c>
      <c r="H1015" s="4">
        <v>1462</v>
      </c>
      <c r="I1015" s="2" t="s">
        <v>9057</v>
      </c>
      <c r="J1015" s="2" t="s">
        <v>9058</v>
      </c>
      <c r="K1015" s="2" t="s">
        <v>9059</v>
      </c>
      <c r="L1015" s="2" t="s">
        <v>9060</v>
      </c>
      <c r="M1015" s="2" t="s">
        <v>9061</v>
      </c>
      <c r="N1015" s="2" t="s">
        <v>9062</v>
      </c>
      <c r="O1015" s="5" t="s">
        <v>9063</v>
      </c>
      <c r="P1015" s="5" t="s">
        <v>9064</v>
      </c>
    </row>
    <row r="1016" spans="1:16" ht="13" x14ac:dyDescent="0.15">
      <c r="A1016" s="2" t="s">
        <v>9065</v>
      </c>
      <c r="B1016" s="2" t="s">
        <v>9066</v>
      </c>
      <c r="C1016" s="2" t="s">
        <v>9067</v>
      </c>
      <c r="D1016" s="2" t="s">
        <v>9068</v>
      </c>
      <c r="E1016" s="2" t="s">
        <v>9069</v>
      </c>
      <c r="F1016" s="3">
        <v>0.38</v>
      </c>
      <c r="G1016" s="2">
        <v>4</v>
      </c>
      <c r="H1016" s="2">
        <v>323</v>
      </c>
      <c r="I1016" s="2" t="s">
        <v>9070</v>
      </c>
      <c r="J1016" s="2" t="s">
        <v>9071</v>
      </c>
      <c r="K1016" s="2" t="s">
        <v>9072</v>
      </c>
      <c r="L1016" s="2" t="s">
        <v>9073</v>
      </c>
      <c r="M1016" s="2" t="s">
        <v>9074</v>
      </c>
      <c r="N1016" s="2" t="s">
        <v>9075</v>
      </c>
      <c r="O1016" s="5" t="s">
        <v>9076</v>
      </c>
      <c r="P1016" s="5" t="s">
        <v>9077</v>
      </c>
    </row>
    <row r="1017" spans="1:16" ht="13" x14ac:dyDescent="0.15">
      <c r="A1017" s="2" t="s">
        <v>9078</v>
      </c>
      <c r="B1017" s="2" t="s">
        <v>9079</v>
      </c>
      <c r="C1017" s="2" t="s">
        <v>4761</v>
      </c>
      <c r="D1017" s="2" t="s">
        <v>1040</v>
      </c>
      <c r="E1017" s="2" t="s">
        <v>7125</v>
      </c>
      <c r="F1017" s="3">
        <v>0.66</v>
      </c>
      <c r="G1017" s="2">
        <v>4.2</v>
      </c>
      <c r="H1017" s="4">
        <v>91188</v>
      </c>
      <c r="I1017" s="2" t="s">
        <v>9080</v>
      </c>
      <c r="J1017" s="2" t="s">
        <v>9081</v>
      </c>
      <c r="K1017" s="2" t="s">
        <v>9082</v>
      </c>
      <c r="L1017" s="2" t="s">
        <v>9083</v>
      </c>
      <c r="M1017" s="2" t="s">
        <v>9084</v>
      </c>
      <c r="N1017" s="2" t="s">
        <v>9085</v>
      </c>
      <c r="O1017" s="5" t="s">
        <v>9086</v>
      </c>
      <c r="P1017" s="5" t="s">
        <v>9087</v>
      </c>
    </row>
    <row r="1018" spans="1:16" ht="13" x14ac:dyDescent="0.15">
      <c r="A1018" s="2" t="s">
        <v>9088</v>
      </c>
      <c r="B1018" s="2" t="s">
        <v>9089</v>
      </c>
      <c r="C1018" s="2" t="s">
        <v>6641</v>
      </c>
      <c r="D1018" s="2" t="s">
        <v>142</v>
      </c>
      <c r="E1018" s="2" t="s">
        <v>324</v>
      </c>
      <c r="F1018" s="3">
        <v>0.6</v>
      </c>
      <c r="G1018" s="2">
        <v>3.7</v>
      </c>
      <c r="H1018" s="2">
        <v>418</v>
      </c>
      <c r="I1018" s="2" t="s">
        <v>9090</v>
      </c>
      <c r="J1018" s="2" t="s">
        <v>9091</v>
      </c>
      <c r="K1018" s="2" t="s">
        <v>9092</v>
      </c>
      <c r="L1018" s="2" t="s">
        <v>9093</v>
      </c>
      <c r="M1018" s="2" t="s">
        <v>9094</v>
      </c>
      <c r="N1018" s="2" t="s">
        <v>9095</v>
      </c>
      <c r="O1018" s="5" t="s">
        <v>9096</v>
      </c>
      <c r="P1018" s="5" t="s">
        <v>9097</v>
      </c>
    </row>
    <row r="1019" spans="1:16" ht="13" x14ac:dyDescent="0.15">
      <c r="A1019" s="2" t="s">
        <v>5159</v>
      </c>
      <c r="B1019" s="2" t="s">
        <v>5160</v>
      </c>
      <c r="C1019" s="2" t="s">
        <v>4188</v>
      </c>
      <c r="D1019" s="2" t="s">
        <v>4739</v>
      </c>
      <c r="E1019" s="2" t="s">
        <v>577</v>
      </c>
      <c r="F1019" s="3">
        <v>0.63</v>
      </c>
      <c r="G1019" s="2">
        <v>4.5</v>
      </c>
      <c r="H1019" s="4">
        <v>1526</v>
      </c>
      <c r="I1019" s="2" t="s">
        <v>5161</v>
      </c>
      <c r="J1019" s="2" t="s">
        <v>5162</v>
      </c>
      <c r="K1019" s="2" t="s">
        <v>5163</v>
      </c>
      <c r="L1019" s="2" t="s">
        <v>5164</v>
      </c>
      <c r="M1019" s="2" t="s">
        <v>5165</v>
      </c>
      <c r="N1019" s="2" t="s">
        <v>5166</v>
      </c>
      <c r="O1019" s="5" t="s">
        <v>9098</v>
      </c>
      <c r="P1019" s="5" t="s">
        <v>9099</v>
      </c>
    </row>
    <row r="1020" spans="1:16" ht="13" x14ac:dyDescent="0.15">
      <c r="A1020" s="2" t="s">
        <v>917</v>
      </c>
      <c r="B1020" s="2" t="s">
        <v>918</v>
      </c>
      <c r="C1020" s="2" t="s">
        <v>18</v>
      </c>
      <c r="D1020" s="2" t="s">
        <v>31</v>
      </c>
      <c r="E1020" s="2" t="s">
        <v>114</v>
      </c>
      <c r="F1020" s="3">
        <v>0.8</v>
      </c>
      <c r="G1020" s="2">
        <v>4.5</v>
      </c>
      <c r="H1020" s="2">
        <v>127</v>
      </c>
      <c r="I1020" s="2" t="s">
        <v>919</v>
      </c>
      <c r="J1020" s="2" t="s">
        <v>920</v>
      </c>
      <c r="K1020" s="2" t="s">
        <v>921</v>
      </c>
      <c r="L1020" s="2" t="s">
        <v>922</v>
      </c>
      <c r="M1020" s="2" t="s">
        <v>923</v>
      </c>
      <c r="N1020" s="2" t="s">
        <v>924</v>
      </c>
      <c r="O1020" s="5" t="s">
        <v>925</v>
      </c>
      <c r="P1020" s="5" t="s">
        <v>9100</v>
      </c>
    </row>
    <row r="1021" spans="1:16" ht="13" x14ac:dyDescent="0.15">
      <c r="A1021" s="2" t="s">
        <v>932</v>
      </c>
      <c r="B1021" s="2" t="s">
        <v>933</v>
      </c>
      <c r="C1021" s="2" t="s">
        <v>113</v>
      </c>
      <c r="D1021" s="2" t="s">
        <v>934</v>
      </c>
      <c r="E1021" s="2" t="s">
        <v>935</v>
      </c>
      <c r="F1021" s="3">
        <v>0.66</v>
      </c>
      <c r="G1021" s="2">
        <v>3.6</v>
      </c>
      <c r="H1021" s="4">
        <v>10134</v>
      </c>
      <c r="I1021" s="2" t="s">
        <v>936</v>
      </c>
      <c r="J1021" s="2" t="s">
        <v>937</v>
      </c>
      <c r="K1021" s="2" t="s">
        <v>938</v>
      </c>
      <c r="L1021" s="2" t="s">
        <v>939</v>
      </c>
      <c r="M1021" s="2" t="s">
        <v>940</v>
      </c>
      <c r="N1021" s="2" t="s">
        <v>941</v>
      </c>
      <c r="O1021" s="5" t="s">
        <v>9101</v>
      </c>
      <c r="P1021" s="5" t="s">
        <v>9102</v>
      </c>
    </row>
    <row r="1022" spans="1:16" ht="13" x14ac:dyDescent="0.15">
      <c r="A1022" s="2" t="s">
        <v>9103</v>
      </c>
      <c r="B1022" s="2" t="s">
        <v>9104</v>
      </c>
      <c r="C1022" s="2" t="s">
        <v>6266</v>
      </c>
      <c r="D1022" s="2" t="s">
        <v>9105</v>
      </c>
      <c r="E1022" s="2" t="s">
        <v>114</v>
      </c>
      <c r="F1022" s="3">
        <v>0.7</v>
      </c>
      <c r="G1022" s="2">
        <v>4.3</v>
      </c>
      <c r="H1022" s="4">
        <v>1552</v>
      </c>
      <c r="I1022" s="2" t="s">
        <v>9106</v>
      </c>
      <c r="J1022" s="2" t="s">
        <v>9107</v>
      </c>
      <c r="K1022" s="2" t="s">
        <v>9108</v>
      </c>
      <c r="L1022" s="2" t="s">
        <v>9109</v>
      </c>
      <c r="M1022" s="2" t="s">
        <v>9110</v>
      </c>
      <c r="N1022" s="2" t="s">
        <v>9111</v>
      </c>
      <c r="O1022" s="5" t="s">
        <v>9112</v>
      </c>
      <c r="P1022" s="5" t="s">
        <v>9113</v>
      </c>
    </row>
    <row r="1023" spans="1:16" ht="13" x14ac:dyDescent="0.15">
      <c r="A1023" s="2" t="s">
        <v>9114</v>
      </c>
      <c r="B1023" s="2" t="s">
        <v>9115</v>
      </c>
      <c r="C1023" s="2" t="s">
        <v>6641</v>
      </c>
      <c r="D1023" s="2" t="s">
        <v>625</v>
      </c>
      <c r="E1023" s="2" t="s">
        <v>730</v>
      </c>
      <c r="F1023" s="3">
        <v>0.5</v>
      </c>
      <c r="G1023" s="2">
        <v>4.0999999999999996</v>
      </c>
      <c r="H1023" s="4">
        <v>25262</v>
      </c>
      <c r="I1023" s="2" t="s">
        <v>9116</v>
      </c>
      <c r="J1023" s="2" t="s">
        <v>9117</v>
      </c>
      <c r="K1023" s="2" t="s">
        <v>9118</v>
      </c>
      <c r="L1023" s="2" t="s">
        <v>9119</v>
      </c>
      <c r="M1023" s="2" t="s">
        <v>9120</v>
      </c>
      <c r="N1023" s="2" t="s">
        <v>9121</v>
      </c>
      <c r="O1023" s="5" t="s">
        <v>9122</v>
      </c>
      <c r="P1023" s="5" t="s">
        <v>9123</v>
      </c>
    </row>
    <row r="1024" spans="1:16" ht="13" x14ac:dyDescent="0.15">
      <c r="A1024" s="2" t="s">
        <v>9124</v>
      </c>
      <c r="B1024" s="2" t="s">
        <v>9125</v>
      </c>
      <c r="C1024" s="2" t="s">
        <v>9126</v>
      </c>
      <c r="D1024" s="2" t="s">
        <v>610</v>
      </c>
      <c r="E1024" s="2" t="s">
        <v>9127</v>
      </c>
      <c r="F1024" s="3">
        <v>0.48</v>
      </c>
      <c r="G1024" s="2">
        <v>3.9</v>
      </c>
      <c r="H1024" s="2" t="s">
        <v>9128</v>
      </c>
      <c r="I1024" s="2" t="s">
        <v>9129</v>
      </c>
      <c r="J1024" s="2" t="s">
        <v>9130</v>
      </c>
      <c r="K1024" s="2" t="s">
        <v>9131</v>
      </c>
      <c r="L1024" s="2" t="s">
        <v>9132</v>
      </c>
      <c r="M1024" s="2" t="s">
        <v>9133</v>
      </c>
      <c r="N1024" s="2" t="s">
        <v>9134</v>
      </c>
      <c r="O1024" s="5" t="s">
        <v>9135</v>
      </c>
      <c r="P1024" s="5" t="s">
        <v>9136</v>
      </c>
    </row>
    <row r="1025" spans="1:16" ht="13" x14ac:dyDescent="0.15">
      <c r="A1025" s="2" t="s">
        <v>9137</v>
      </c>
      <c r="B1025" s="2" t="s">
        <v>9138</v>
      </c>
      <c r="C1025" s="2" t="s">
        <v>9139</v>
      </c>
      <c r="D1025" s="2" t="s">
        <v>547</v>
      </c>
      <c r="E1025" s="2" t="s">
        <v>9140</v>
      </c>
      <c r="F1025" s="3">
        <v>0.28999999999999998</v>
      </c>
      <c r="G1025" s="2">
        <v>3.6</v>
      </c>
      <c r="H1025" s="4">
        <v>13300</v>
      </c>
      <c r="I1025" s="2" t="s">
        <v>9141</v>
      </c>
      <c r="J1025" s="2" t="s">
        <v>9142</v>
      </c>
      <c r="K1025" s="2" t="s">
        <v>9143</v>
      </c>
      <c r="L1025" s="2" t="s">
        <v>9144</v>
      </c>
      <c r="M1025" s="2" t="s">
        <v>9145</v>
      </c>
      <c r="N1025" s="2" t="s">
        <v>9146</v>
      </c>
      <c r="O1025" s="5" t="s">
        <v>9147</v>
      </c>
      <c r="P1025" s="5" t="s">
        <v>9148</v>
      </c>
    </row>
    <row r="1026" spans="1:16" ht="13" x14ac:dyDescent="0.15">
      <c r="A1026" s="2" t="s">
        <v>9149</v>
      </c>
      <c r="B1026" s="2" t="s">
        <v>9150</v>
      </c>
      <c r="C1026" s="2" t="s">
        <v>9151</v>
      </c>
      <c r="D1026" s="2" t="s">
        <v>547</v>
      </c>
      <c r="E1026" s="2" t="s">
        <v>6587</v>
      </c>
      <c r="F1026" s="3">
        <v>0.4</v>
      </c>
      <c r="G1026" s="2">
        <v>4</v>
      </c>
      <c r="H1026" s="4">
        <v>18543</v>
      </c>
      <c r="I1026" s="2" t="s">
        <v>9152</v>
      </c>
      <c r="J1026" s="2" t="s">
        <v>9153</v>
      </c>
      <c r="K1026" s="2" t="s">
        <v>9154</v>
      </c>
      <c r="L1026" s="2" t="s">
        <v>9155</v>
      </c>
      <c r="M1026" s="2" t="s">
        <v>9156</v>
      </c>
      <c r="N1026" s="2" t="s">
        <v>9157</v>
      </c>
      <c r="O1026" s="5" t="s">
        <v>9158</v>
      </c>
      <c r="P1026" s="5" t="s">
        <v>9159</v>
      </c>
    </row>
    <row r="1027" spans="1:16" ht="13" x14ac:dyDescent="0.15">
      <c r="A1027" s="2" t="s">
        <v>9160</v>
      </c>
      <c r="B1027" s="2" t="s">
        <v>9161</v>
      </c>
      <c r="C1027" s="2" t="s">
        <v>9162</v>
      </c>
      <c r="D1027" s="2" t="s">
        <v>5620</v>
      </c>
      <c r="E1027" s="2" t="s">
        <v>114</v>
      </c>
      <c r="F1027" s="3">
        <v>0.54</v>
      </c>
      <c r="G1027" s="2">
        <v>4.0999999999999996</v>
      </c>
      <c r="H1027" s="4">
        <v>3578</v>
      </c>
      <c r="I1027" s="2" t="s">
        <v>9163</v>
      </c>
      <c r="J1027" s="2" t="s">
        <v>9164</v>
      </c>
      <c r="K1027" s="2" t="s">
        <v>9165</v>
      </c>
      <c r="L1027" s="2" t="s">
        <v>9166</v>
      </c>
      <c r="M1027" s="2" t="s">
        <v>9167</v>
      </c>
      <c r="N1027" s="2" t="s">
        <v>9168</v>
      </c>
      <c r="O1027" s="5" t="s">
        <v>9169</v>
      </c>
      <c r="P1027" s="5" t="s">
        <v>9170</v>
      </c>
    </row>
    <row r="1028" spans="1:16" ht="13" x14ac:dyDescent="0.15">
      <c r="A1028" s="2" t="s">
        <v>9171</v>
      </c>
      <c r="B1028" s="2" t="s">
        <v>9172</v>
      </c>
      <c r="C1028" s="2" t="s">
        <v>9173</v>
      </c>
      <c r="D1028" s="2" t="s">
        <v>31</v>
      </c>
      <c r="E1028" s="2" t="s">
        <v>324</v>
      </c>
      <c r="F1028" s="3">
        <v>0.9</v>
      </c>
      <c r="G1028" s="2">
        <v>3.7</v>
      </c>
      <c r="H1028" s="4">
        <v>2031</v>
      </c>
      <c r="I1028" s="2" t="s">
        <v>9174</v>
      </c>
      <c r="J1028" s="2" t="s">
        <v>9175</v>
      </c>
      <c r="K1028" s="2" t="s">
        <v>9176</v>
      </c>
      <c r="L1028" s="2" t="s">
        <v>9177</v>
      </c>
      <c r="M1028" s="2" t="s">
        <v>9178</v>
      </c>
      <c r="N1028" s="2" t="s">
        <v>9179</v>
      </c>
      <c r="O1028" s="5" t="s">
        <v>9180</v>
      </c>
      <c r="P1028" s="5" t="s">
        <v>9181</v>
      </c>
    </row>
    <row r="1029" spans="1:16" ht="13" x14ac:dyDescent="0.15">
      <c r="A1029" s="2" t="s">
        <v>9182</v>
      </c>
      <c r="B1029" s="2" t="s">
        <v>9183</v>
      </c>
      <c r="C1029" s="2" t="s">
        <v>9173</v>
      </c>
      <c r="D1029" s="2" t="s">
        <v>9184</v>
      </c>
      <c r="E1029" s="2" t="s">
        <v>90</v>
      </c>
      <c r="F1029" s="3">
        <v>0.41</v>
      </c>
      <c r="G1029" s="2">
        <v>3.9</v>
      </c>
      <c r="H1029" s="4">
        <v>44994</v>
      </c>
      <c r="I1029" s="2" t="s">
        <v>9185</v>
      </c>
      <c r="J1029" s="2" t="s">
        <v>9186</v>
      </c>
      <c r="K1029" s="2" t="s">
        <v>9187</v>
      </c>
      <c r="L1029" s="2" t="s">
        <v>9188</v>
      </c>
      <c r="M1029" s="2" t="s">
        <v>9189</v>
      </c>
      <c r="N1029" s="2" t="s">
        <v>9190</v>
      </c>
      <c r="O1029" s="5" t="s">
        <v>9191</v>
      </c>
      <c r="P1029" s="5" t="s">
        <v>9192</v>
      </c>
    </row>
    <row r="1030" spans="1:16" ht="13" x14ac:dyDescent="0.15">
      <c r="A1030" s="2" t="s">
        <v>9193</v>
      </c>
      <c r="B1030" s="2" t="s">
        <v>9194</v>
      </c>
      <c r="C1030" s="2" t="s">
        <v>9195</v>
      </c>
      <c r="D1030" s="2" t="s">
        <v>31</v>
      </c>
      <c r="E1030" s="2" t="s">
        <v>3572</v>
      </c>
      <c r="F1030" s="3">
        <v>0.6</v>
      </c>
      <c r="G1030" s="2">
        <v>4.0999999999999996</v>
      </c>
      <c r="H1030" s="2" t="s">
        <v>9196</v>
      </c>
      <c r="I1030" s="2" t="s">
        <v>9197</v>
      </c>
      <c r="J1030" s="2" t="s">
        <v>9198</v>
      </c>
      <c r="K1030" s="2" t="s">
        <v>9199</v>
      </c>
      <c r="L1030" s="2" t="s">
        <v>9200</v>
      </c>
      <c r="M1030" s="2" t="s">
        <v>9201</v>
      </c>
      <c r="N1030" s="2" t="s">
        <v>9202</v>
      </c>
      <c r="O1030" s="5" t="s">
        <v>9203</v>
      </c>
      <c r="P1030" s="5" t="s">
        <v>9204</v>
      </c>
    </row>
    <row r="1031" spans="1:16" ht="13" x14ac:dyDescent="0.15">
      <c r="A1031" s="2" t="s">
        <v>9205</v>
      </c>
      <c r="B1031" s="2" t="s">
        <v>9206</v>
      </c>
      <c r="C1031" s="2" t="s">
        <v>9126</v>
      </c>
      <c r="D1031" s="2" t="s">
        <v>1432</v>
      </c>
      <c r="E1031" s="2" t="s">
        <v>9127</v>
      </c>
      <c r="F1031" s="3">
        <v>0.4</v>
      </c>
      <c r="G1031" s="2">
        <v>3.9</v>
      </c>
      <c r="H1031" s="4">
        <v>31783</v>
      </c>
      <c r="I1031" s="2" t="s">
        <v>9207</v>
      </c>
      <c r="J1031" s="2" t="s">
        <v>9208</v>
      </c>
      <c r="K1031" s="2" t="s">
        <v>9209</v>
      </c>
      <c r="L1031" s="2" t="s">
        <v>9210</v>
      </c>
      <c r="M1031" s="2" t="s">
        <v>9211</v>
      </c>
      <c r="N1031" s="2" t="s">
        <v>9212</v>
      </c>
      <c r="O1031" s="5" t="s">
        <v>9213</v>
      </c>
      <c r="P1031" s="5" t="s">
        <v>9214</v>
      </c>
    </row>
    <row r="1032" spans="1:16" ht="13" x14ac:dyDescent="0.15">
      <c r="A1032" s="2" t="s">
        <v>9215</v>
      </c>
      <c r="B1032" s="2" t="s">
        <v>9216</v>
      </c>
      <c r="C1032" s="2" t="s">
        <v>9139</v>
      </c>
      <c r="D1032" s="2" t="s">
        <v>611</v>
      </c>
      <c r="E1032" s="2" t="s">
        <v>6158</v>
      </c>
      <c r="F1032" s="3">
        <v>0.1</v>
      </c>
      <c r="G1032" s="2">
        <v>3.9</v>
      </c>
      <c r="H1032" s="4">
        <v>2602</v>
      </c>
      <c r="I1032" s="2" t="s">
        <v>9217</v>
      </c>
      <c r="J1032" s="2" t="s">
        <v>9218</v>
      </c>
      <c r="K1032" s="2" t="s">
        <v>9219</v>
      </c>
      <c r="L1032" s="2" t="s">
        <v>9220</v>
      </c>
      <c r="M1032" s="2" t="s">
        <v>9221</v>
      </c>
      <c r="N1032" s="2" t="s">
        <v>9222</v>
      </c>
      <c r="O1032" s="5" t="s">
        <v>9223</v>
      </c>
      <c r="P1032" s="5" t="s">
        <v>9224</v>
      </c>
    </row>
    <row r="1033" spans="1:16" ht="13" x14ac:dyDescent="0.15">
      <c r="A1033" s="2" t="s">
        <v>9225</v>
      </c>
      <c r="B1033" s="2" t="s">
        <v>9226</v>
      </c>
      <c r="C1033" s="2" t="s">
        <v>9126</v>
      </c>
      <c r="D1033" s="2" t="s">
        <v>1432</v>
      </c>
      <c r="E1033" s="2" t="s">
        <v>9227</v>
      </c>
      <c r="F1033" s="3">
        <v>0.48</v>
      </c>
      <c r="G1033" s="2">
        <v>3.9</v>
      </c>
      <c r="H1033" s="4">
        <v>63350</v>
      </c>
      <c r="I1033" s="2" t="s">
        <v>9228</v>
      </c>
      <c r="J1033" s="2" t="s">
        <v>9229</v>
      </c>
      <c r="K1033" s="2" t="s">
        <v>9230</v>
      </c>
      <c r="L1033" s="2" t="s">
        <v>9231</v>
      </c>
      <c r="M1033" s="2" t="s">
        <v>9232</v>
      </c>
      <c r="N1033" s="2" t="s">
        <v>9233</v>
      </c>
      <c r="O1033" s="5" t="s">
        <v>9234</v>
      </c>
      <c r="P1033" s="5" t="s">
        <v>9235</v>
      </c>
    </row>
    <row r="1034" spans="1:16" ht="13" x14ac:dyDescent="0.15">
      <c r="A1034" s="2" t="s">
        <v>9236</v>
      </c>
      <c r="B1034" s="2" t="s">
        <v>9237</v>
      </c>
      <c r="C1034" s="2" t="s">
        <v>9238</v>
      </c>
      <c r="D1034" s="2" t="s">
        <v>1415</v>
      </c>
      <c r="E1034" s="2" t="s">
        <v>9239</v>
      </c>
      <c r="F1034" s="3">
        <v>0.47</v>
      </c>
      <c r="G1034" s="2">
        <v>3.8</v>
      </c>
      <c r="H1034" s="4">
        <v>54032</v>
      </c>
      <c r="I1034" s="2" t="s">
        <v>9240</v>
      </c>
      <c r="J1034" s="2" t="s">
        <v>9241</v>
      </c>
      <c r="K1034" s="2" t="s">
        <v>9242</v>
      </c>
      <c r="L1034" s="2" t="s">
        <v>9243</v>
      </c>
      <c r="M1034" s="2" t="s">
        <v>9244</v>
      </c>
      <c r="N1034" s="2" t="s">
        <v>9245</v>
      </c>
      <c r="O1034" s="5" t="s">
        <v>9246</v>
      </c>
      <c r="P1034" s="5" t="s">
        <v>9247</v>
      </c>
    </row>
    <row r="1035" spans="1:16" ht="13" x14ac:dyDescent="0.15">
      <c r="A1035" s="2" t="s">
        <v>9248</v>
      </c>
      <c r="B1035" s="2" t="s">
        <v>9249</v>
      </c>
      <c r="C1035" s="2" t="s">
        <v>9126</v>
      </c>
      <c r="D1035" s="2" t="s">
        <v>9250</v>
      </c>
      <c r="E1035" s="2" t="s">
        <v>7414</v>
      </c>
      <c r="F1035" s="3">
        <v>0.22</v>
      </c>
      <c r="G1035" s="2">
        <v>3.8</v>
      </c>
      <c r="H1035" s="4">
        <v>15592</v>
      </c>
      <c r="I1035" s="2" t="s">
        <v>9251</v>
      </c>
      <c r="J1035" s="2" t="s">
        <v>9252</v>
      </c>
      <c r="K1035" s="2" t="s">
        <v>9253</v>
      </c>
      <c r="L1035" s="2" t="s">
        <v>9254</v>
      </c>
      <c r="M1035" s="2" t="s">
        <v>9255</v>
      </c>
      <c r="N1035" s="2" t="s">
        <v>9256</v>
      </c>
      <c r="O1035" s="5" t="s">
        <v>9257</v>
      </c>
      <c r="P1035" s="5" t="s">
        <v>9258</v>
      </c>
    </row>
    <row r="1036" spans="1:16" ht="13" x14ac:dyDescent="0.15">
      <c r="A1036" s="2" t="s">
        <v>9259</v>
      </c>
      <c r="B1036" s="2" t="s">
        <v>9260</v>
      </c>
      <c r="C1036" s="2" t="s">
        <v>9162</v>
      </c>
      <c r="D1036" s="2" t="s">
        <v>90</v>
      </c>
      <c r="E1036" s="2" t="s">
        <v>114</v>
      </c>
      <c r="F1036" s="3">
        <v>0.5</v>
      </c>
      <c r="G1036" s="2">
        <v>4.0999999999999996</v>
      </c>
      <c r="H1036" s="4">
        <v>4859</v>
      </c>
      <c r="I1036" s="2" t="s">
        <v>9261</v>
      </c>
      <c r="J1036" s="2" t="s">
        <v>9262</v>
      </c>
      <c r="K1036" s="2" t="s">
        <v>9263</v>
      </c>
      <c r="L1036" s="2" t="s">
        <v>9264</v>
      </c>
      <c r="M1036" s="2" t="s">
        <v>9265</v>
      </c>
      <c r="N1036" s="2" t="s">
        <v>9266</v>
      </c>
      <c r="O1036" s="5" t="s">
        <v>9267</v>
      </c>
      <c r="P1036" s="5" t="s">
        <v>9268</v>
      </c>
    </row>
    <row r="1037" spans="1:16" ht="13" x14ac:dyDescent="0.15">
      <c r="A1037" s="2" t="s">
        <v>9269</v>
      </c>
      <c r="B1037" s="2" t="s">
        <v>9270</v>
      </c>
      <c r="C1037" s="2" t="s">
        <v>9151</v>
      </c>
      <c r="D1037" s="2" t="s">
        <v>9271</v>
      </c>
      <c r="E1037" s="2" t="s">
        <v>6762</v>
      </c>
      <c r="F1037" s="3">
        <v>0.11</v>
      </c>
      <c r="G1037" s="2">
        <v>4.0999999999999996</v>
      </c>
      <c r="H1037" s="4">
        <v>14120</v>
      </c>
      <c r="I1037" s="2" t="s">
        <v>9272</v>
      </c>
      <c r="J1037" s="2" t="s">
        <v>9273</v>
      </c>
      <c r="K1037" s="2" t="s">
        <v>9274</v>
      </c>
      <c r="L1037" s="2" t="s">
        <v>9275</v>
      </c>
      <c r="M1037" s="2" t="s">
        <v>9276</v>
      </c>
      <c r="N1037" s="2" t="s">
        <v>9277</v>
      </c>
      <c r="O1037" s="5" t="s">
        <v>9278</v>
      </c>
      <c r="P1037" s="5" t="s">
        <v>9279</v>
      </c>
    </row>
    <row r="1038" spans="1:16" ht="13" x14ac:dyDescent="0.15">
      <c r="A1038" s="2" t="s">
        <v>9280</v>
      </c>
      <c r="B1038" s="2" t="s">
        <v>9281</v>
      </c>
      <c r="C1038" s="2" t="s">
        <v>9282</v>
      </c>
      <c r="D1038" s="2" t="s">
        <v>207</v>
      </c>
      <c r="E1038" s="2" t="s">
        <v>90</v>
      </c>
      <c r="F1038" s="3">
        <v>0.5</v>
      </c>
      <c r="G1038" s="2">
        <v>3.3</v>
      </c>
      <c r="H1038" s="4">
        <v>8427</v>
      </c>
      <c r="I1038" s="2" t="s">
        <v>9283</v>
      </c>
      <c r="J1038" s="2" t="s">
        <v>9284</v>
      </c>
      <c r="K1038" s="2" t="s">
        <v>9285</v>
      </c>
      <c r="L1038" s="2" t="s">
        <v>9286</v>
      </c>
      <c r="M1038" s="2" t="s">
        <v>9287</v>
      </c>
      <c r="N1038" s="2" t="s">
        <v>9288</v>
      </c>
      <c r="O1038" s="5" t="s">
        <v>9289</v>
      </c>
      <c r="P1038" s="5" t="s">
        <v>9290</v>
      </c>
    </row>
    <row r="1039" spans="1:16" ht="13" x14ac:dyDescent="0.15">
      <c r="A1039" s="2" t="s">
        <v>9291</v>
      </c>
      <c r="B1039" s="2" t="s">
        <v>9292</v>
      </c>
      <c r="C1039" s="2" t="s">
        <v>9293</v>
      </c>
      <c r="D1039" s="2" t="s">
        <v>9294</v>
      </c>
      <c r="E1039" s="2" t="s">
        <v>700</v>
      </c>
      <c r="F1039" s="3">
        <v>0.55000000000000004</v>
      </c>
      <c r="G1039" s="2">
        <v>4.2</v>
      </c>
      <c r="H1039" s="4">
        <v>23316</v>
      </c>
      <c r="I1039" s="2" t="s">
        <v>9295</v>
      </c>
      <c r="J1039" s="2" t="s">
        <v>9296</v>
      </c>
      <c r="K1039" s="2" t="s">
        <v>9297</v>
      </c>
      <c r="L1039" s="2" t="s">
        <v>9298</v>
      </c>
      <c r="M1039" s="2" t="s">
        <v>9299</v>
      </c>
      <c r="N1039" s="2" t="s">
        <v>9300</v>
      </c>
      <c r="O1039" s="5" t="s">
        <v>9301</v>
      </c>
      <c r="P1039" s="5" t="s">
        <v>9302</v>
      </c>
    </row>
    <row r="1040" spans="1:16" ht="13" x14ac:dyDescent="0.15">
      <c r="A1040" s="2" t="s">
        <v>9303</v>
      </c>
      <c r="B1040" s="2" t="s">
        <v>9304</v>
      </c>
      <c r="C1040" s="2" t="s">
        <v>9305</v>
      </c>
      <c r="D1040" s="2" t="s">
        <v>5456</v>
      </c>
      <c r="E1040" s="2" t="s">
        <v>5681</v>
      </c>
      <c r="F1040" s="3">
        <v>0.48</v>
      </c>
      <c r="G1040" s="2">
        <v>4</v>
      </c>
      <c r="H1040" s="4">
        <v>6530</v>
      </c>
      <c r="I1040" s="2" t="s">
        <v>9306</v>
      </c>
      <c r="J1040" s="2" t="s">
        <v>9307</v>
      </c>
      <c r="K1040" s="2" t="s">
        <v>9308</v>
      </c>
      <c r="L1040" s="2" t="s">
        <v>9309</v>
      </c>
      <c r="M1040" s="2" t="s">
        <v>9310</v>
      </c>
      <c r="N1040" s="2" t="s">
        <v>9311</v>
      </c>
      <c r="O1040" s="5" t="s">
        <v>9312</v>
      </c>
      <c r="P1040" s="5" t="s">
        <v>9313</v>
      </c>
    </row>
    <row r="1041" spans="1:16" ht="13" x14ac:dyDescent="0.15">
      <c r="A1041" s="2" t="s">
        <v>9314</v>
      </c>
      <c r="B1041" s="2" t="s">
        <v>9315</v>
      </c>
      <c r="C1041" s="2" t="s">
        <v>9316</v>
      </c>
      <c r="D1041" s="2" t="s">
        <v>9317</v>
      </c>
      <c r="E1041" s="2" t="s">
        <v>9318</v>
      </c>
      <c r="F1041" s="3">
        <v>0.42</v>
      </c>
      <c r="G1041" s="2">
        <v>4.3</v>
      </c>
      <c r="H1041" s="4">
        <v>11924</v>
      </c>
      <c r="I1041" s="2" t="s">
        <v>9319</v>
      </c>
      <c r="J1041" s="2" t="s">
        <v>9320</v>
      </c>
      <c r="K1041" s="2" t="s">
        <v>9321</v>
      </c>
      <c r="L1041" s="2" t="s">
        <v>9322</v>
      </c>
      <c r="M1041" s="2" t="s">
        <v>9323</v>
      </c>
      <c r="N1041" s="2" t="s">
        <v>9324</v>
      </c>
      <c r="O1041" s="5" t="s">
        <v>9325</v>
      </c>
      <c r="P1041" s="5" t="s">
        <v>9326</v>
      </c>
    </row>
    <row r="1042" spans="1:16" ht="13" x14ac:dyDescent="0.15">
      <c r="A1042" s="2" t="s">
        <v>9327</v>
      </c>
      <c r="B1042" s="2" t="s">
        <v>9328</v>
      </c>
      <c r="C1042" s="2" t="s">
        <v>9329</v>
      </c>
      <c r="D1042" s="2" t="s">
        <v>9330</v>
      </c>
      <c r="E1042" s="2" t="s">
        <v>195</v>
      </c>
      <c r="F1042" s="3">
        <v>0.53</v>
      </c>
      <c r="G1042" s="2">
        <v>4</v>
      </c>
      <c r="H1042" s="4">
        <v>2961</v>
      </c>
      <c r="I1042" s="2" t="s">
        <v>9331</v>
      </c>
      <c r="J1042" s="2" t="s">
        <v>9332</v>
      </c>
      <c r="K1042" s="2" t="s">
        <v>9333</v>
      </c>
      <c r="L1042" s="2" t="s">
        <v>9334</v>
      </c>
      <c r="M1042" s="2" t="s">
        <v>9335</v>
      </c>
      <c r="N1042" s="2" t="s">
        <v>9336</v>
      </c>
      <c r="O1042" s="5" t="s">
        <v>9337</v>
      </c>
      <c r="P1042" s="5" t="s">
        <v>9338</v>
      </c>
    </row>
    <row r="1043" spans="1:16" ht="13" x14ac:dyDescent="0.15">
      <c r="A1043" s="2" t="s">
        <v>9339</v>
      </c>
      <c r="B1043" s="2" t="s">
        <v>9340</v>
      </c>
      <c r="C1043" s="2" t="s">
        <v>9126</v>
      </c>
      <c r="D1043" s="2" t="s">
        <v>9341</v>
      </c>
      <c r="E1043" s="2" t="s">
        <v>9342</v>
      </c>
      <c r="F1043" s="3">
        <v>0.46</v>
      </c>
      <c r="G1043" s="2">
        <v>4.5</v>
      </c>
      <c r="H1043" s="4">
        <v>23484</v>
      </c>
      <c r="I1043" s="2" t="s">
        <v>9343</v>
      </c>
      <c r="J1043" s="2" t="s">
        <v>9344</v>
      </c>
      <c r="K1043" s="2" t="s">
        <v>9345</v>
      </c>
      <c r="L1043" s="2" t="s">
        <v>9346</v>
      </c>
      <c r="M1043" s="2" t="s">
        <v>9347</v>
      </c>
      <c r="N1043" s="2" t="s">
        <v>9348</v>
      </c>
      <c r="O1043" s="5" t="s">
        <v>9349</v>
      </c>
      <c r="P1043" s="5" t="s">
        <v>9350</v>
      </c>
    </row>
    <row r="1044" spans="1:16" ht="13" x14ac:dyDescent="0.15">
      <c r="A1044" s="2" t="s">
        <v>9351</v>
      </c>
      <c r="B1044" s="2" t="s">
        <v>9352</v>
      </c>
      <c r="C1044" s="2" t="s">
        <v>9316</v>
      </c>
      <c r="D1044" s="2" t="s">
        <v>4739</v>
      </c>
      <c r="E1044" s="2" t="s">
        <v>9353</v>
      </c>
      <c r="F1044" s="3">
        <v>0.56000000000000005</v>
      </c>
      <c r="G1044" s="2">
        <v>4.0999999999999996</v>
      </c>
      <c r="H1044" s="4">
        <v>21783</v>
      </c>
      <c r="I1044" s="2" t="s">
        <v>9354</v>
      </c>
      <c r="J1044" s="2" t="s">
        <v>9355</v>
      </c>
      <c r="K1044" s="2" t="s">
        <v>9356</v>
      </c>
      <c r="L1044" s="2" t="s">
        <v>9357</v>
      </c>
      <c r="M1044" s="2" t="s">
        <v>9358</v>
      </c>
      <c r="N1044" s="2" t="s">
        <v>9359</v>
      </c>
      <c r="O1044" s="5" t="s">
        <v>9360</v>
      </c>
      <c r="P1044" s="5" t="s">
        <v>9361</v>
      </c>
    </row>
    <row r="1045" spans="1:16" ht="13" x14ac:dyDescent="0.15">
      <c r="A1045" s="2" t="s">
        <v>9362</v>
      </c>
      <c r="B1045" s="2" t="s">
        <v>9363</v>
      </c>
      <c r="C1045" s="2" t="s">
        <v>9364</v>
      </c>
      <c r="D1045" s="2" t="s">
        <v>547</v>
      </c>
      <c r="E1045" s="2" t="s">
        <v>6587</v>
      </c>
      <c r="F1045" s="3">
        <v>0.4</v>
      </c>
      <c r="G1045" s="2">
        <v>4</v>
      </c>
      <c r="H1045" s="4">
        <v>14030</v>
      </c>
      <c r="I1045" s="2" t="s">
        <v>9365</v>
      </c>
      <c r="J1045" s="2" t="s">
        <v>9366</v>
      </c>
      <c r="K1045" s="2" t="s">
        <v>9367</v>
      </c>
      <c r="L1045" s="2" t="s">
        <v>9368</v>
      </c>
      <c r="M1045" s="2" t="s">
        <v>9369</v>
      </c>
      <c r="N1045" s="2" t="s">
        <v>9370</v>
      </c>
      <c r="O1045" s="5" t="s">
        <v>9371</v>
      </c>
      <c r="P1045" s="5" t="s">
        <v>9372</v>
      </c>
    </row>
    <row r="1046" spans="1:16" ht="13" x14ac:dyDescent="0.15">
      <c r="A1046" s="2" t="s">
        <v>9373</v>
      </c>
      <c r="B1046" s="2" t="s">
        <v>9374</v>
      </c>
      <c r="C1046" s="2" t="s">
        <v>9375</v>
      </c>
      <c r="D1046" s="2" t="s">
        <v>5556</v>
      </c>
      <c r="E1046" s="2" t="s">
        <v>9376</v>
      </c>
      <c r="F1046" s="3">
        <v>0.57999999999999996</v>
      </c>
      <c r="G1046" s="2">
        <v>4.2</v>
      </c>
      <c r="H1046" s="4">
        <v>6398</v>
      </c>
      <c r="I1046" s="2" t="s">
        <v>9377</v>
      </c>
      <c r="J1046" s="2" t="s">
        <v>9378</v>
      </c>
      <c r="K1046" s="2" t="s">
        <v>9379</v>
      </c>
      <c r="L1046" s="2" t="s">
        <v>9380</v>
      </c>
      <c r="M1046" s="2" t="s">
        <v>9381</v>
      </c>
      <c r="N1046" s="2" t="s">
        <v>9382</v>
      </c>
      <c r="O1046" s="5" t="s">
        <v>9383</v>
      </c>
      <c r="P1046" s="5" t="s">
        <v>9384</v>
      </c>
    </row>
    <row r="1047" spans="1:16" ht="13" x14ac:dyDescent="0.15">
      <c r="A1047" s="2" t="s">
        <v>9385</v>
      </c>
      <c r="B1047" s="2" t="s">
        <v>9386</v>
      </c>
      <c r="C1047" s="2" t="s">
        <v>9305</v>
      </c>
      <c r="D1047" s="2" t="s">
        <v>888</v>
      </c>
      <c r="E1047" s="2" t="s">
        <v>3000</v>
      </c>
      <c r="F1047" s="3">
        <v>0.63</v>
      </c>
      <c r="G1047" s="2">
        <v>3.8</v>
      </c>
      <c r="H1047" s="4">
        <v>44050</v>
      </c>
      <c r="I1047" s="2" t="s">
        <v>9387</v>
      </c>
      <c r="J1047" s="2" t="s">
        <v>9388</v>
      </c>
      <c r="K1047" s="2" t="s">
        <v>9389</v>
      </c>
      <c r="L1047" s="2" t="s">
        <v>9390</v>
      </c>
      <c r="M1047" s="2" t="s">
        <v>9391</v>
      </c>
      <c r="N1047" s="2" t="s">
        <v>9392</v>
      </c>
      <c r="O1047" s="5" t="s">
        <v>9393</v>
      </c>
      <c r="P1047" s="5" t="s">
        <v>9394</v>
      </c>
    </row>
    <row r="1048" spans="1:16" ht="13" x14ac:dyDescent="0.15">
      <c r="A1048" s="2" t="s">
        <v>9395</v>
      </c>
      <c r="B1048" s="2" t="s">
        <v>9396</v>
      </c>
      <c r="C1048" s="2" t="s">
        <v>9293</v>
      </c>
      <c r="D1048" s="2" t="s">
        <v>378</v>
      </c>
      <c r="E1048" s="2" t="s">
        <v>9397</v>
      </c>
      <c r="F1048" s="3">
        <v>0.24</v>
      </c>
      <c r="G1048" s="2">
        <v>4.2</v>
      </c>
      <c r="H1048" s="4">
        <v>24247</v>
      </c>
      <c r="I1048" s="2" t="s">
        <v>9398</v>
      </c>
      <c r="J1048" s="2" t="s">
        <v>9399</v>
      </c>
      <c r="K1048" s="2" t="s">
        <v>9400</v>
      </c>
      <c r="L1048" s="2" t="s">
        <v>9401</v>
      </c>
      <c r="M1048" s="2" t="s">
        <v>9402</v>
      </c>
      <c r="N1048" s="2" t="s">
        <v>9403</v>
      </c>
      <c r="O1048" s="5" t="s">
        <v>9404</v>
      </c>
      <c r="P1048" s="5" t="s">
        <v>9405</v>
      </c>
    </row>
    <row r="1049" spans="1:16" ht="13" x14ac:dyDescent="0.15">
      <c r="A1049" s="2" t="s">
        <v>9406</v>
      </c>
      <c r="B1049" s="2" t="s">
        <v>9407</v>
      </c>
      <c r="C1049" s="2" t="s">
        <v>9305</v>
      </c>
      <c r="D1049" s="2" t="s">
        <v>324</v>
      </c>
      <c r="E1049" s="2" t="s">
        <v>9408</v>
      </c>
      <c r="F1049" s="3">
        <v>0.38</v>
      </c>
      <c r="G1049" s="2">
        <v>4.2</v>
      </c>
      <c r="H1049" s="4">
        <v>41349</v>
      </c>
      <c r="I1049" s="2" t="s">
        <v>9409</v>
      </c>
      <c r="J1049" s="2" t="s">
        <v>9410</v>
      </c>
      <c r="K1049" s="2" t="s">
        <v>9411</v>
      </c>
      <c r="L1049" s="2" t="s">
        <v>9412</v>
      </c>
      <c r="M1049" s="2" t="s">
        <v>9413</v>
      </c>
      <c r="N1049" s="2" t="s">
        <v>9414</v>
      </c>
      <c r="O1049" s="5" t="s">
        <v>9415</v>
      </c>
      <c r="P1049" s="5" t="s">
        <v>9416</v>
      </c>
    </row>
    <row r="1050" spans="1:16" ht="13" x14ac:dyDescent="0.15">
      <c r="A1050" s="2" t="s">
        <v>9417</v>
      </c>
      <c r="B1050" s="2" t="s">
        <v>9418</v>
      </c>
      <c r="C1050" s="2" t="s">
        <v>9364</v>
      </c>
      <c r="D1050" s="2" t="s">
        <v>1894</v>
      </c>
      <c r="E1050" s="2" t="s">
        <v>78</v>
      </c>
      <c r="F1050" s="3">
        <v>0.45</v>
      </c>
      <c r="G1050" s="2">
        <v>3.6</v>
      </c>
      <c r="H1050" s="4">
        <v>1074</v>
      </c>
      <c r="I1050" s="2" t="s">
        <v>9419</v>
      </c>
      <c r="J1050" s="2" t="s">
        <v>9420</v>
      </c>
      <c r="K1050" s="2" t="s">
        <v>9421</v>
      </c>
      <c r="L1050" s="2" t="s">
        <v>9422</v>
      </c>
      <c r="M1050" s="2" t="s">
        <v>9423</v>
      </c>
      <c r="N1050" s="2" t="s">
        <v>9424</v>
      </c>
      <c r="O1050" s="5" t="s">
        <v>9425</v>
      </c>
      <c r="P1050" s="5" t="s">
        <v>9426</v>
      </c>
    </row>
    <row r="1051" spans="1:16" ht="13" x14ac:dyDescent="0.15">
      <c r="A1051" s="2" t="s">
        <v>9427</v>
      </c>
      <c r="B1051" s="2" t="s">
        <v>9428</v>
      </c>
      <c r="C1051" s="2" t="s">
        <v>9139</v>
      </c>
      <c r="D1051" s="2" t="s">
        <v>114</v>
      </c>
      <c r="E1051" s="2" t="s">
        <v>6587</v>
      </c>
      <c r="F1051" s="3">
        <v>0.5</v>
      </c>
      <c r="G1051" s="2">
        <v>3.8</v>
      </c>
      <c r="H1051" s="4">
        <v>1163</v>
      </c>
      <c r="I1051" s="2" t="s">
        <v>9429</v>
      </c>
      <c r="J1051" s="2" t="s">
        <v>9430</v>
      </c>
      <c r="K1051" s="2" t="s">
        <v>9431</v>
      </c>
      <c r="L1051" s="2" t="s">
        <v>9432</v>
      </c>
      <c r="M1051" s="2" t="s">
        <v>9433</v>
      </c>
      <c r="N1051" s="2" t="s">
        <v>9434</v>
      </c>
      <c r="O1051" s="5" t="s">
        <v>9435</v>
      </c>
      <c r="P1051" s="5" t="s">
        <v>9436</v>
      </c>
    </row>
    <row r="1052" spans="1:16" ht="13" x14ac:dyDescent="0.15">
      <c r="A1052" s="2" t="s">
        <v>9437</v>
      </c>
      <c r="B1052" s="2" t="s">
        <v>9438</v>
      </c>
      <c r="C1052" s="2" t="s">
        <v>9162</v>
      </c>
      <c r="D1052" s="2" t="s">
        <v>8755</v>
      </c>
      <c r="E1052" s="2" t="s">
        <v>324</v>
      </c>
      <c r="F1052" s="3">
        <v>0.8</v>
      </c>
      <c r="G1052" s="2">
        <v>4.0999999999999996</v>
      </c>
      <c r="H1052" s="2">
        <v>257</v>
      </c>
      <c r="I1052" s="2" t="s">
        <v>9439</v>
      </c>
      <c r="J1052" s="2" t="s">
        <v>9440</v>
      </c>
      <c r="K1052" s="2" t="s">
        <v>9441</v>
      </c>
      <c r="L1052" s="2" t="s">
        <v>9442</v>
      </c>
      <c r="M1052" s="2" t="s">
        <v>9443</v>
      </c>
      <c r="N1052" s="2" t="s">
        <v>9444</v>
      </c>
      <c r="O1052" s="5" t="s">
        <v>9445</v>
      </c>
      <c r="P1052" s="5" t="s">
        <v>9446</v>
      </c>
    </row>
    <row r="1053" spans="1:16" ht="13" x14ac:dyDescent="0.15">
      <c r="A1053" s="2" t="s">
        <v>9447</v>
      </c>
      <c r="B1053" s="2" t="s">
        <v>9448</v>
      </c>
      <c r="C1053" s="2" t="s">
        <v>9449</v>
      </c>
      <c r="D1053" s="2" t="s">
        <v>3647</v>
      </c>
      <c r="E1053" s="2" t="s">
        <v>7006</v>
      </c>
      <c r="F1053" s="3">
        <v>0.25</v>
      </c>
      <c r="G1053" s="2">
        <v>4.0999999999999996</v>
      </c>
      <c r="H1053" s="4">
        <v>36017</v>
      </c>
      <c r="I1053" s="2" t="s">
        <v>9450</v>
      </c>
      <c r="J1053" s="2" t="s">
        <v>9451</v>
      </c>
      <c r="K1053" s="2" t="s">
        <v>9452</v>
      </c>
      <c r="L1053" s="2" t="s">
        <v>9453</v>
      </c>
      <c r="M1053" s="2" t="s">
        <v>9454</v>
      </c>
      <c r="N1053" s="2" t="s">
        <v>9455</v>
      </c>
      <c r="O1053" s="5" t="s">
        <v>9456</v>
      </c>
      <c r="P1053" s="5" t="s">
        <v>9457</v>
      </c>
    </row>
    <row r="1054" spans="1:16" ht="13" x14ac:dyDescent="0.15">
      <c r="A1054" s="2" t="s">
        <v>9458</v>
      </c>
      <c r="B1054" s="2" t="s">
        <v>9459</v>
      </c>
      <c r="C1054" s="2" t="s">
        <v>9126</v>
      </c>
      <c r="D1054" s="2" t="s">
        <v>55</v>
      </c>
      <c r="E1054" s="2" t="s">
        <v>9460</v>
      </c>
      <c r="F1054" s="3">
        <v>0.56000000000000005</v>
      </c>
      <c r="G1054" s="2">
        <v>4.0999999999999996</v>
      </c>
      <c r="H1054" s="4">
        <v>8090</v>
      </c>
      <c r="I1054" s="2" t="s">
        <v>9461</v>
      </c>
      <c r="J1054" s="2" t="s">
        <v>9462</v>
      </c>
      <c r="K1054" s="2" t="s">
        <v>9463</v>
      </c>
      <c r="L1054" s="2" t="s">
        <v>9464</v>
      </c>
      <c r="M1054" s="2" t="s">
        <v>9465</v>
      </c>
      <c r="N1054" s="2" t="s">
        <v>9466</v>
      </c>
      <c r="O1054" s="5" t="s">
        <v>9467</v>
      </c>
      <c r="P1054" s="5" t="s">
        <v>9468</v>
      </c>
    </row>
    <row r="1055" spans="1:16" ht="13" x14ac:dyDescent="0.15">
      <c r="A1055" s="2" t="s">
        <v>9469</v>
      </c>
      <c r="B1055" s="2" t="s">
        <v>9470</v>
      </c>
      <c r="C1055" s="2" t="s">
        <v>9238</v>
      </c>
      <c r="D1055" s="2" t="s">
        <v>9471</v>
      </c>
      <c r="E1055" s="2" t="s">
        <v>9472</v>
      </c>
      <c r="F1055" s="3">
        <v>0.41</v>
      </c>
      <c r="G1055" s="2">
        <v>4.0999999999999996</v>
      </c>
      <c r="H1055" s="4">
        <v>31388</v>
      </c>
      <c r="I1055" s="2" t="s">
        <v>9473</v>
      </c>
      <c r="J1055" s="2" t="s">
        <v>9474</v>
      </c>
      <c r="K1055" s="2" t="s">
        <v>9475</v>
      </c>
      <c r="L1055" s="2" t="s">
        <v>9476</v>
      </c>
      <c r="M1055" s="2" t="s">
        <v>9477</v>
      </c>
      <c r="N1055" s="2" t="s">
        <v>9478</v>
      </c>
      <c r="O1055" s="5" t="s">
        <v>9479</v>
      </c>
      <c r="P1055" s="5" t="s">
        <v>9480</v>
      </c>
    </row>
    <row r="1056" spans="1:16" ht="13" x14ac:dyDescent="0.15">
      <c r="A1056" s="2" t="s">
        <v>9481</v>
      </c>
      <c r="B1056" s="2" t="s">
        <v>9482</v>
      </c>
      <c r="C1056" s="2" t="s">
        <v>9483</v>
      </c>
      <c r="D1056" s="2" t="s">
        <v>8923</v>
      </c>
      <c r="E1056" s="2" t="s">
        <v>9484</v>
      </c>
      <c r="F1056" s="3">
        <v>0.55000000000000004</v>
      </c>
      <c r="G1056" s="2">
        <v>4.2</v>
      </c>
      <c r="H1056" s="2">
        <v>136</v>
      </c>
      <c r="I1056" s="2" t="s">
        <v>9485</v>
      </c>
      <c r="J1056" s="2" t="s">
        <v>9486</v>
      </c>
      <c r="K1056" s="2" t="s">
        <v>9487</v>
      </c>
      <c r="L1056" s="2" t="s">
        <v>9488</v>
      </c>
      <c r="M1056" s="2" t="s">
        <v>9489</v>
      </c>
      <c r="N1056" s="2" t="s">
        <v>9490</v>
      </c>
      <c r="O1056" s="5" t="s">
        <v>9491</v>
      </c>
      <c r="P1056" s="5" t="s">
        <v>9492</v>
      </c>
    </row>
    <row r="1057" spans="1:16" ht="13" x14ac:dyDescent="0.15">
      <c r="A1057" s="2" t="s">
        <v>9493</v>
      </c>
      <c r="B1057" s="2" t="s">
        <v>9494</v>
      </c>
      <c r="C1057" s="2" t="s">
        <v>9495</v>
      </c>
      <c r="D1057" s="2" t="s">
        <v>9496</v>
      </c>
      <c r="E1057" s="2" t="s">
        <v>114</v>
      </c>
      <c r="F1057" s="3">
        <v>0.65</v>
      </c>
      <c r="G1057" s="2">
        <v>4</v>
      </c>
      <c r="H1057" s="4">
        <v>5380</v>
      </c>
      <c r="I1057" s="2" t="s">
        <v>9497</v>
      </c>
      <c r="J1057" s="2" t="s">
        <v>9498</v>
      </c>
      <c r="K1057" s="2" t="s">
        <v>9499</v>
      </c>
      <c r="L1057" s="2" t="s">
        <v>9500</v>
      </c>
      <c r="M1057" s="2" t="s">
        <v>9501</v>
      </c>
      <c r="N1057" s="2" t="s">
        <v>9502</v>
      </c>
      <c r="O1057" s="5" t="s">
        <v>9503</v>
      </c>
      <c r="P1057" s="5" t="s">
        <v>9504</v>
      </c>
    </row>
    <row r="1058" spans="1:16" ht="13" x14ac:dyDescent="0.15">
      <c r="A1058" s="2" t="s">
        <v>9505</v>
      </c>
      <c r="B1058" s="2" t="s">
        <v>9506</v>
      </c>
      <c r="C1058" s="2" t="s">
        <v>9507</v>
      </c>
      <c r="D1058" s="2" t="s">
        <v>9508</v>
      </c>
      <c r="E1058" s="2" t="s">
        <v>9509</v>
      </c>
      <c r="F1058" s="3">
        <v>0.08</v>
      </c>
      <c r="G1058" s="2">
        <v>4.3</v>
      </c>
      <c r="H1058" s="4">
        <v>37974</v>
      </c>
      <c r="I1058" s="2" t="s">
        <v>9510</v>
      </c>
      <c r="J1058" s="2" t="s">
        <v>9511</v>
      </c>
      <c r="K1058" s="2" t="s">
        <v>9512</v>
      </c>
      <c r="L1058" s="2" t="s">
        <v>9513</v>
      </c>
      <c r="M1058" s="2" t="s">
        <v>9514</v>
      </c>
      <c r="N1058" s="2" t="s">
        <v>9515</v>
      </c>
      <c r="O1058" s="5" t="s">
        <v>9516</v>
      </c>
      <c r="P1058" s="5" t="s">
        <v>9517</v>
      </c>
    </row>
    <row r="1059" spans="1:16" ht="13" x14ac:dyDescent="0.15">
      <c r="A1059" s="2" t="s">
        <v>9518</v>
      </c>
      <c r="B1059" s="2" t="s">
        <v>9519</v>
      </c>
      <c r="C1059" s="2" t="s">
        <v>9449</v>
      </c>
      <c r="D1059" s="2" t="s">
        <v>1019</v>
      </c>
      <c r="E1059" s="2" t="s">
        <v>5597</v>
      </c>
      <c r="F1059" s="3">
        <v>0.44</v>
      </c>
      <c r="G1059" s="2">
        <v>4.2</v>
      </c>
      <c r="H1059" s="4">
        <v>17218</v>
      </c>
      <c r="I1059" s="2" t="s">
        <v>9520</v>
      </c>
      <c r="J1059" s="2" t="s">
        <v>9521</v>
      </c>
      <c r="K1059" s="2" t="s">
        <v>9522</v>
      </c>
      <c r="L1059" s="2" t="s">
        <v>9523</v>
      </c>
      <c r="M1059" s="2" t="s">
        <v>9524</v>
      </c>
      <c r="N1059" s="2" t="s">
        <v>9525</v>
      </c>
      <c r="O1059" s="5" t="s">
        <v>9526</v>
      </c>
      <c r="P1059" s="5" t="s">
        <v>9527</v>
      </c>
    </row>
    <row r="1060" spans="1:16" ht="13" x14ac:dyDescent="0.15">
      <c r="A1060" s="2" t="s">
        <v>9528</v>
      </c>
      <c r="B1060" s="2" t="s">
        <v>9529</v>
      </c>
      <c r="C1060" s="2" t="s">
        <v>9162</v>
      </c>
      <c r="D1060" s="2" t="s">
        <v>9530</v>
      </c>
      <c r="E1060" s="2" t="s">
        <v>625</v>
      </c>
      <c r="F1060" s="3">
        <v>0.55000000000000004</v>
      </c>
      <c r="G1060" s="2">
        <v>4.2</v>
      </c>
      <c r="H1060" s="2">
        <v>900</v>
      </c>
      <c r="I1060" s="2" t="s">
        <v>9531</v>
      </c>
      <c r="J1060" s="2" t="s">
        <v>9532</v>
      </c>
      <c r="K1060" s="2" t="s">
        <v>9533</v>
      </c>
      <c r="L1060" s="2" t="s">
        <v>9534</v>
      </c>
      <c r="M1060" s="2" t="s">
        <v>9535</v>
      </c>
      <c r="N1060" s="2" t="s">
        <v>9536</v>
      </c>
      <c r="O1060" s="5" t="s">
        <v>9537</v>
      </c>
      <c r="P1060" s="5" t="s">
        <v>9538</v>
      </c>
    </row>
    <row r="1061" spans="1:16" ht="13" x14ac:dyDescent="0.15">
      <c r="A1061" s="2" t="s">
        <v>9539</v>
      </c>
      <c r="B1061" s="2" t="s">
        <v>9540</v>
      </c>
      <c r="C1061" s="2" t="s">
        <v>9364</v>
      </c>
      <c r="D1061" s="2" t="s">
        <v>9541</v>
      </c>
      <c r="E1061" s="2" t="s">
        <v>9542</v>
      </c>
      <c r="F1061" s="3">
        <v>0.48</v>
      </c>
      <c r="G1061" s="2">
        <v>3.7</v>
      </c>
      <c r="H1061" s="2">
        <v>976</v>
      </c>
      <c r="I1061" s="2" t="s">
        <v>9543</v>
      </c>
      <c r="J1061" s="2" t="s">
        <v>9544</v>
      </c>
      <c r="K1061" s="2" t="s">
        <v>9545</v>
      </c>
      <c r="L1061" s="2" t="s">
        <v>9546</v>
      </c>
      <c r="M1061" s="2" t="s">
        <v>9547</v>
      </c>
      <c r="N1061" s="2" t="s">
        <v>9548</v>
      </c>
      <c r="O1061" s="5" t="s">
        <v>9549</v>
      </c>
      <c r="P1061" s="5" t="s">
        <v>9550</v>
      </c>
    </row>
    <row r="1062" spans="1:16" ht="13" x14ac:dyDescent="0.15">
      <c r="A1062" s="2" t="s">
        <v>9551</v>
      </c>
      <c r="B1062" s="2" t="s">
        <v>9552</v>
      </c>
      <c r="C1062" s="2" t="s">
        <v>9553</v>
      </c>
      <c r="D1062" s="2" t="s">
        <v>9554</v>
      </c>
      <c r="E1062" s="2" t="s">
        <v>9555</v>
      </c>
      <c r="F1062" s="3">
        <v>0.61</v>
      </c>
      <c r="G1062" s="2">
        <v>4.0999999999999996</v>
      </c>
      <c r="H1062" s="4">
        <v>4927</v>
      </c>
      <c r="I1062" s="2" t="s">
        <v>9556</v>
      </c>
      <c r="J1062" s="2" t="s">
        <v>9557</v>
      </c>
      <c r="K1062" s="2" t="s">
        <v>9558</v>
      </c>
      <c r="L1062" s="2" t="s">
        <v>9559</v>
      </c>
      <c r="M1062" s="2" t="s">
        <v>9560</v>
      </c>
      <c r="N1062" s="2" t="s">
        <v>9561</v>
      </c>
      <c r="O1062" s="5" t="s">
        <v>9562</v>
      </c>
      <c r="P1062" s="5" t="s">
        <v>9563</v>
      </c>
    </row>
    <row r="1063" spans="1:16" ht="13" x14ac:dyDescent="0.15">
      <c r="A1063" s="2" t="s">
        <v>9564</v>
      </c>
      <c r="B1063" s="2" t="s">
        <v>9565</v>
      </c>
      <c r="C1063" s="2" t="s">
        <v>9162</v>
      </c>
      <c r="D1063" s="2" t="s">
        <v>2139</v>
      </c>
      <c r="E1063" s="2" t="s">
        <v>9140</v>
      </c>
      <c r="F1063" s="3">
        <v>0.12</v>
      </c>
      <c r="G1063" s="2">
        <v>4.4000000000000004</v>
      </c>
      <c r="H1063" s="4">
        <v>3543</v>
      </c>
      <c r="I1063" s="2" t="s">
        <v>9566</v>
      </c>
      <c r="J1063" s="2" t="s">
        <v>9567</v>
      </c>
      <c r="K1063" s="2" t="s">
        <v>9568</v>
      </c>
      <c r="L1063" s="2" t="s">
        <v>9569</v>
      </c>
      <c r="M1063" s="2" t="s">
        <v>9570</v>
      </c>
      <c r="N1063" s="2" t="s">
        <v>9571</v>
      </c>
      <c r="O1063" s="5" t="s">
        <v>9572</v>
      </c>
      <c r="P1063" s="5" t="s">
        <v>9573</v>
      </c>
    </row>
    <row r="1064" spans="1:16" ht="13" x14ac:dyDescent="0.15">
      <c r="A1064" s="2" t="s">
        <v>9574</v>
      </c>
      <c r="B1064" s="2" t="s">
        <v>9575</v>
      </c>
      <c r="C1064" s="2" t="s">
        <v>9139</v>
      </c>
      <c r="D1064" s="2" t="s">
        <v>1683</v>
      </c>
      <c r="E1064" s="2" t="s">
        <v>9576</v>
      </c>
      <c r="F1064" s="3">
        <v>0.37</v>
      </c>
      <c r="G1064" s="2">
        <v>3.8</v>
      </c>
      <c r="H1064" s="4">
        <v>2732</v>
      </c>
      <c r="I1064" s="2" t="s">
        <v>9577</v>
      </c>
      <c r="J1064" s="2" t="s">
        <v>9578</v>
      </c>
      <c r="K1064" s="2" t="s">
        <v>9579</v>
      </c>
      <c r="L1064" s="2" t="s">
        <v>9580</v>
      </c>
      <c r="M1064" s="2" t="s">
        <v>9581</v>
      </c>
      <c r="N1064" s="2" t="s">
        <v>9582</v>
      </c>
      <c r="O1064" s="5" t="s">
        <v>9583</v>
      </c>
      <c r="P1064" s="5" t="s">
        <v>9584</v>
      </c>
    </row>
    <row r="1065" spans="1:16" ht="13" x14ac:dyDescent="0.15">
      <c r="A1065" s="2" t="s">
        <v>9585</v>
      </c>
      <c r="B1065" s="2" t="s">
        <v>9586</v>
      </c>
      <c r="C1065" s="2" t="s">
        <v>9587</v>
      </c>
      <c r="D1065" s="2" t="s">
        <v>9588</v>
      </c>
      <c r="E1065" s="2" t="s">
        <v>4189</v>
      </c>
      <c r="F1065" s="3">
        <v>0.21</v>
      </c>
      <c r="G1065" s="2">
        <v>4</v>
      </c>
      <c r="H1065" s="4">
        <v>14368</v>
      </c>
      <c r="I1065" s="2" t="s">
        <v>9589</v>
      </c>
      <c r="J1065" s="2" t="s">
        <v>9590</v>
      </c>
      <c r="K1065" s="2" t="s">
        <v>9591</v>
      </c>
      <c r="L1065" s="2" t="s">
        <v>9592</v>
      </c>
      <c r="M1065" s="2" t="s">
        <v>9593</v>
      </c>
      <c r="N1065" s="2" t="s">
        <v>9594</v>
      </c>
      <c r="O1065" s="5" t="s">
        <v>9595</v>
      </c>
      <c r="P1065" s="5" t="s">
        <v>9596</v>
      </c>
    </row>
    <row r="1066" spans="1:16" ht="13" x14ac:dyDescent="0.15">
      <c r="A1066" s="2" t="s">
        <v>9597</v>
      </c>
      <c r="B1066" s="2" t="s">
        <v>9598</v>
      </c>
      <c r="C1066" s="2" t="s">
        <v>9238</v>
      </c>
      <c r="D1066" s="2" t="s">
        <v>9599</v>
      </c>
      <c r="E1066" s="2" t="s">
        <v>9600</v>
      </c>
      <c r="F1066" s="3">
        <v>0.39</v>
      </c>
      <c r="G1066" s="2">
        <v>4.2</v>
      </c>
      <c r="H1066" s="4">
        <v>39724</v>
      </c>
      <c r="I1066" s="2" t="s">
        <v>9601</v>
      </c>
      <c r="J1066" s="2" t="s">
        <v>9602</v>
      </c>
      <c r="K1066" s="2" t="s">
        <v>9603</v>
      </c>
      <c r="L1066" s="2" t="s">
        <v>9604</v>
      </c>
      <c r="M1066" s="2" t="s">
        <v>9605</v>
      </c>
      <c r="N1066" s="2" t="s">
        <v>9606</v>
      </c>
      <c r="O1066" s="5" t="s">
        <v>9607</v>
      </c>
      <c r="P1066" s="5" t="s">
        <v>9608</v>
      </c>
    </row>
    <row r="1067" spans="1:16" ht="13" x14ac:dyDescent="0.15">
      <c r="A1067" s="2" t="s">
        <v>9609</v>
      </c>
      <c r="B1067" s="2" t="s">
        <v>9610</v>
      </c>
      <c r="C1067" s="2" t="s">
        <v>9238</v>
      </c>
      <c r="D1067" s="2" t="s">
        <v>236</v>
      </c>
      <c r="E1067" s="2" t="s">
        <v>9611</v>
      </c>
      <c r="F1067" s="3">
        <v>0.5</v>
      </c>
      <c r="G1067" s="2">
        <v>3.8</v>
      </c>
      <c r="H1067" s="4">
        <v>9791</v>
      </c>
      <c r="I1067" s="2" t="s">
        <v>9612</v>
      </c>
      <c r="J1067" s="2" t="s">
        <v>9613</v>
      </c>
      <c r="K1067" s="2" t="s">
        <v>9614</v>
      </c>
      <c r="L1067" s="2" t="s">
        <v>9615</v>
      </c>
      <c r="M1067" s="2" t="s">
        <v>9616</v>
      </c>
      <c r="N1067" s="2" t="s">
        <v>9617</v>
      </c>
      <c r="O1067" s="5" t="s">
        <v>9618</v>
      </c>
      <c r="P1067" s="5" t="s">
        <v>9619</v>
      </c>
    </row>
    <row r="1068" spans="1:16" ht="13" x14ac:dyDescent="0.15">
      <c r="A1068" s="2" t="s">
        <v>9620</v>
      </c>
      <c r="B1068" s="2" t="s">
        <v>9621</v>
      </c>
      <c r="C1068" s="2" t="s">
        <v>9126</v>
      </c>
      <c r="D1068" s="2" t="s">
        <v>9622</v>
      </c>
      <c r="E1068" s="2" t="s">
        <v>1415</v>
      </c>
      <c r="F1068" s="3">
        <v>0.26</v>
      </c>
      <c r="G1068" s="2">
        <v>4.2</v>
      </c>
      <c r="H1068" s="4">
        <v>2891</v>
      </c>
      <c r="I1068" s="2" t="s">
        <v>9623</v>
      </c>
      <c r="J1068" s="2" t="s">
        <v>9624</v>
      </c>
      <c r="K1068" s="2" t="s">
        <v>9625</v>
      </c>
      <c r="L1068" s="2" t="s">
        <v>9626</v>
      </c>
      <c r="M1068" s="2" t="s">
        <v>9627</v>
      </c>
      <c r="N1068" s="2" t="s">
        <v>9628</v>
      </c>
      <c r="O1068" s="5" t="s">
        <v>9629</v>
      </c>
      <c r="P1068" s="5" t="s">
        <v>9630</v>
      </c>
    </row>
    <row r="1069" spans="1:16" ht="13" x14ac:dyDescent="0.15">
      <c r="A1069" s="2" t="s">
        <v>9631</v>
      </c>
      <c r="B1069" s="2" t="s">
        <v>9632</v>
      </c>
      <c r="C1069" s="2" t="s">
        <v>9139</v>
      </c>
      <c r="D1069" s="2" t="s">
        <v>1432</v>
      </c>
      <c r="E1069" s="2" t="s">
        <v>9633</v>
      </c>
      <c r="F1069" s="3">
        <v>0.34</v>
      </c>
      <c r="G1069" s="2">
        <v>4</v>
      </c>
      <c r="H1069" s="4">
        <v>2446</v>
      </c>
      <c r="I1069" s="2" t="s">
        <v>9634</v>
      </c>
      <c r="J1069" s="2" t="s">
        <v>9635</v>
      </c>
      <c r="K1069" s="2" t="s">
        <v>9636</v>
      </c>
      <c r="L1069" s="2" t="s">
        <v>9637</v>
      </c>
      <c r="M1069" s="2" t="s">
        <v>9638</v>
      </c>
      <c r="N1069" s="2" t="s">
        <v>9639</v>
      </c>
      <c r="O1069" s="5" t="s">
        <v>9640</v>
      </c>
      <c r="P1069" s="5" t="s">
        <v>9641</v>
      </c>
    </row>
    <row r="1070" spans="1:16" ht="13" x14ac:dyDescent="0.15">
      <c r="A1070" s="2" t="s">
        <v>9642</v>
      </c>
      <c r="B1070" s="2" t="s">
        <v>9643</v>
      </c>
      <c r="C1070" s="2" t="s">
        <v>9305</v>
      </c>
      <c r="D1070" s="2" t="s">
        <v>4896</v>
      </c>
      <c r="E1070" s="2" t="s">
        <v>9644</v>
      </c>
      <c r="F1070" s="3">
        <v>0.4</v>
      </c>
      <c r="G1070" s="2">
        <v>3.9</v>
      </c>
      <c r="H1070" s="4">
        <v>25340</v>
      </c>
      <c r="I1070" s="2" t="s">
        <v>9645</v>
      </c>
      <c r="J1070" s="2" t="s">
        <v>9646</v>
      </c>
      <c r="K1070" s="2" t="s">
        <v>9647</v>
      </c>
      <c r="L1070" s="2" t="s">
        <v>9648</v>
      </c>
      <c r="M1070" s="2" t="s">
        <v>9649</v>
      </c>
      <c r="N1070" s="2" t="s">
        <v>9650</v>
      </c>
      <c r="O1070" s="5" t="s">
        <v>9651</v>
      </c>
      <c r="P1070" s="5" t="s">
        <v>9652</v>
      </c>
    </row>
    <row r="1071" spans="1:16" ht="13" x14ac:dyDescent="0.15">
      <c r="A1071" s="2" t="s">
        <v>9653</v>
      </c>
      <c r="B1071" s="2" t="s">
        <v>9654</v>
      </c>
      <c r="C1071" s="2" t="s">
        <v>9655</v>
      </c>
      <c r="D1071" s="2" t="s">
        <v>1825</v>
      </c>
      <c r="E1071" s="2" t="s">
        <v>114</v>
      </c>
      <c r="F1071" s="3">
        <v>0.62</v>
      </c>
      <c r="G1071" s="2">
        <v>4.3</v>
      </c>
      <c r="H1071" s="4">
        <v>3096</v>
      </c>
      <c r="I1071" s="2" t="s">
        <v>9656</v>
      </c>
      <c r="J1071" s="2" t="s">
        <v>9657</v>
      </c>
      <c r="K1071" s="2" t="s">
        <v>9658</v>
      </c>
      <c r="L1071" s="2" t="s">
        <v>9659</v>
      </c>
      <c r="M1071" s="2" t="s">
        <v>9660</v>
      </c>
      <c r="N1071" s="2" t="s">
        <v>9661</v>
      </c>
      <c r="O1071" s="5" t="s">
        <v>9662</v>
      </c>
      <c r="P1071" s="5" t="s">
        <v>9663</v>
      </c>
    </row>
    <row r="1072" spans="1:16" ht="13" x14ac:dyDescent="0.15">
      <c r="A1072" s="2" t="s">
        <v>9664</v>
      </c>
      <c r="B1072" s="2" t="s">
        <v>9665</v>
      </c>
      <c r="C1072" s="2" t="s">
        <v>9139</v>
      </c>
      <c r="D1072" s="2" t="s">
        <v>20</v>
      </c>
      <c r="E1072" s="2" t="s">
        <v>4773</v>
      </c>
      <c r="F1072" s="3">
        <v>0.54</v>
      </c>
      <c r="G1072" s="2">
        <v>3.8</v>
      </c>
      <c r="H1072" s="2">
        <v>4</v>
      </c>
      <c r="I1072" s="2" t="s">
        <v>9666</v>
      </c>
      <c r="J1072" s="2" t="s">
        <v>9667</v>
      </c>
      <c r="K1072" s="2" t="s">
        <v>9668</v>
      </c>
      <c r="L1072" s="2" t="s">
        <v>9669</v>
      </c>
      <c r="M1072" s="2" t="s">
        <v>9670</v>
      </c>
      <c r="N1072" s="2" t="s">
        <v>9671</v>
      </c>
      <c r="O1072" s="5" t="s">
        <v>9672</v>
      </c>
      <c r="P1072" s="5" t="s">
        <v>9673</v>
      </c>
    </row>
    <row r="1073" spans="1:16" ht="13" x14ac:dyDescent="0.15">
      <c r="A1073" s="2" t="s">
        <v>9674</v>
      </c>
      <c r="B1073" s="2" t="s">
        <v>9675</v>
      </c>
      <c r="C1073" s="2" t="s">
        <v>9364</v>
      </c>
      <c r="D1073" s="2" t="s">
        <v>1432</v>
      </c>
      <c r="E1073" s="2" t="s">
        <v>888</v>
      </c>
      <c r="F1073" s="3">
        <v>0.42</v>
      </c>
      <c r="G1073" s="2">
        <v>4</v>
      </c>
      <c r="H1073" s="2">
        <v>119</v>
      </c>
      <c r="I1073" s="2" t="s">
        <v>9676</v>
      </c>
      <c r="J1073" s="2" t="s">
        <v>9677</v>
      </c>
      <c r="K1073" s="2" t="s">
        <v>9678</v>
      </c>
      <c r="L1073" s="2" t="s">
        <v>9679</v>
      </c>
      <c r="M1073" s="2" t="s">
        <v>9680</v>
      </c>
      <c r="N1073" s="2" t="s">
        <v>9681</v>
      </c>
      <c r="O1073" s="5" t="s">
        <v>9682</v>
      </c>
      <c r="P1073" s="5" t="s">
        <v>9683</v>
      </c>
    </row>
    <row r="1074" spans="1:16" ht="13" x14ac:dyDescent="0.15">
      <c r="A1074" s="2" t="s">
        <v>9684</v>
      </c>
      <c r="B1074" s="2" t="s">
        <v>9685</v>
      </c>
      <c r="C1074" s="2" t="s">
        <v>9686</v>
      </c>
      <c r="D1074" s="2" t="s">
        <v>888</v>
      </c>
      <c r="E1074" s="2" t="s">
        <v>888</v>
      </c>
      <c r="F1074" s="3">
        <v>0</v>
      </c>
      <c r="G1074" s="2">
        <v>4.2</v>
      </c>
      <c r="H1074" s="4">
        <v>40106</v>
      </c>
      <c r="I1074" s="2" t="s">
        <v>9687</v>
      </c>
      <c r="J1074" s="2" t="s">
        <v>9688</v>
      </c>
      <c r="K1074" s="2" t="s">
        <v>9689</v>
      </c>
      <c r="L1074" s="2" t="s">
        <v>9690</v>
      </c>
      <c r="M1074" s="2" t="s">
        <v>9691</v>
      </c>
      <c r="N1074" s="2" t="s">
        <v>9692</v>
      </c>
      <c r="O1074" s="5" t="s">
        <v>9693</v>
      </c>
      <c r="P1074" s="5" t="s">
        <v>9694</v>
      </c>
    </row>
    <row r="1075" spans="1:16" ht="13" x14ac:dyDescent="0.15">
      <c r="A1075" s="2" t="s">
        <v>9695</v>
      </c>
      <c r="B1075" s="2" t="s">
        <v>9696</v>
      </c>
      <c r="C1075" s="2" t="s">
        <v>9293</v>
      </c>
      <c r="D1075" s="2" t="s">
        <v>1894</v>
      </c>
      <c r="E1075" s="2" t="s">
        <v>8860</v>
      </c>
      <c r="F1075" s="3">
        <v>0.5</v>
      </c>
      <c r="G1075" s="2">
        <v>4.2</v>
      </c>
      <c r="H1075" s="4">
        <v>13029</v>
      </c>
      <c r="I1075" s="2" t="s">
        <v>9697</v>
      </c>
      <c r="J1075" s="2" t="s">
        <v>9698</v>
      </c>
      <c r="K1075" s="2" t="s">
        <v>9699</v>
      </c>
      <c r="L1075" s="2" t="s">
        <v>9700</v>
      </c>
      <c r="M1075" s="2" t="s">
        <v>9701</v>
      </c>
      <c r="N1075" s="2" t="s">
        <v>9702</v>
      </c>
      <c r="O1075" s="5" t="s">
        <v>9703</v>
      </c>
      <c r="P1075" s="5" t="s">
        <v>9704</v>
      </c>
    </row>
    <row r="1076" spans="1:16" ht="13" x14ac:dyDescent="0.15">
      <c r="A1076" s="2" t="s">
        <v>9705</v>
      </c>
      <c r="B1076" s="2" t="s">
        <v>9706</v>
      </c>
      <c r="C1076" s="2" t="s">
        <v>9151</v>
      </c>
      <c r="D1076" s="2" t="s">
        <v>163</v>
      </c>
      <c r="E1076" s="2" t="s">
        <v>6587</v>
      </c>
      <c r="F1076" s="3">
        <v>0.55000000000000004</v>
      </c>
      <c r="G1076" s="2">
        <v>3.6</v>
      </c>
      <c r="H1076" s="2">
        <v>291</v>
      </c>
      <c r="I1076" s="2" t="s">
        <v>9707</v>
      </c>
      <c r="J1076" s="2" t="s">
        <v>9708</v>
      </c>
      <c r="K1076" s="2" t="s">
        <v>9709</v>
      </c>
      <c r="L1076" s="2" t="s">
        <v>9710</v>
      </c>
      <c r="M1076" s="2" t="s">
        <v>9711</v>
      </c>
      <c r="N1076" s="2" t="s">
        <v>9712</v>
      </c>
      <c r="O1076" s="5" t="s">
        <v>9713</v>
      </c>
      <c r="P1076" s="5" t="s">
        <v>9714</v>
      </c>
    </row>
    <row r="1077" spans="1:16" ht="13" x14ac:dyDescent="0.15">
      <c r="A1077" s="2" t="s">
        <v>9715</v>
      </c>
      <c r="B1077" s="2" t="s">
        <v>9716</v>
      </c>
      <c r="C1077" s="2" t="s">
        <v>9293</v>
      </c>
      <c r="D1077" s="2" t="s">
        <v>9717</v>
      </c>
      <c r="E1077" s="2" t="s">
        <v>9542</v>
      </c>
      <c r="F1077" s="3">
        <v>0.14000000000000001</v>
      </c>
      <c r="G1077" s="2">
        <v>4.3</v>
      </c>
      <c r="H1077" s="4">
        <v>15453</v>
      </c>
      <c r="I1077" s="2" t="s">
        <v>9718</v>
      </c>
      <c r="J1077" s="2" t="s">
        <v>9719</v>
      </c>
      <c r="K1077" s="2" t="s">
        <v>9720</v>
      </c>
      <c r="L1077" s="2" t="s">
        <v>9721</v>
      </c>
      <c r="M1077" s="2" t="s">
        <v>9722</v>
      </c>
      <c r="N1077" s="2" t="s">
        <v>9723</v>
      </c>
      <c r="O1077" s="5" t="s">
        <v>9724</v>
      </c>
      <c r="P1077" s="5" t="s">
        <v>9725</v>
      </c>
    </row>
    <row r="1078" spans="1:16" ht="13" x14ac:dyDescent="0.15">
      <c r="A1078" s="2" t="s">
        <v>9726</v>
      </c>
      <c r="B1078" s="2" t="s">
        <v>9727</v>
      </c>
      <c r="C1078" s="2" t="s">
        <v>9162</v>
      </c>
      <c r="D1078" s="2" t="s">
        <v>20</v>
      </c>
      <c r="E1078" s="2" t="s">
        <v>324</v>
      </c>
      <c r="F1078" s="3">
        <v>0.45</v>
      </c>
      <c r="G1078" s="2">
        <v>4</v>
      </c>
      <c r="H1078" s="2">
        <v>604</v>
      </c>
      <c r="I1078" s="2" t="s">
        <v>9728</v>
      </c>
      <c r="J1078" s="2" t="s">
        <v>9729</v>
      </c>
      <c r="K1078" s="2" t="s">
        <v>9730</v>
      </c>
      <c r="L1078" s="2" t="s">
        <v>9731</v>
      </c>
      <c r="M1078" s="2" t="s">
        <v>9732</v>
      </c>
      <c r="N1078" s="2" t="s">
        <v>9733</v>
      </c>
      <c r="O1078" s="5" t="s">
        <v>9734</v>
      </c>
      <c r="P1078" s="5" t="s">
        <v>9735</v>
      </c>
    </row>
    <row r="1079" spans="1:16" ht="13" x14ac:dyDescent="0.15">
      <c r="A1079" s="2" t="s">
        <v>9736</v>
      </c>
      <c r="B1079" s="2" t="s">
        <v>9737</v>
      </c>
      <c r="C1079" s="2" t="s">
        <v>9293</v>
      </c>
      <c r="D1079" s="2" t="s">
        <v>8365</v>
      </c>
      <c r="E1079" s="2" t="s">
        <v>9738</v>
      </c>
      <c r="F1079" s="3">
        <v>0.11</v>
      </c>
      <c r="G1079" s="2">
        <v>4.2</v>
      </c>
      <c r="H1079" s="4">
        <v>46647</v>
      </c>
      <c r="I1079" s="2" t="s">
        <v>9739</v>
      </c>
      <c r="J1079" s="2" t="s">
        <v>9740</v>
      </c>
      <c r="K1079" s="2" t="s">
        <v>9741</v>
      </c>
      <c r="L1079" s="2" t="s">
        <v>9742</v>
      </c>
      <c r="M1079" s="2" t="s">
        <v>9743</v>
      </c>
      <c r="N1079" s="2" t="s">
        <v>9744</v>
      </c>
      <c r="O1079" s="5" t="s">
        <v>9745</v>
      </c>
      <c r="P1079" s="5" t="s">
        <v>9746</v>
      </c>
    </row>
    <row r="1080" spans="1:16" ht="13" x14ac:dyDescent="0.15">
      <c r="A1080" s="2" t="s">
        <v>9747</v>
      </c>
      <c r="B1080" s="2" t="s">
        <v>9748</v>
      </c>
      <c r="C1080" s="2" t="s">
        <v>9375</v>
      </c>
      <c r="D1080" s="2" t="s">
        <v>6254</v>
      </c>
      <c r="E1080" s="2" t="s">
        <v>9749</v>
      </c>
      <c r="F1080" s="3">
        <v>0.59</v>
      </c>
      <c r="G1080" s="2">
        <v>4.0999999999999996</v>
      </c>
      <c r="H1080" s="4">
        <v>3233</v>
      </c>
      <c r="I1080" s="2" t="s">
        <v>9750</v>
      </c>
      <c r="J1080" s="2" t="s">
        <v>9751</v>
      </c>
      <c r="K1080" s="2" t="s">
        <v>9752</v>
      </c>
      <c r="L1080" s="2" t="s">
        <v>9753</v>
      </c>
      <c r="M1080" s="2" t="s">
        <v>9754</v>
      </c>
      <c r="N1080" s="2" t="s">
        <v>9755</v>
      </c>
      <c r="O1080" s="5" t="s">
        <v>9756</v>
      </c>
      <c r="P1080" s="5" t="s">
        <v>9757</v>
      </c>
    </row>
    <row r="1081" spans="1:16" ht="13" x14ac:dyDescent="0.15">
      <c r="A1081" s="2" t="s">
        <v>9758</v>
      </c>
      <c r="B1081" s="2" t="s">
        <v>9759</v>
      </c>
      <c r="C1081" s="2" t="s">
        <v>9507</v>
      </c>
      <c r="D1081" s="2" t="s">
        <v>9760</v>
      </c>
      <c r="E1081" s="2" t="s">
        <v>9761</v>
      </c>
      <c r="F1081" s="3">
        <v>0.24</v>
      </c>
      <c r="G1081" s="2">
        <v>4</v>
      </c>
      <c r="H1081" s="4">
        <v>1282</v>
      </c>
      <c r="I1081" s="2" t="s">
        <v>9762</v>
      </c>
      <c r="J1081" s="2" t="s">
        <v>9763</v>
      </c>
      <c r="K1081" s="2" t="s">
        <v>9764</v>
      </c>
      <c r="L1081" s="2" t="s">
        <v>9765</v>
      </c>
      <c r="M1081" s="2" t="s">
        <v>9766</v>
      </c>
      <c r="N1081" s="2" t="s">
        <v>9767</v>
      </c>
      <c r="O1081" s="5" t="s">
        <v>9768</v>
      </c>
      <c r="P1081" s="5" t="s">
        <v>9769</v>
      </c>
    </row>
    <row r="1082" spans="1:16" ht="13" x14ac:dyDescent="0.15">
      <c r="A1082" s="2" t="s">
        <v>9770</v>
      </c>
      <c r="B1082" s="2" t="s">
        <v>9771</v>
      </c>
      <c r="C1082" s="2" t="s">
        <v>9139</v>
      </c>
      <c r="D1082" s="2" t="s">
        <v>142</v>
      </c>
      <c r="E1082" s="2" t="s">
        <v>4536</v>
      </c>
      <c r="F1082" s="3">
        <v>0.6</v>
      </c>
      <c r="G1082" s="2">
        <v>4.3</v>
      </c>
      <c r="H1082" s="2">
        <v>70</v>
      </c>
      <c r="I1082" s="2" t="s">
        <v>9772</v>
      </c>
      <c r="J1082" s="2" t="s">
        <v>9773</v>
      </c>
      <c r="K1082" s="2" t="s">
        <v>9774</v>
      </c>
      <c r="L1082" s="2" t="s">
        <v>9775</v>
      </c>
      <c r="M1082" s="2" t="s">
        <v>9776</v>
      </c>
      <c r="N1082" s="2" t="s">
        <v>9777</v>
      </c>
      <c r="O1082" s="5" t="s">
        <v>9778</v>
      </c>
      <c r="P1082" s="5" t="s">
        <v>9779</v>
      </c>
    </row>
    <row r="1083" spans="1:16" ht="13" x14ac:dyDescent="0.15">
      <c r="A1083" s="2" t="s">
        <v>9780</v>
      </c>
      <c r="B1083" s="2" t="s">
        <v>9781</v>
      </c>
      <c r="C1083" s="2" t="s">
        <v>9553</v>
      </c>
      <c r="D1083" s="2" t="s">
        <v>2999</v>
      </c>
      <c r="E1083" s="2" t="s">
        <v>9555</v>
      </c>
      <c r="F1083" s="3">
        <v>0.46</v>
      </c>
      <c r="G1083" s="2">
        <v>4</v>
      </c>
      <c r="H1083" s="4">
        <v>26164</v>
      </c>
      <c r="I1083" s="2" t="s">
        <v>9782</v>
      </c>
      <c r="J1083" s="2" t="s">
        <v>9783</v>
      </c>
      <c r="K1083" s="2" t="s">
        <v>9784</v>
      </c>
      <c r="L1083" s="2" t="s">
        <v>9785</v>
      </c>
      <c r="M1083" s="2" t="s">
        <v>9786</v>
      </c>
      <c r="N1083" s="2" t="s">
        <v>9787</v>
      </c>
      <c r="O1083" s="5" t="s">
        <v>9788</v>
      </c>
      <c r="P1083" s="5" t="s">
        <v>9789</v>
      </c>
    </row>
    <row r="1084" spans="1:16" ht="13" x14ac:dyDescent="0.15">
      <c r="A1084" s="2" t="s">
        <v>9790</v>
      </c>
      <c r="B1084" s="2" t="s">
        <v>9791</v>
      </c>
      <c r="C1084" s="2" t="s">
        <v>9293</v>
      </c>
      <c r="D1084" s="2" t="s">
        <v>378</v>
      </c>
      <c r="E1084" s="2" t="s">
        <v>7824</v>
      </c>
      <c r="F1084" s="3">
        <v>0.39</v>
      </c>
      <c r="G1084" s="2">
        <v>3.9</v>
      </c>
      <c r="H1084" s="4">
        <v>16166</v>
      </c>
      <c r="I1084" s="2" t="s">
        <v>9792</v>
      </c>
      <c r="J1084" s="2" t="s">
        <v>9793</v>
      </c>
      <c r="K1084" s="2" t="s">
        <v>9794</v>
      </c>
      <c r="L1084" s="2" t="s">
        <v>9795</v>
      </c>
      <c r="M1084" s="2" t="s">
        <v>9796</v>
      </c>
      <c r="N1084" s="2" t="s">
        <v>9797</v>
      </c>
      <c r="O1084" s="5" t="s">
        <v>9798</v>
      </c>
      <c r="P1084" s="5" t="s">
        <v>9799</v>
      </c>
    </row>
    <row r="1085" spans="1:16" ht="13" x14ac:dyDescent="0.15">
      <c r="A1085" s="2" t="s">
        <v>9800</v>
      </c>
      <c r="B1085" s="2" t="s">
        <v>9801</v>
      </c>
      <c r="C1085" s="2" t="s">
        <v>9364</v>
      </c>
      <c r="D1085" s="2" t="s">
        <v>1432</v>
      </c>
      <c r="E1085" s="2" t="s">
        <v>9802</v>
      </c>
      <c r="F1085" s="3">
        <v>0.33</v>
      </c>
      <c r="G1085" s="2">
        <v>4.2</v>
      </c>
      <c r="H1085" s="4">
        <v>35693</v>
      </c>
      <c r="I1085" s="2" t="s">
        <v>9803</v>
      </c>
      <c r="J1085" s="2" t="s">
        <v>9804</v>
      </c>
      <c r="K1085" s="2" t="s">
        <v>9805</v>
      </c>
      <c r="L1085" s="2" t="s">
        <v>9806</v>
      </c>
      <c r="M1085" s="2" t="s">
        <v>9807</v>
      </c>
      <c r="N1085" s="2" t="s">
        <v>9808</v>
      </c>
      <c r="O1085" s="5" t="s">
        <v>9809</v>
      </c>
      <c r="P1085" s="5" t="s">
        <v>9810</v>
      </c>
    </row>
    <row r="1086" spans="1:16" ht="13" x14ac:dyDescent="0.15">
      <c r="A1086" s="2" t="s">
        <v>9811</v>
      </c>
      <c r="B1086" s="2" t="s">
        <v>9812</v>
      </c>
      <c r="C1086" s="2" t="s">
        <v>9375</v>
      </c>
      <c r="D1086" s="2" t="s">
        <v>9813</v>
      </c>
      <c r="E1086" s="2" t="s">
        <v>9814</v>
      </c>
      <c r="F1086" s="3">
        <v>0.4</v>
      </c>
      <c r="G1086" s="2">
        <v>4.0999999999999996</v>
      </c>
      <c r="H1086" s="4">
        <v>14391</v>
      </c>
      <c r="I1086" s="2" t="s">
        <v>9815</v>
      </c>
      <c r="J1086" s="2" t="s">
        <v>9816</v>
      </c>
      <c r="K1086" s="2" t="s">
        <v>9817</v>
      </c>
      <c r="L1086" s="2" t="s">
        <v>9818</v>
      </c>
      <c r="M1086" s="2" t="s">
        <v>9819</v>
      </c>
      <c r="N1086" s="2" t="s">
        <v>9820</v>
      </c>
      <c r="O1086" s="5" t="s">
        <v>9821</v>
      </c>
      <c r="P1086" s="5" t="s">
        <v>9822</v>
      </c>
    </row>
    <row r="1087" spans="1:16" ht="13" x14ac:dyDescent="0.15">
      <c r="A1087" s="2" t="s">
        <v>9823</v>
      </c>
      <c r="B1087" s="2" t="s">
        <v>9824</v>
      </c>
      <c r="C1087" s="2" t="s">
        <v>9825</v>
      </c>
      <c r="D1087" s="2" t="s">
        <v>9826</v>
      </c>
      <c r="E1087" s="2" t="s">
        <v>7125</v>
      </c>
      <c r="F1087" s="3">
        <v>0.27</v>
      </c>
      <c r="G1087" s="2">
        <v>4.4000000000000004</v>
      </c>
      <c r="H1087" s="4">
        <v>7946</v>
      </c>
      <c r="I1087" s="2" t="s">
        <v>9827</v>
      </c>
      <c r="J1087" s="2" t="s">
        <v>9828</v>
      </c>
      <c r="K1087" s="2" t="s">
        <v>9829</v>
      </c>
      <c r="L1087" s="2" t="s">
        <v>9830</v>
      </c>
      <c r="M1087" s="2" t="s">
        <v>9831</v>
      </c>
      <c r="N1087" s="2" t="s">
        <v>9832</v>
      </c>
      <c r="O1087" s="5" t="s">
        <v>9833</v>
      </c>
      <c r="P1087" s="5" t="s">
        <v>9834</v>
      </c>
    </row>
    <row r="1088" spans="1:16" ht="13" x14ac:dyDescent="0.15">
      <c r="A1088" s="2" t="s">
        <v>9835</v>
      </c>
      <c r="B1088" s="2" t="s">
        <v>9836</v>
      </c>
      <c r="C1088" s="2" t="s">
        <v>9364</v>
      </c>
      <c r="D1088" s="2" t="s">
        <v>547</v>
      </c>
      <c r="E1088" s="2" t="s">
        <v>407</v>
      </c>
      <c r="F1088" s="3">
        <v>0.37</v>
      </c>
      <c r="G1088" s="2">
        <v>4</v>
      </c>
      <c r="H1088" s="4">
        <v>1765</v>
      </c>
      <c r="I1088" s="2" t="s">
        <v>9837</v>
      </c>
      <c r="J1088" s="2" t="s">
        <v>9838</v>
      </c>
      <c r="K1088" s="2" t="s">
        <v>9839</v>
      </c>
      <c r="L1088" s="2" t="s">
        <v>9840</v>
      </c>
      <c r="M1088" s="2" t="s">
        <v>9841</v>
      </c>
      <c r="N1088" s="2" t="s">
        <v>9842</v>
      </c>
      <c r="O1088" s="5" t="s">
        <v>9843</v>
      </c>
      <c r="P1088" s="5" t="s">
        <v>9844</v>
      </c>
    </row>
    <row r="1089" spans="1:16" ht="13" x14ac:dyDescent="0.15">
      <c r="A1089" s="2" t="s">
        <v>9845</v>
      </c>
      <c r="B1089" s="2" t="s">
        <v>9846</v>
      </c>
      <c r="C1089" s="2" t="s">
        <v>9305</v>
      </c>
      <c r="D1089" s="2" t="s">
        <v>9847</v>
      </c>
      <c r="E1089" s="2" t="s">
        <v>9848</v>
      </c>
      <c r="F1089" s="3">
        <v>0.48</v>
      </c>
      <c r="G1089" s="2">
        <v>3.8</v>
      </c>
      <c r="H1089" s="4">
        <v>14062</v>
      </c>
      <c r="I1089" s="2" t="s">
        <v>9849</v>
      </c>
      <c r="J1089" s="2" t="s">
        <v>9850</v>
      </c>
      <c r="K1089" s="2" t="s">
        <v>9851</v>
      </c>
      <c r="L1089" s="2" t="s">
        <v>9852</v>
      </c>
      <c r="M1089" s="2" t="s">
        <v>9853</v>
      </c>
      <c r="N1089" s="2" t="s">
        <v>9854</v>
      </c>
      <c r="O1089" s="5" t="s">
        <v>9855</v>
      </c>
      <c r="P1089" s="5" t="s">
        <v>9856</v>
      </c>
    </row>
    <row r="1090" spans="1:16" ht="13" x14ac:dyDescent="0.15">
      <c r="A1090" s="2" t="s">
        <v>9857</v>
      </c>
      <c r="B1090" s="2" t="s">
        <v>9858</v>
      </c>
      <c r="C1090" s="2" t="s">
        <v>9655</v>
      </c>
      <c r="D1090" s="2" t="s">
        <v>32</v>
      </c>
      <c r="E1090" s="2" t="s">
        <v>114</v>
      </c>
      <c r="F1090" s="3">
        <v>0.65</v>
      </c>
      <c r="G1090" s="2">
        <v>4</v>
      </c>
      <c r="H1090" s="4">
        <v>15646</v>
      </c>
      <c r="I1090" s="2" t="s">
        <v>9859</v>
      </c>
      <c r="J1090" s="2" t="s">
        <v>9860</v>
      </c>
      <c r="K1090" s="2" t="s">
        <v>9861</v>
      </c>
      <c r="L1090" s="2" t="s">
        <v>9862</v>
      </c>
      <c r="M1090" s="2" t="s">
        <v>9863</v>
      </c>
      <c r="N1090" s="2" t="s">
        <v>9864</v>
      </c>
      <c r="O1090" s="5" t="s">
        <v>9865</v>
      </c>
      <c r="P1090" s="5" t="s">
        <v>9866</v>
      </c>
    </row>
    <row r="1091" spans="1:16" ht="13" x14ac:dyDescent="0.15">
      <c r="A1091" s="2" t="s">
        <v>9867</v>
      </c>
      <c r="B1091" s="2" t="s">
        <v>9868</v>
      </c>
      <c r="C1091" s="2" t="s">
        <v>9151</v>
      </c>
      <c r="D1091" s="2" t="s">
        <v>5925</v>
      </c>
      <c r="E1091" s="2" t="s">
        <v>1415</v>
      </c>
      <c r="F1091" s="3">
        <v>0.38</v>
      </c>
      <c r="G1091" s="2">
        <v>3.1</v>
      </c>
      <c r="H1091" s="2">
        <v>111</v>
      </c>
      <c r="I1091" s="2" t="s">
        <v>9869</v>
      </c>
      <c r="J1091" s="2" t="s">
        <v>9870</v>
      </c>
      <c r="K1091" s="2" t="s">
        <v>9871</v>
      </c>
      <c r="L1091" s="2" t="s">
        <v>9872</v>
      </c>
      <c r="M1091" s="2" t="s">
        <v>9873</v>
      </c>
      <c r="N1091" s="2" t="s">
        <v>9874</v>
      </c>
      <c r="O1091" s="5" t="s">
        <v>9875</v>
      </c>
      <c r="P1091" s="5" t="s">
        <v>9876</v>
      </c>
    </row>
    <row r="1092" spans="1:16" ht="13" x14ac:dyDescent="0.15">
      <c r="A1092" s="2" t="s">
        <v>9877</v>
      </c>
      <c r="B1092" s="2" t="s">
        <v>9878</v>
      </c>
      <c r="C1092" s="2" t="s">
        <v>9879</v>
      </c>
      <c r="D1092" s="2" t="s">
        <v>142</v>
      </c>
      <c r="E1092" s="2" t="s">
        <v>1351</v>
      </c>
      <c r="F1092" s="3">
        <v>0.47</v>
      </c>
      <c r="G1092" s="2">
        <v>4.3</v>
      </c>
      <c r="H1092" s="4">
        <v>9695</v>
      </c>
      <c r="I1092" s="2" t="s">
        <v>9880</v>
      </c>
      <c r="J1092" s="2" t="s">
        <v>9881</v>
      </c>
      <c r="K1092" s="2" t="s">
        <v>9882</v>
      </c>
      <c r="L1092" s="2" t="s">
        <v>9883</v>
      </c>
      <c r="M1092" s="2" t="s">
        <v>9884</v>
      </c>
      <c r="N1092" s="2" t="s">
        <v>9885</v>
      </c>
      <c r="O1092" s="5" t="s">
        <v>9886</v>
      </c>
      <c r="P1092" s="5" t="s">
        <v>9887</v>
      </c>
    </row>
    <row r="1093" spans="1:16" ht="13" x14ac:dyDescent="0.15">
      <c r="A1093" s="2" t="s">
        <v>9888</v>
      </c>
      <c r="B1093" s="2" t="s">
        <v>9889</v>
      </c>
      <c r="C1093" s="2" t="s">
        <v>9375</v>
      </c>
      <c r="D1093" s="2" t="s">
        <v>2220</v>
      </c>
      <c r="E1093" s="2" t="s">
        <v>9890</v>
      </c>
      <c r="F1093" s="3">
        <v>0.48</v>
      </c>
      <c r="G1093" s="2">
        <v>4.2</v>
      </c>
      <c r="H1093" s="4">
        <v>1772</v>
      </c>
      <c r="I1093" s="2" t="s">
        <v>9891</v>
      </c>
      <c r="J1093" s="2" t="s">
        <v>9892</v>
      </c>
      <c r="K1093" s="2" t="s">
        <v>9893</v>
      </c>
      <c r="L1093" s="2" t="s">
        <v>9894</v>
      </c>
      <c r="M1093" s="2" t="s">
        <v>9895</v>
      </c>
      <c r="N1093" s="2" t="s">
        <v>9896</v>
      </c>
      <c r="O1093" s="5" t="s">
        <v>9897</v>
      </c>
      <c r="P1093" s="5" t="s">
        <v>9898</v>
      </c>
    </row>
    <row r="1094" spans="1:16" ht="13" x14ac:dyDescent="0.15">
      <c r="A1094" s="2" t="s">
        <v>9899</v>
      </c>
      <c r="B1094" s="2" t="s">
        <v>9900</v>
      </c>
      <c r="C1094" s="2" t="s">
        <v>9305</v>
      </c>
      <c r="D1094" s="2" t="s">
        <v>577</v>
      </c>
      <c r="E1094" s="2" t="s">
        <v>9901</v>
      </c>
      <c r="F1094" s="3">
        <v>0.34</v>
      </c>
      <c r="G1094" s="2">
        <v>4.4000000000000004</v>
      </c>
      <c r="H1094" s="4">
        <v>11499</v>
      </c>
      <c r="I1094" s="2" t="s">
        <v>9902</v>
      </c>
      <c r="J1094" s="2" t="s">
        <v>9903</v>
      </c>
      <c r="K1094" s="2" t="s">
        <v>9904</v>
      </c>
      <c r="L1094" s="2" t="s">
        <v>9905</v>
      </c>
      <c r="M1094" s="2" t="s">
        <v>9906</v>
      </c>
      <c r="N1094" s="2" t="s">
        <v>9907</v>
      </c>
      <c r="O1094" s="5" t="s">
        <v>9908</v>
      </c>
      <c r="P1094" s="5" t="s">
        <v>9909</v>
      </c>
    </row>
    <row r="1095" spans="1:16" ht="13" x14ac:dyDescent="0.15">
      <c r="A1095" s="2" t="s">
        <v>9910</v>
      </c>
      <c r="B1095" s="2" t="s">
        <v>9911</v>
      </c>
      <c r="C1095" s="2" t="s">
        <v>9173</v>
      </c>
      <c r="D1095" s="2" t="s">
        <v>142</v>
      </c>
      <c r="E1095" s="2" t="s">
        <v>324</v>
      </c>
      <c r="F1095" s="3">
        <v>0.6</v>
      </c>
      <c r="G1095" s="2">
        <v>4.0999999999999996</v>
      </c>
      <c r="H1095" s="4">
        <v>2162</v>
      </c>
      <c r="I1095" s="2" t="s">
        <v>9912</v>
      </c>
      <c r="J1095" s="2" t="s">
        <v>9913</v>
      </c>
      <c r="K1095" s="2" t="s">
        <v>9914</v>
      </c>
      <c r="L1095" s="2" t="s">
        <v>9915</v>
      </c>
      <c r="M1095" s="2" t="s">
        <v>9916</v>
      </c>
      <c r="N1095" s="2" t="s">
        <v>9917</v>
      </c>
      <c r="O1095" s="5" t="s">
        <v>9918</v>
      </c>
      <c r="P1095" s="5" t="s">
        <v>9919</v>
      </c>
    </row>
    <row r="1096" spans="1:16" ht="13" x14ac:dyDescent="0.15">
      <c r="A1096" s="2" t="s">
        <v>9920</v>
      </c>
      <c r="B1096" s="2" t="s">
        <v>9921</v>
      </c>
      <c r="C1096" s="2" t="s">
        <v>9922</v>
      </c>
      <c r="D1096" s="2" t="s">
        <v>2396</v>
      </c>
      <c r="E1096" s="2" t="s">
        <v>2396</v>
      </c>
      <c r="F1096" s="3">
        <v>0</v>
      </c>
      <c r="G1096" s="2">
        <v>4.2</v>
      </c>
      <c r="H1096" s="4">
        <v>19621</v>
      </c>
      <c r="I1096" s="2" t="s">
        <v>9923</v>
      </c>
      <c r="J1096" s="2" t="s">
        <v>9924</v>
      </c>
      <c r="K1096" s="2" t="s">
        <v>9925</v>
      </c>
      <c r="L1096" s="2" t="s">
        <v>9926</v>
      </c>
      <c r="M1096" s="2" t="s">
        <v>9927</v>
      </c>
      <c r="N1096" s="2" t="s">
        <v>9928</v>
      </c>
      <c r="O1096" s="5" t="s">
        <v>9929</v>
      </c>
      <c r="P1096" s="5" t="s">
        <v>9930</v>
      </c>
    </row>
    <row r="1097" spans="1:16" ht="13" x14ac:dyDescent="0.15">
      <c r="A1097" s="2" t="s">
        <v>9931</v>
      </c>
      <c r="B1097" s="2" t="s">
        <v>9932</v>
      </c>
      <c r="C1097" s="2" t="s">
        <v>9933</v>
      </c>
      <c r="D1097" s="2" t="s">
        <v>700</v>
      </c>
      <c r="E1097" s="2" t="s">
        <v>9934</v>
      </c>
      <c r="F1097" s="3">
        <v>0.44</v>
      </c>
      <c r="G1097" s="2">
        <v>4.0999999999999996</v>
      </c>
      <c r="H1097" s="4">
        <v>19998</v>
      </c>
      <c r="I1097" s="2" t="s">
        <v>9935</v>
      </c>
      <c r="J1097" s="2" t="s">
        <v>9936</v>
      </c>
      <c r="K1097" s="2" t="s">
        <v>9937</v>
      </c>
      <c r="L1097" s="2" t="s">
        <v>9938</v>
      </c>
      <c r="M1097" s="2" t="s">
        <v>9939</v>
      </c>
      <c r="N1097" s="2" t="s">
        <v>9940</v>
      </c>
      <c r="O1097" s="5" t="s">
        <v>9941</v>
      </c>
      <c r="P1097" s="5" t="s">
        <v>9942</v>
      </c>
    </row>
    <row r="1098" spans="1:16" ht="13" x14ac:dyDescent="0.15">
      <c r="A1098" s="2" t="s">
        <v>9943</v>
      </c>
      <c r="B1098" s="2" t="s">
        <v>9944</v>
      </c>
      <c r="C1098" s="2" t="s">
        <v>9495</v>
      </c>
      <c r="D1098" s="2" t="s">
        <v>9945</v>
      </c>
      <c r="E1098" s="2" t="s">
        <v>163</v>
      </c>
      <c r="F1098" s="3">
        <v>0.61</v>
      </c>
      <c r="G1098" s="2">
        <v>4.0999999999999996</v>
      </c>
      <c r="H1098" s="4">
        <v>1051</v>
      </c>
      <c r="I1098" s="2" t="s">
        <v>9946</v>
      </c>
      <c r="J1098" s="2" t="s">
        <v>9947</v>
      </c>
      <c r="K1098" s="2" t="s">
        <v>9948</v>
      </c>
      <c r="L1098" s="2" t="s">
        <v>9949</v>
      </c>
      <c r="M1098" s="2" t="s">
        <v>9950</v>
      </c>
      <c r="N1098" s="2" t="s">
        <v>9951</v>
      </c>
      <c r="O1098" s="5" t="s">
        <v>9952</v>
      </c>
      <c r="P1098" s="5" t="s">
        <v>9953</v>
      </c>
    </row>
    <row r="1099" spans="1:16" ht="13" x14ac:dyDescent="0.15">
      <c r="A1099" s="2" t="s">
        <v>9954</v>
      </c>
      <c r="B1099" s="2" t="s">
        <v>9955</v>
      </c>
      <c r="C1099" s="2" t="s">
        <v>9139</v>
      </c>
      <c r="D1099" s="2" t="s">
        <v>9956</v>
      </c>
      <c r="E1099" s="2" t="s">
        <v>9957</v>
      </c>
      <c r="F1099" s="3">
        <v>0.34</v>
      </c>
      <c r="G1099" s="2">
        <v>4.0999999999999996</v>
      </c>
      <c r="H1099" s="4">
        <v>1716</v>
      </c>
      <c r="I1099" s="2" t="s">
        <v>9958</v>
      </c>
      <c r="J1099" s="2" t="s">
        <v>9959</v>
      </c>
      <c r="K1099" s="2" t="s">
        <v>9960</v>
      </c>
      <c r="L1099" s="2" t="s">
        <v>9961</v>
      </c>
      <c r="M1099" s="2" t="s">
        <v>9962</v>
      </c>
      <c r="N1099" s="2" t="s">
        <v>9963</v>
      </c>
      <c r="O1099" s="5" t="s">
        <v>9964</v>
      </c>
      <c r="P1099" s="5" t="s">
        <v>9965</v>
      </c>
    </row>
    <row r="1100" spans="1:16" ht="13" x14ac:dyDescent="0.15">
      <c r="A1100" s="2" t="s">
        <v>9966</v>
      </c>
      <c r="B1100" s="2" t="s">
        <v>9967</v>
      </c>
      <c r="C1100" s="2" t="s">
        <v>9968</v>
      </c>
      <c r="D1100" s="2" t="s">
        <v>4750</v>
      </c>
      <c r="E1100" s="2" t="s">
        <v>4801</v>
      </c>
      <c r="F1100" s="3">
        <v>0.26</v>
      </c>
      <c r="G1100" s="2">
        <v>3.9</v>
      </c>
      <c r="H1100" s="4">
        <v>32931</v>
      </c>
      <c r="I1100" s="2" t="s">
        <v>9969</v>
      </c>
      <c r="J1100" s="2" t="s">
        <v>9970</v>
      </c>
      <c r="K1100" s="2" t="s">
        <v>9971</v>
      </c>
      <c r="L1100" s="2" t="s">
        <v>9972</v>
      </c>
      <c r="M1100" s="2" t="s">
        <v>9973</v>
      </c>
      <c r="N1100" s="2" t="s">
        <v>9974</v>
      </c>
      <c r="O1100" s="5" t="s">
        <v>9975</v>
      </c>
      <c r="P1100" s="5" t="s">
        <v>9976</v>
      </c>
    </row>
    <row r="1101" spans="1:16" ht="13" x14ac:dyDescent="0.15">
      <c r="A1101" s="2" t="s">
        <v>9977</v>
      </c>
      <c r="B1101" s="2" t="s">
        <v>9978</v>
      </c>
      <c r="C1101" s="2" t="s">
        <v>9126</v>
      </c>
      <c r="D1101" s="2" t="s">
        <v>163</v>
      </c>
      <c r="E1101" s="2" t="s">
        <v>2186</v>
      </c>
      <c r="F1101" s="3">
        <v>0.28000000000000003</v>
      </c>
      <c r="G1101" s="2">
        <v>3.9</v>
      </c>
      <c r="H1101" s="4">
        <v>17424</v>
      </c>
      <c r="I1101" s="2" t="s">
        <v>9979</v>
      </c>
      <c r="J1101" s="2" t="s">
        <v>9980</v>
      </c>
      <c r="K1101" s="2" t="s">
        <v>9981</v>
      </c>
      <c r="L1101" s="2" t="s">
        <v>9982</v>
      </c>
      <c r="M1101" s="2" t="s">
        <v>9983</v>
      </c>
      <c r="N1101" s="2" t="s">
        <v>9984</v>
      </c>
      <c r="O1101" s="5" t="s">
        <v>9985</v>
      </c>
      <c r="P1101" s="5" t="s">
        <v>9986</v>
      </c>
    </row>
    <row r="1102" spans="1:16" ht="13" x14ac:dyDescent="0.15">
      <c r="A1102" s="2" t="s">
        <v>9987</v>
      </c>
      <c r="B1102" s="2" t="s">
        <v>9988</v>
      </c>
      <c r="C1102" s="2" t="s">
        <v>9329</v>
      </c>
      <c r="D1102" s="2" t="s">
        <v>1683</v>
      </c>
      <c r="E1102" s="2" t="s">
        <v>9555</v>
      </c>
      <c r="F1102" s="3">
        <v>0.5</v>
      </c>
      <c r="G1102" s="2">
        <v>3.8</v>
      </c>
      <c r="H1102" s="4">
        <v>1889</v>
      </c>
      <c r="I1102" s="2" t="s">
        <v>9989</v>
      </c>
      <c r="J1102" s="2" t="s">
        <v>9990</v>
      </c>
      <c r="K1102" s="2" t="s">
        <v>9991</v>
      </c>
      <c r="L1102" s="2" t="s">
        <v>9992</v>
      </c>
      <c r="M1102" s="2" t="s">
        <v>9993</v>
      </c>
      <c r="N1102" s="2" t="s">
        <v>9994</v>
      </c>
      <c r="O1102" s="5" t="s">
        <v>9995</v>
      </c>
      <c r="P1102" s="5" t="s">
        <v>9996</v>
      </c>
    </row>
    <row r="1103" spans="1:16" ht="13" x14ac:dyDescent="0.15">
      <c r="A1103" s="2" t="s">
        <v>9997</v>
      </c>
      <c r="B1103" s="2" t="s">
        <v>9998</v>
      </c>
      <c r="C1103" s="2" t="s">
        <v>9316</v>
      </c>
      <c r="D1103" s="2" t="s">
        <v>8923</v>
      </c>
      <c r="E1103" s="2" t="s">
        <v>865</v>
      </c>
      <c r="F1103" s="3">
        <v>0.51</v>
      </c>
      <c r="G1103" s="2">
        <v>4</v>
      </c>
      <c r="H1103" s="4">
        <v>10324</v>
      </c>
      <c r="I1103" s="2" t="s">
        <v>9999</v>
      </c>
      <c r="J1103" s="2" t="s">
        <v>10000</v>
      </c>
      <c r="K1103" s="2" t="s">
        <v>10001</v>
      </c>
      <c r="L1103" s="2" t="s">
        <v>10002</v>
      </c>
      <c r="M1103" s="2" t="s">
        <v>10003</v>
      </c>
      <c r="N1103" s="2" t="s">
        <v>10004</v>
      </c>
      <c r="O1103" s="5" t="s">
        <v>10005</v>
      </c>
      <c r="P1103" s="5" t="s">
        <v>10006</v>
      </c>
    </row>
    <row r="1104" spans="1:16" ht="13" x14ac:dyDescent="0.15">
      <c r="A1104" s="2" t="s">
        <v>10007</v>
      </c>
      <c r="B1104" s="2" t="s">
        <v>10008</v>
      </c>
      <c r="C1104" s="2" t="s">
        <v>9293</v>
      </c>
      <c r="D1104" s="2" t="s">
        <v>90</v>
      </c>
      <c r="E1104" s="2" t="s">
        <v>9294</v>
      </c>
      <c r="F1104" s="3">
        <v>0.2</v>
      </c>
      <c r="G1104" s="2">
        <v>4.2</v>
      </c>
      <c r="H1104" s="4">
        <v>5355</v>
      </c>
      <c r="I1104" s="2" t="s">
        <v>10009</v>
      </c>
      <c r="J1104" s="2" t="s">
        <v>10010</v>
      </c>
      <c r="K1104" s="2" t="s">
        <v>10011</v>
      </c>
      <c r="L1104" s="2" t="s">
        <v>10012</v>
      </c>
      <c r="M1104" s="2" t="s">
        <v>10013</v>
      </c>
      <c r="N1104" s="2" t="s">
        <v>10014</v>
      </c>
      <c r="O1104" s="5" t="s">
        <v>10015</v>
      </c>
      <c r="P1104" s="5" t="s">
        <v>10016</v>
      </c>
    </row>
    <row r="1105" spans="1:16" ht="13" x14ac:dyDescent="0.15">
      <c r="A1105" s="2" t="s">
        <v>10017</v>
      </c>
      <c r="B1105" s="2" t="s">
        <v>10018</v>
      </c>
      <c r="C1105" s="2" t="s">
        <v>9449</v>
      </c>
      <c r="D1105" s="2" t="s">
        <v>10019</v>
      </c>
      <c r="E1105" s="2" t="s">
        <v>10020</v>
      </c>
      <c r="F1105" s="3">
        <v>0.36</v>
      </c>
      <c r="G1105" s="2">
        <v>4.0999999999999996</v>
      </c>
      <c r="H1105" s="4">
        <v>3366</v>
      </c>
      <c r="I1105" s="2" t="s">
        <v>10021</v>
      </c>
      <c r="J1105" s="2" t="s">
        <v>10022</v>
      </c>
      <c r="K1105" s="2" t="s">
        <v>10023</v>
      </c>
      <c r="L1105" s="2" t="s">
        <v>10024</v>
      </c>
      <c r="M1105" s="2" t="s">
        <v>10025</v>
      </c>
      <c r="N1105" s="2" t="s">
        <v>10026</v>
      </c>
      <c r="O1105" s="5" t="s">
        <v>10027</v>
      </c>
      <c r="P1105" s="5" t="s">
        <v>10028</v>
      </c>
    </row>
    <row r="1106" spans="1:16" ht="13" x14ac:dyDescent="0.15">
      <c r="A1106" s="2" t="s">
        <v>10029</v>
      </c>
      <c r="B1106" s="2" t="s">
        <v>10030</v>
      </c>
      <c r="C1106" s="2" t="s">
        <v>10031</v>
      </c>
      <c r="D1106" s="2" t="s">
        <v>10032</v>
      </c>
      <c r="E1106" s="2" t="s">
        <v>1831</v>
      </c>
      <c r="F1106" s="3">
        <v>0.47</v>
      </c>
      <c r="G1106" s="2">
        <v>4.3</v>
      </c>
      <c r="H1106" s="4">
        <v>1017</v>
      </c>
      <c r="I1106" s="2" t="s">
        <v>10033</v>
      </c>
      <c r="J1106" s="2" t="s">
        <v>10034</v>
      </c>
      <c r="K1106" s="2" t="s">
        <v>10035</v>
      </c>
      <c r="L1106" s="2" t="s">
        <v>10036</v>
      </c>
      <c r="M1106" s="2" t="s">
        <v>10037</v>
      </c>
      <c r="N1106" s="2" t="s">
        <v>10038</v>
      </c>
      <c r="O1106" s="5" t="s">
        <v>10039</v>
      </c>
      <c r="P1106" s="5" t="s">
        <v>10040</v>
      </c>
    </row>
    <row r="1107" spans="1:16" ht="13" x14ac:dyDescent="0.15">
      <c r="A1107" s="2" t="s">
        <v>10041</v>
      </c>
      <c r="B1107" s="2" t="s">
        <v>10042</v>
      </c>
      <c r="C1107" s="2" t="s">
        <v>10043</v>
      </c>
      <c r="D1107" s="2" t="s">
        <v>8417</v>
      </c>
      <c r="E1107" s="2" t="s">
        <v>10044</v>
      </c>
      <c r="F1107" s="3">
        <v>0.14000000000000001</v>
      </c>
      <c r="G1107" s="2">
        <v>3.7</v>
      </c>
      <c r="H1107" s="2">
        <v>787</v>
      </c>
      <c r="I1107" s="2" t="s">
        <v>10045</v>
      </c>
      <c r="J1107" s="2" t="s">
        <v>10046</v>
      </c>
      <c r="K1107" s="2" t="s">
        <v>10047</v>
      </c>
      <c r="L1107" s="2" t="s">
        <v>10048</v>
      </c>
      <c r="M1107" s="2" t="s">
        <v>10049</v>
      </c>
      <c r="N1107" s="2" t="s">
        <v>10050</v>
      </c>
      <c r="O1107" s="5" t="s">
        <v>10051</v>
      </c>
      <c r="P1107" s="5" t="s">
        <v>10052</v>
      </c>
    </row>
    <row r="1108" spans="1:16" ht="13" x14ac:dyDescent="0.15">
      <c r="A1108" s="2" t="s">
        <v>10053</v>
      </c>
      <c r="B1108" s="2" t="s">
        <v>10054</v>
      </c>
      <c r="C1108" s="2" t="s">
        <v>9282</v>
      </c>
      <c r="D1108" s="2" t="s">
        <v>10055</v>
      </c>
      <c r="E1108" s="2" t="s">
        <v>163</v>
      </c>
      <c r="F1108" s="3">
        <v>0.16</v>
      </c>
      <c r="G1108" s="2">
        <v>4.2</v>
      </c>
      <c r="H1108" s="4">
        <v>18462</v>
      </c>
      <c r="I1108" s="2" t="s">
        <v>10056</v>
      </c>
      <c r="J1108" s="2" t="s">
        <v>10057</v>
      </c>
      <c r="K1108" s="2" t="s">
        <v>10058</v>
      </c>
      <c r="L1108" s="2" t="s">
        <v>10059</v>
      </c>
      <c r="M1108" s="2" t="s">
        <v>10060</v>
      </c>
      <c r="N1108" s="2" t="s">
        <v>10061</v>
      </c>
      <c r="O1108" s="5" t="s">
        <v>10062</v>
      </c>
      <c r="P1108" s="5" t="s">
        <v>10063</v>
      </c>
    </row>
    <row r="1109" spans="1:16" ht="13" x14ac:dyDescent="0.15">
      <c r="A1109" s="2" t="s">
        <v>10064</v>
      </c>
      <c r="B1109" s="2" t="s">
        <v>10065</v>
      </c>
      <c r="C1109" s="2" t="s">
        <v>9655</v>
      </c>
      <c r="D1109" s="2" t="s">
        <v>10066</v>
      </c>
      <c r="E1109" s="2" t="s">
        <v>547</v>
      </c>
      <c r="F1109" s="3">
        <v>0.71</v>
      </c>
      <c r="G1109" s="2">
        <v>4.3</v>
      </c>
      <c r="H1109" s="2">
        <v>629</v>
      </c>
      <c r="I1109" s="2" t="s">
        <v>10067</v>
      </c>
      <c r="J1109" s="2" t="s">
        <v>10068</v>
      </c>
      <c r="K1109" s="2" t="s">
        <v>10069</v>
      </c>
      <c r="L1109" s="2" t="s">
        <v>10070</v>
      </c>
      <c r="M1109" s="2" t="s">
        <v>10071</v>
      </c>
      <c r="N1109" s="2" t="s">
        <v>10072</v>
      </c>
      <c r="O1109" s="5" t="s">
        <v>10073</v>
      </c>
      <c r="P1109" s="5" t="s">
        <v>10074</v>
      </c>
    </row>
    <row r="1110" spans="1:16" ht="13" x14ac:dyDescent="0.15">
      <c r="A1110" s="2" t="s">
        <v>10075</v>
      </c>
      <c r="B1110" s="2" t="s">
        <v>10076</v>
      </c>
      <c r="C1110" s="2" t="s">
        <v>9173</v>
      </c>
      <c r="D1110" s="2" t="s">
        <v>20</v>
      </c>
      <c r="E1110" s="2" t="s">
        <v>43</v>
      </c>
      <c r="F1110" s="3">
        <v>0.42</v>
      </c>
      <c r="G1110" s="2">
        <v>4.3</v>
      </c>
      <c r="H1110" s="4">
        <v>15276</v>
      </c>
      <c r="I1110" s="2" t="s">
        <v>10077</v>
      </c>
      <c r="J1110" s="2" t="s">
        <v>10078</v>
      </c>
      <c r="K1110" s="2" t="s">
        <v>10079</v>
      </c>
      <c r="L1110" s="2" t="s">
        <v>10080</v>
      </c>
      <c r="M1110" s="2" t="s">
        <v>10081</v>
      </c>
      <c r="N1110" s="2" t="s">
        <v>10082</v>
      </c>
      <c r="O1110" s="5" t="s">
        <v>10083</v>
      </c>
      <c r="P1110" s="5" t="s">
        <v>10084</v>
      </c>
    </row>
    <row r="1111" spans="1:16" ht="13" x14ac:dyDescent="0.15">
      <c r="A1111" s="2" t="s">
        <v>10085</v>
      </c>
      <c r="B1111" s="2" t="s">
        <v>10086</v>
      </c>
      <c r="C1111" s="2" t="s">
        <v>9483</v>
      </c>
      <c r="D1111" s="2" t="s">
        <v>10087</v>
      </c>
      <c r="E1111" s="2" t="s">
        <v>10088</v>
      </c>
      <c r="F1111" s="3">
        <v>0.24</v>
      </c>
      <c r="G1111" s="2">
        <v>4.4000000000000004</v>
      </c>
      <c r="H1111" s="4">
        <v>2981</v>
      </c>
      <c r="I1111" s="2" t="s">
        <v>10089</v>
      </c>
      <c r="J1111" s="2" t="s">
        <v>10090</v>
      </c>
      <c r="K1111" s="2" t="s">
        <v>10091</v>
      </c>
      <c r="L1111" s="2" t="s">
        <v>10092</v>
      </c>
      <c r="M1111" s="2" t="s">
        <v>10093</v>
      </c>
      <c r="N1111" s="2" t="s">
        <v>10094</v>
      </c>
      <c r="O1111" s="5" t="s">
        <v>10095</v>
      </c>
      <c r="P1111" s="5" t="s">
        <v>10096</v>
      </c>
    </row>
    <row r="1112" spans="1:16" ht="13" x14ac:dyDescent="0.15">
      <c r="A1112" s="2" t="s">
        <v>10097</v>
      </c>
      <c r="B1112" s="2" t="s">
        <v>10098</v>
      </c>
      <c r="C1112" s="2" t="s">
        <v>9126</v>
      </c>
      <c r="D1112" s="2" t="s">
        <v>7414</v>
      </c>
      <c r="E1112" s="2" t="s">
        <v>10099</v>
      </c>
      <c r="F1112" s="3">
        <v>0.23</v>
      </c>
      <c r="G1112" s="2">
        <v>3.8</v>
      </c>
      <c r="H1112" s="4">
        <v>2466</v>
      </c>
      <c r="I1112" s="2" t="s">
        <v>10100</v>
      </c>
      <c r="J1112" s="2" t="s">
        <v>10101</v>
      </c>
      <c r="K1112" s="2" t="s">
        <v>10102</v>
      </c>
      <c r="L1112" s="2" t="s">
        <v>10103</v>
      </c>
      <c r="M1112" s="2" t="s">
        <v>10104</v>
      </c>
      <c r="N1112" s="2" t="s">
        <v>10105</v>
      </c>
      <c r="O1112" s="5" t="s">
        <v>10106</v>
      </c>
      <c r="P1112" s="5" t="s">
        <v>10107</v>
      </c>
    </row>
    <row r="1113" spans="1:16" ht="13" x14ac:dyDescent="0.15">
      <c r="A1113" s="2" t="s">
        <v>10108</v>
      </c>
      <c r="B1113" s="2" t="s">
        <v>10109</v>
      </c>
      <c r="C1113" s="2" t="s">
        <v>10110</v>
      </c>
      <c r="D1113" s="2" t="s">
        <v>10111</v>
      </c>
      <c r="E1113" s="2" t="s">
        <v>10111</v>
      </c>
      <c r="F1113" s="3">
        <v>0</v>
      </c>
      <c r="G1113" s="2">
        <v>4.5</v>
      </c>
      <c r="H1113" s="4">
        <v>7949</v>
      </c>
      <c r="I1113" s="2" t="s">
        <v>10112</v>
      </c>
      <c r="J1113" s="2" t="s">
        <v>10113</v>
      </c>
      <c r="K1113" s="2" t="s">
        <v>10114</v>
      </c>
      <c r="L1113" s="2" t="s">
        <v>10115</v>
      </c>
      <c r="M1113" s="2" t="s">
        <v>10116</v>
      </c>
      <c r="N1113" s="2" t="s">
        <v>10117</v>
      </c>
      <c r="O1113" s="5" t="s">
        <v>10118</v>
      </c>
      <c r="P1113" s="5" t="s">
        <v>10119</v>
      </c>
    </row>
    <row r="1114" spans="1:16" ht="13" x14ac:dyDescent="0.15">
      <c r="A1114" s="2" t="s">
        <v>10120</v>
      </c>
      <c r="B1114" s="2" t="s">
        <v>10121</v>
      </c>
      <c r="C1114" s="2" t="s">
        <v>9139</v>
      </c>
      <c r="D1114" s="2" t="s">
        <v>10122</v>
      </c>
      <c r="E1114" s="2" t="s">
        <v>10123</v>
      </c>
      <c r="F1114" s="3">
        <v>0.35</v>
      </c>
      <c r="G1114" s="2">
        <v>3.8</v>
      </c>
      <c r="H1114" s="2">
        <v>95</v>
      </c>
      <c r="I1114" s="2" t="s">
        <v>10124</v>
      </c>
      <c r="J1114" s="2" t="s">
        <v>10125</v>
      </c>
      <c r="K1114" s="2" t="s">
        <v>10126</v>
      </c>
      <c r="L1114" s="2" t="s">
        <v>10127</v>
      </c>
      <c r="M1114" s="2" t="s">
        <v>10128</v>
      </c>
      <c r="N1114" s="2" t="s">
        <v>10129</v>
      </c>
      <c r="O1114" s="5" t="s">
        <v>10130</v>
      </c>
      <c r="P1114" s="5" t="s">
        <v>10131</v>
      </c>
    </row>
    <row r="1115" spans="1:16" ht="13" x14ac:dyDescent="0.15">
      <c r="A1115" s="2" t="s">
        <v>10132</v>
      </c>
      <c r="B1115" s="2" t="s">
        <v>10133</v>
      </c>
      <c r="C1115" s="2" t="s">
        <v>10134</v>
      </c>
      <c r="D1115" s="2" t="s">
        <v>548</v>
      </c>
      <c r="E1115" s="2" t="s">
        <v>4762</v>
      </c>
      <c r="F1115" s="3">
        <v>0.26</v>
      </c>
      <c r="G1115" s="2">
        <v>3.8</v>
      </c>
      <c r="H1115" s="4">
        <v>1558</v>
      </c>
      <c r="I1115" s="2" t="s">
        <v>10135</v>
      </c>
      <c r="J1115" s="2" t="s">
        <v>10136</v>
      </c>
      <c r="K1115" s="2" t="s">
        <v>10137</v>
      </c>
      <c r="L1115" s="2" t="s">
        <v>10138</v>
      </c>
      <c r="M1115" s="2" t="s">
        <v>10139</v>
      </c>
      <c r="N1115" s="2" t="s">
        <v>10140</v>
      </c>
      <c r="O1115" s="5" t="s">
        <v>10141</v>
      </c>
      <c r="P1115" s="5" t="s">
        <v>10142</v>
      </c>
    </row>
    <row r="1116" spans="1:16" ht="13" x14ac:dyDescent="0.15">
      <c r="A1116" s="2" t="s">
        <v>10143</v>
      </c>
      <c r="B1116" s="2" t="s">
        <v>10144</v>
      </c>
      <c r="C1116" s="2" t="s">
        <v>9305</v>
      </c>
      <c r="D1116" s="2" t="s">
        <v>10145</v>
      </c>
      <c r="E1116" s="2" t="s">
        <v>10146</v>
      </c>
      <c r="F1116" s="3">
        <v>0.14000000000000001</v>
      </c>
      <c r="G1116" s="2">
        <v>4.0999999999999996</v>
      </c>
      <c r="H1116" s="4">
        <v>26543</v>
      </c>
      <c r="I1116" s="2" t="s">
        <v>10147</v>
      </c>
      <c r="J1116" s="2" t="s">
        <v>10148</v>
      </c>
      <c r="K1116" s="2" t="s">
        <v>10149</v>
      </c>
      <c r="L1116" s="2" t="s">
        <v>10150</v>
      </c>
      <c r="M1116" s="2" t="s">
        <v>10151</v>
      </c>
      <c r="N1116" s="2" t="s">
        <v>10152</v>
      </c>
      <c r="O1116" s="5" t="s">
        <v>10153</v>
      </c>
      <c r="P1116" s="5" t="s">
        <v>10154</v>
      </c>
    </row>
    <row r="1117" spans="1:16" ht="13" x14ac:dyDescent="0.15">
      <c r="A1117" s="2" t="s">
        <v>10155</v>
      </c>
      <c r="B1117" s="2" t="s">
        <v>10156</v>
      </c>
      <c r="C1117" s="2" t="s">
        <v>9495</v>
      </c>
      <c r="D1117" s="2" t="s">
        <v>10157</v>
      </c>
      <c r="E1117" s="2" t="s">
        <v>31</v>
      </c>
      <c r="F1117" s="3">
        <v>0.11</v>
      </c>
      <c r="G1117" s="2">
        <v>4.0999999999999996</v>
      </c>
      <c r="H1117" s="4">
        <v>3688</v>
      </c>
      <c r="I1117" s="2" t="s">
        <v>10158</v>
      </c>
      <c r="J1117" s="2" t="s">
        <v>10159</v>
      </c>
      <c r="K1117" s="2" t="s">
        <v>10160</v>
      </c>
      <c r="L1117" s="2" t="s">
        <v>10161</v>
      </c>
      <c r="M1117" s="2" t="s">
        <v>10162</v>
      </c>
      <c r="N1117" s="2" t="s">
        <v>10163</v>
      </c>
      <c r="O1117" s="5" t="s">
        <v>10164</v>
      </c>
      <c r="P1117" s="5" t="s">
        <v>10165</v>
      </c>
    </row>
    <row r="1118" spans="1:16" ht="13" x14ac:dyDescent="0.15">
      <c r="A1118" s="2" t="s">
        <v>10166</v>
      </c>
      <c r="B1118" s="2" t="s">
        <v>10167</v>
      </c>
      <c r="C1118" s="2" t="s">
        <v>9305</v>
      </c>
      <c r="D1118" s="2" t="s">
        <v>3433</v>
      </c>
      <c r="E1118" s="2" t="s">
        <v>1683</v>
      </c>
      <c r="F1118" s="3">
        <v>0.54</v>
      </c>
      <c r="G1118" s="2">
        <v>3.8</v>
      </c>
      <c r="H1118" s="4">
        <v>4383</v>
      </c>
      <c r="I1118" s="2" t="s">
        <v>10168</v>
      </c>
      <c r="J1118" s="2" t="s">
        <v>10169</v>
      </c>
      <c r="K1118" s="2" t="s">
        <v>10170</v>
      </c>
      <c r="L1118" s="2" t="s">
        <v>10171</v>
      </c>
      <c r="M1118" s="2" t="s">
        <v>10172</v>
      </c>
      <c r="N1118" s="2" t="s">
        <v>10173</v>
      </c>
      <c r="O1118" s="5" t="s">
        <v>10174</v>
      </c>
      <c r="P1118" s="5" t="s">
        <v>10175</v>
      </c>
    </row>
    <row r="1119" spans="1:16" ht="13" x14ac:dyDescent="0.15">
      <c r="A1119" s="2" t="s">
        <v>10176</v>
      </c>
      <c r="B1119" s="2" t="s">
        <v>10177</v>
      </c>
      <c r="C1119" s="2" t="s">
        <v>10178</v>
      </c>
      <c r="D1119" s="2" t="s">
        <v>10179</v>
      </c>
      <c r="E1119" s="2" t="s">
        <v>90</v>
      </c>
      <c r="F1119" s="3">
        <v>0.51</v>
      </c>
      <c r="G1119" s="2">
        <v>3.3</v>
      </c>
      <c r="H1119" s="2">
        <v>478</v>
      </c>
      <c r="I1119" s="2" t="s">
        <v>10180</v>
      </c>
      <c r="J1119" s="2" t="s">
        <v>10181</v>
      </c>
      <c r="K1119" s="2" t="s">
        <v>10182</v>
      </c>
      <c r="L1119" s="2" t="s">
        <v>10183</v>
      </c>
      <c r="M1119" s="2" t="s">
        <v>10184</v>
      </c>
      <c r="N1119" s="2" t="s">
        <v>10185</v>
      </c>
      <c r="O1119" s="5" t="s">
        <v>10186</v>
      </c>
      <c r="P1119" s="5" t="s">
        <v>10187</v>
      </c>
    </row>
    <row r="1120" spans="1:16" ht="13" x14ac:dyDescent="0.15">
      <c r="A1120" s="2" t="s">
        <v>10188</v>
      </c>
      <c r="B1120" s="2" t="s">
        <v>10189</v>
      </c>
      <c r="C1120" s="2" t="s">
        <v>9139</v>
      </c>
      <c r="D1120" s="2" t="s">
        <v>10190</v>
      </c>
      <c r="E1120" s="2" t="s">
        <v>4773</v>
      </c>
      <c r="F1120" s="3">
        <v>0.18</v>
      </c>
      <c r="G1120" s="2">
        <v>4</v>
      </c>
      <c r="H1120" s="2">
        <v>237</v>
      </c>
      <c r="I1120" s="2" t="s">
        <v>10191</v>
      </c>
      <c r="J1120" s="2" t="s">
        <v>10192</v>
      </c>
      <c r="K1120" s="2" t="s">
        <v>10193</v>
      </c>
      <c r="L1120" s="2" t="s">
        <v>10194</v>
      </c>
      <c r="M1120" s="2" t="s">
        <v>10195</v>
      </c>
      <c r="N1120" s="2" t="s">
        <v>10196</v>
      </c>
      <c r="O1120" s="5" t="s">
        <v>10197</v>
      </c>
      <c r="P1120" s="5" t="s">
        <v>10198</v>
      </c>
    </row>
    <row r="1121" spans="1:16" ht="13" x14ac:dyDescent="0.15">
      <c r="A1121" s="2" t="s">
        <v>10199</v>
      </c>
      <c r="B1121" s="2" t="s">
        <v>10200</v>
      </c>
      <c r="C1121" s="2" t="s">
        <v>9162</v>
      </c>
      <c r="D1121" s="2" t="s">
        <v>10201</v>
      </c>
      <c r="E1121" s="2" t="s">
        <v>1432</v>
      </c>
      <c r="F1121" s="3">
        <v>0.56999999999999995</v>
      </c>
      <c r="G1121" s="2">
        <v>4.5999999999999996</v>
      </c>
      <c r="H1121" s="2">
        <v>124</v>
      </c>
      <c r="I1121" s="2" t="s">
        <v>10202</v>
      </c>
      <c r="J1121" s="2" t="s">
        <v>10203</v>
      </c>
      <c r="K1121" s="2" t="s">
        <v>10204</v>
      </c>
      <c r="L1121" s="2" t="s">
        <v>10205</v>
      </c>
      <c r="M1121" s="2" t="s">
        <v>10206</v>
      </c>
      <c r="N1121" s="2" t="s">
        <v>10207</v>
      </c>
      <c r="O1121" s="5" t="s">
        <v>10208</v>
      </c>
      <c r="P1121" s="5" t="s">
        <v>10209</v>
      </c>
    </row>
    <row r="1122" spans="1:16" ht="13" x14ac:dyDescent="0.15">
      <c r="A1122" s="2" t="s">
        <v>10210</v>
      </c>
      <c r="B1122" s="2" t="s">
        <v>10211</v>
      </c>
      <c r="C1122" s="2" t="s">
        <v>9126</v>
      </c>
      <c r="D1122" s="2" t="s">
        <v>625</v>
      </c>
      <c r="E1122" s="2" t="s">
        <v>10212</v>
      </c>
      <c r="F1122" s="3">
        <v>0.16</v>
      </c>
      <c r="G1122" s="2">
        <v>3.9</v>
      </c>
      <c r="H1122" s="4">
        <v>14667</v>
      </c>
      <c r="I1122" s="2" t="s">
        <v>10213</v>
      </c>
      <c r="J1122" s="2" t="s">
        <v>10214</v>
      </c>
      <c r="K1122" s="2" t="s">
        <v>10215</v>
      </c>
      <c r="L1122" s="2" t="s">
        <v>10216</v>
      </c>
      <c r="M1122" s="2" t="s">
        <v>10217</v>
      </c>
      <c r="N1122" s="2" t="s">
        <v>10218</v>
      </c>
      <c r="O1122" s="5" t="s">
        <v>10219</v>
      </c>
      <c r="P1122" s="5" t="s">
        <v>10220</v>
      </c>
    </row>
    <row r="1123" spans="1:16" ht="13" x14ac:dyDescent="0.15">
      <c r="A1123" s="2" t="s">
        <v>10221</v>
      </c>
      <c r="B1123" s="2" t="s">
        <v>10222</v>
      </c>
      <c r="C1123" s="2" t="s">
        <v>9162</v>
      </c>
      <c r="D1123" s="2" t="s">
        <v>7507</v>
      </c>
      <c r="E1123" s="2" t="s">
        <v>479</v>
      </c>
      <c r="F1123" s="3">
        <v>0.71</v>
      </c>
      <c r="G1123" s="2">
        <v>3.7</v>
      </c>
      <c r="H1123" s="2">
        <v>6</v>
      </c>
      <c r="I1123" s="2" t="s">
        <v>10223</v>
      </c>
      <c r="J1123" s="2" t="s">
        <v>10224</v>
      </c>
      <c r="K1123" s="2" t="s">
        <v>10225</v>
      </c>
      <c r="L1123" s="2" t="s">
        <v>10226</v>
      </c>
      <c r="M1123" s="2" t="s">
        <v>10227</v>
      </c>
      <c r="N1123" s="2" t="s">
        <v>10228</v>
      </c>
      <c r="O1123" s="5" t="s">
        <v>10229</v>
      </c>
      <c r="P1123" s="5" t="s">
        <v>10230</v>
      </c>
    </row>
    <row r="1124" spans="1:16" ht="13" x14ac:dyDescent="0.15">
      <c r="A1124" s="2" t="s">
        <v>10231</v>
      </c>
      <c r="B1124" s="2" t="s">
        <v>10232</v>
      </c>
      <c r="C1124" s="2" t="s">
        <v>10110</v>
      </c>
      <c r="D1124" s="2" t="s">
        <v>20</v>
      </c>
      <c r="E1124" s="2" t="s">
        <v>6706</v>
      </c>
      <c r="F1124" s="3">
        <v>0.39</v>
      </c>
      <c r="G1124" s="2">
        <v>4.2</v>
      </c>
      <c r="H1124" s="4">
        <v>4244</v>
      </c>
      <c r="I1124" s="2" t="s">
        <v>10233</v>
      </c>
      <c r="J1124" s="2" t="s">
        <v>10234</v>
      </c>
      <c r="K1124" s="2" t="s">
        <v>10235</v>
      </c>
      <c r="L1124" s="2" t="s">
        <v>10236</v>
      </c>
      <c r="M1124" s="2" t="s">
        <v>10237</v>
      </c>
      <c r="N1124" s="2" t="s">
        <v>10238</v>
      </c>
      <c r="O1124" s="5" t="s">
        <v>10239</v>
      </c>
      <c r="P1124" s="5" t="s">
        <v>10240</v>
      </c>
    </row>
    <row r="1125" spans="1:16" ht="13" x14ac:dyDescent="0.15">
      <c r="A1125" s="2" t="s">
        <v>10241</v>
      </c>
      <c r="B1125" s="2" t="s">
        <v>10242</v>
      </c>
      <c r="C1125" s="2" t="s">
        <v>9151</v>
      </c>
      <c r="D1125" s="2" t="s">
        <v>10243</v>
      </c>
      <c r="E1125" s="2" t="s">
        <v>617</v>
      </c>
      <c r="F1125" s="3">
        <v>0.4</v>
      </c>
      <c r="G1125" s="2">
        <v>4.0999999999999996</v>
      </c>
      <c r="H1125" s="4">
        <v>1017</v>
      </c>
      <c r="I1125" s="2" t="s">
        <v>10244</v>
      </c>
      <c r="J1125" s="2" t="s">
        <v>10245</v>
      </c>
      <c r="K1125" s="2" t="s">
        <v>10246</v>
      </c>
      <c r="L1125" s="2" t="s">
        <v>10247</v>
      </c>
      <c r="M1125" s="2" t="s">
        <v>10248</v>
      </c>
      <c r="N1125" s="2" t="s">
        <v>10249</v>
      </c>
      <c r="O1125" s="5" t="s">
        <v>10250</v>
      </c>
      <c r="P1125" s="5" t="s">
        <v>10251</v>
      </c>
    </row>
    <row r="1126" spans="1:16" ht="13" x14ac:dyDescent="0.15">
      <c r="A1126" s="2" t="s">
        <v>10252</v>
      </c>
      <c r="B1126" s="2" t="s">
        <v>10253</v>
      </c>
      <c r="C1126" s="2" t="s">
        <v>10254</v>
      </c>
      <c r="D1126" s="2" t="s">
        <v>114</v>
      </c>
      <c r="E1126" s="2" t="s">
        <v>2139</v>
      </c>
      <c r="F1126" s="3">
        <v>0.33</v>
      </c>
      <c r="G1126" s="2">
        <v>4.0999999999999996</v>
      </c>
      <c r="H1126" s="4">
        <v>12999</v>
      </c>
      <c r="I1126" s="2" t="s">
        <v>10255</v>
      </c>
      <c r="J1126" s="2" t="s">
        <v>10256</v>
      </c>
      <c r="K1126" s="2" t="s">
        <v>10257</v>
      </c>
      <c r="L1126" s="2" t="s">
        <v>10258</v>
      </c>
      <c r="M1126" s="2" t="s">
        <v>10259</v>
      </c>
      <c r="N1126" s="2" t="s">
        <v>10260</v>
      </c>
      <c r="O1126" s="5" t="s">
        <v>10261</v>
      </c>
      <c r="P1126" s="5" t="s">
        <v>10262</v>
      </c>
    </row>
    <row r="1127" spans="1:16" ht="13" x14ac:dyDescent="0.15">
      <c r="A1127" s="2" t="s">
        <v>10263</v>
      </c>
      <c r="B1127" s="2" t="s">
        <v>10264</v>
      </c>
      <c r="C1127" s="2" t="s">
        <v>9364</v>
      </c>
      <c r="D1127" s="2" t="s">
        <v>888</v>
      </c>
      <c r="E1127" s="2" t="s">
        <v>324</v>
      </c>
      <c r="F1127" s="3">
        <v>0.35</v>
      </c>
      <c r="G1127" s="2">
        <v>3.8</v>
      </c>
      <c r="H1127" s="2">
        <v>311</v>
      </c>
      <c r="I1127" s="2" t="s">
        <v>10265</v>
      </c>
      <c r="J1127" s="2" t="s">
        <v>10266</v>
      </c>
      <c r="K1127" s="2" t="s">
        <v>10267</v>
      </c>
      <c r="L1127" s="2" t="s">
        <v>10268</v>
      </c>
      <c r="M1127" s="2" t="s">
        <v>10269</v>
      </c>
      <c r="N1127" s="2" t="s">
        <v>10270</v>
      </c>
      <c r="O1127" s="5" t="s">
        <v>10271</v>
      </c>
      <c r="P1127" s="5" t="s">
        <v>10272</v>
      </c>
    </row>
    <row r="1128" spans="1:16" ht="13" x14ac:dyDescent="0.15">
      <c r="A1128" s="2" t="s">
        <v>10273</v>
      </c>
      <c r="B1128" s="2" t="s">
        <v>10274</v>
      </c>
      <c r="C1128" s="2" t="s">
        <v>10275</v>
      </c>
      <c r="D1128" s="2" t="s">
        <v>10276</v>
      </c>
      <c r="E1128" s="2" t="s">
        <v>90</v>
      </c>
      <c r="F1128" s="3">
        <v>0.41</v>
      </c>
      <c r="G1128" s="2">
        <v>4.0999999999999996</v>
      </c>
      <c r="H1128" s="4">
        <v>4238</v>
      </c>
      <c r="I1128" s="2" t="s">
        <v>10277</v>
      </c>
      <c r="J1128" s="2" t="s">
        <v>10278</v>
      </c>
      <c r="K1128" s="2" t="s">
        <v>10279</v>
      </c>
      <c r="L1128" s="2" t="s">
        <v>10280</v>
      </c>
      <c r="M1128" s="2" t="s">
        <v>10281</v>
      </c>
      <c r="N1128" s="2" t="s">
        <v>10282</v>
      </c>
      <c r="O1128" s="5" t="s">
        <v>10283</v>
      </c>
      <c r="P1128" s="5" t="s">
        <v>10284</v>
      </c>
    </row>
    <row r="1129" spans="1:16" ht="13" x14ac:dyDescent="0.15">
      <c r="A1129" s="2" t="s">
        <v>10285</v>
      </c>
      <c r="B1129" s="2" t="s">
        <v>10286</v>
      </c>
      <c r="C1129" s="2" t="s">
        <v>9922</v>
      </c>
      <c r="D1129" s="2" t="s">
        <v>6044</v>
      </c>
      <c r="E1129" s="2" t="s">
        <v>102</v>
      </c>
      <c r="F1129" s="3">
        <v>0.46</v>
      </c>
      <c r="G1129" s="2">
        <v>4.5999999999999996</v>
      </c>
      <c r="H1129" s="4">
        <v>2781</v>
      </c>
      <c r="I1129" s="2" t="s">
        <v>10287</v>
      </c>
      <c r="J1129" s="2" t="s">
        <v>10288</v>
      </c>
      <c r="K1129" s="2" t="s">
        <v>10289</v>
      </c>
      <c r="L1129" s="2" t="s">
        <v>10290</v>
      </c>
      <c r="M1129" s="2" t="s">
        <v>10291</v>
      </c>
      <c r="N1129" s="2" t="s">
        <v>10292</v>
      </c>
      <c r="O1129" s="5" t="s">
        <v>10293</v>
      </c>
      <c r="P1129" s="5" t="s">
        <v>10294</v>
      </c>
    </row>
    <row r="1130" spans="1:16" ht="13" x14ac:dyDescent="0.15">
      <c r="A1130" s="2" t="s">
        <v>10295</v>
      </c>
      <c r="B1130" s="2" t="s">
        <v>10296</v>
      </c>
      <c r="C1130" s="2" t="s">
        <v>10297</v>
      </c>
      <c r="D1130" s="2" t="s">
        <v>2127</v>
      </c>
      <c r="E1130" s="2" t="s">
        <v>2127</v>
      </c>
      <c r="F1130" s="3">
        <v>0</v>
      </c>
      <c r="G1130" s="2">
        <v>4.0999999999999996</v>
      </c>
      <c r="H1130" s="4">
        <v>10907</v>
      </c>
      <c r="I1130" s="2" t="s">
        <v>10298</v>
      </c>
      <c r="J1130" s="2" t="s">
        <v>10299</v>
      </c>
      <c r="K1130" s="2" t="s">
        <v>10300</v>
      </c>
      <c r="L1130" s="2" t="s">
        <v>10301</v>
      </c>
      <c r="M1130" s="2" t="s">
        <v>10302</v>
      </c>
      <c r="N1130" s="2" t="s">
        <v>10303</v>
      </c>
      <c r="O1130" s="5" t="s">
        <v>10304</v>
      </c>
      <c r="P1130" s="5" t="s">
        <v>10305</v>
      </c>
    </row>
    <row r="1131" spans="1:16" ht="13" x14ac:dyDescent="0.15">
      <c r="A1131" s="2" t="s">
        <v>10306</v>
      </c>
      <c r="B1131" s="2" t="s">
        <v>10307</v>
      </c>
      <c r="C1131" s="2" t="s">
        <v>10308</v>
      </c>
      <c r="D1131" s="2" t="s">
        <v>10309</v>
      </c>
      <c r="E1131" s="2" t="s">
        <v>10309</v>
      </c>
      <c r="F1131" s="3">
        <v>0</v>
      </c>
      <c r="G1131" s="2">
        <v>4.2</v>
      </c>
      <c r="H1131" s="4">
        <v>13250</v>
      </c>
      <c r="I1131" s="2" t="s">
        <v>10310</v>
      </c>
      <c r="J1131" s="2" t="s">
        <v>10311</v>
      </c>
      <c r="K1131" s="2" t="s">
        <v>10312</v>
      </c>
      <c r="L1131" s="2" t="s">
        <v>10313</v>
      </c>
      <c r="M1131" s="2" t="s">
        <v>10314</v>
      </c>
      <c r="N1131" s="2" t="s">
        <v>10315</v>
      </c>
      <c r="O1131" s="5" t="s">
        <v>10316</v>
      </c>
      <c r="P1131" s="5" t="s">
        <v>10317</v>
      </c>
    </row>
    <row r="1132" spans="1:16" ht="13" x14ac:dyDescent="0.15">
      <c r="A1132" s="2" t="s">
        <v>10318</v>
      </c>
      <c r="B1132" s="2" t="s">
        <v>10319</v>
      </c>
      <c r="C1132" s="2" t="s">
        <v>9305</v>
      </c>
      <c r="D1132" s="2" t="s">
        <v>9847</v>
      </c>
      <c r="E1132" s="2" t="s">
        <v>9848</v>
      </c>
      <c r="F1132" s="3">
        <v>0.48</v>
      </c>
      <c r="G1132" s="2">
        <v>3.9</v>
      </c>
      <c r="H1132" s="4">
        <v>43070</v>
      </c>
      <c r="I1132" s="2" t="s">
        <v>10320</v>
      </c>
      <c r="J1132" s="2" t="s">
        <v>10321</v>
      </c>
      <c r="K1132" s="2" t="s">
        <v>10322</v>
      </c>
      <c r="L1132" s="2" t="s">
        <v>10323</v>
      </c>
      <c r="M1132" s="2" t="s">
        <v>10324</v>
      </c>
      <c r="N1132" s="2" t="s">
        <v>10325</v>
      </c>
      <c r="O1132" s="5" t="s">
        <v>10326</v>
      </c>
      <c r="P1132" s="5" t="s">
        <v>10327</v>
      </c>
    </row>
    <row r="1133" spans="1:16" ht="13" x14ac:dyDescent="0.15">
      <c r="A1133" s="2" t="s">
        <v>10328</v>
      </c>
      <c r="B1133" s="2" t="s">
        <v>10329</v>
      </c>
      <c r="C1133" s="2" t="s">
        <v>9305</v>
      </c>
      <c r="D1133" s="2" t="s">
        <v>8923</v>
      </c>
      <c r="E1133" s="2" t="s">
        <v>10330</v>
      </c>
      <c r="F1133" s="3">
        <v>0.62</v>
      </c>
      <c r="G1133" s="2">
        <v>4.0999999999999996</v>
      </c>
      <c r="H1133" s="4">
        <v>11828</v>
      </c>
      <c r="I1133" s="2" t="s">
        <v>10331</v>
      </c>
      <c r="J1133" s="2" t="s">
        <v>10332</v>
      </c>
      <c r="K1133" s="2" t="s">
        <v>10333</v>
      </c>
      <c r="L1133" s="2" t="s">
        <v>10334</v>
      </c>
      <c r="M1133" s="2" t="s">
        <v>10335</v>
      </c>
      <c r="N1133" s="2" t="s">
        <v>10336</v>
      </c>
      <c r="O1133" s="5" t="s">
        <v>10337</v>
      </c>
      <c r="P1133" s="5" t="s">
        <v>10338</v>
      </c>
    </row>
    <row r="1134" spans="1:16" ht="13" x14ac:dyDescent="0.15">
      <c r="A1134" s="2" t="s">
        <v>10339</v>
      </c>
      <c r="B1134" s="2" t="s">
        <v>10340</v>
      </c>
      <c r="C1134" s="2" t="s">
        <v>9655</v>
      </c>
      <c r="D1134" s="2" t="s">
        <v>1492</v>
      </c>
      <c r="E1134" s="2" t="s">
        <v>55</v>
      </c>
      <c r="F1134" s="3">
        <v>0.47</v>
      </c>
      <c r="G1134" s="2">
        <v>4.0999999999999996</v>
      </c>
      <c r="H1134" s="4">
        <v>1240</v>
      </c>
      <c r="I1134" s="2" t="s">
        <v>10341</v>
      </c>
      <c r="J1134" s="2" t="s">
        <v>10342</v>
      </c>
      <c r="K1134" s="2" t="s">
        <v>10343</v>
      </c>
      <c r="L1134" s="2" t="s">
        <v>10344</v>
      </c>
      <c r="M1134" s="2" t="s">
        <v>10345</v>
      </c>
      <c r="N1134" s="2" t="s">
        <v>10346</v>
      </c>
      <c r="O1134" s="5" t="s">
        <v>10347</v>
      </c>
      <c r="P1134" s="5" t="s">
        <v>10348</v>
      </c>
    </row>
    <row r="1135" spans="1:16" ht="13" x14ac:dyDescent="0.15">
      <c r="A1135" s="2" t="s">
        <v>10349</v>
      </c>
      <c r="B1135" s="2" t="s">
        <v>10350</v>
      </c>
      <c r="C1135" s="2" t="s">
        <v>9305</v>
      </c>
      <c r="D1135" s="2" t="s">
        <v>10351</v>
      </c>
      <c r="E1135" s="2" t="s">
        <v>2220</v>
      </c>
      <c r="F1135" s="3">
        <v>0.36</v>
      </c>
      <c r="G1135" s="2">
        <v>4</v>
      </c>
      <c r="H1135" s="4">
        <v>20869</v>
      </c>
      <c r="I1135" s="2" t="s">
        <v>10352</v>
      </c>
      <c r="J1135" s="2" t="s">
        <v>10353</v>
      </c>
      <c r="K1135" s="2" t="s">
        <v>10354</v>
      </c>
      <c r="L1135" s="2" t="s">
        <v>10355</v>
      </c>
      <c r="M1135" s="2" t="s">
        <v>10356</v>
      </c>
      <c r="N1135" s="2" t="s">
        <v>10357</v>
      </c>
      <c r="O1135" s="5" t="s">
        <v>10358</v>
      </c>
      <c r="P1135" s="5" t="s">
        <v>10359</v>
      </c>
    </row>
    <row r="1136" spans="1:16" ht="13" x14ac:dyDescent="0.15">
      <c r="A1136" s="2" t="s">
        <v>10360</v>
      </c>
      <c r="B1136" s="2" t="s">
        <v>10361</v>
      </c>
      <c r="C1136" s="2" t="s">
        <v>10362</v>
      </c>
      <c r="D1136" s="2" t="s">
        <v>479</v>
      </c>
      <c r="E1136" s="2" t="s">
        <v>6619</v>
      </c>
      <c r="F1136" s="3">
        <v>0.45</v>
      </c>
      <c r="G1136" s="2">
        <v>3.7</v>
      </c>
      <c r="H1136" s="2">
        <v>441</v>
      </c>
      <c r="I1136" s="2" t="s">
        <v>10363</v>
      </c>
      <c r="J1136" s="2" t="s">
        <v>10364</v>
      </c>
      <c r="K1136" s="2" t="s">
        <v>10365</v>
      </c>
      <c r="L1136" s="2" t="s">
        <v>10366</v>
      </c>
      <c r="M1136" s="2" t="s">
        <v>10367</v>
      </c>
      <c r="N1136" s="2" t="s">
        <v>10368</v>
      </c>
      <c r="O1136" s="5" t="s">
        <v>10369</v>
      </c>
      <c r="P1136" s="5" t="s">
        <v>10370</v>
      </c>
    </row>
    <row r="1137" spans="1:16" ht="13" x14ac:dyDescent="0.15">
      <c r="A1137" s="2" t="s">
        <v>10371</v>
      </c>
      <c r="B1137" s="2" t="s">
        <v>10372</v>
      </c>
      <c r="C1137" s="2" t="s">
        <v>9282</v>
      </c>
      <c r="D1137" s="2" t="s">
        <v>324</v>
      </c>
      <c r="E1137" s="2" t="s">
        <v>1683</v>
      </c>
      <c r="F1137" s="3">
        <v>0.2</v>
      </c>
      <c r="G1137" s="2">
        <v>4.0999999999999996</v>
      </c>
      <c r="H1137" s="4">
        <v>1034</v>
      </c>
      <c r="I1137" s="2" t="s">
        <v>10373</v>
      </c>
      <c r="J1137" s="2" t="s">
        <v>10374</v>
      </c>
      <c r="K1137" s="2" t="s">
        <v>10375</v>
      </c>
      <c r="L1137" s="2" t="s">
        <v>10376</v>
      </c>
      <c r="M1137" s="2" t="s">
        <v>10377</v>
      </c>
      <c r="N1137" s="2" t="s">
        <v>10378</v>
      </c>
      <c r="O1137" s="5" t="s">
        <v>10379</v>
      </c>
      <c r="P1137" s="5" t="s">
        <v>10380</v>
      </c>
    </row>
    <row r="1138" spans="1:16" ht="13" x14ac:dyDescent="0.15">
      <c r="A1138" s="2" t="s">
        <v>10381</v>
      </c>
      <c r="B1138" s="2" t="s">
        <v>10382</v>
      </c>
      <c r="C1138" s="2" t="s">
        <v>9293</v>
      </c>
      <c r="D1138" s="2" t="s">
        <v>10383</v>
      </c>
      <c r="E1138" s="2" t="s">
        <v>6898</v>
      </c>
      <c r="F1138" s="3">
        <v>0.48</v>
      </c>
      <c r="G1138" s="2">
        <v>4.0999999999999996</v>
      </c>
      <c r="H1138" s="4">
        <v>37126</v>
      </c>
      <c r="I1138" s="2" t="s">
        <v>10384</v>
      </c>
      <c r="J1138" s="2" t="s">
        <v>10385</v>
      </c>
      <c r="K1138" s="2" t="s">
        <v>10386</v>
      </c>
      <c r="L1138" s="2" t="s">
        <v>10387</v>
      </c>
      <c r="M1138" s="2" t="s">
        <v>10388</v>
      </c>
      <c r="N1138" s="2" t="s">
        <v>10389</v>
      </c>
      <c r="O1138" s="5" t="s">
        <v>10390</v>
      </c>
      <c r="P1138" s="5" t="s">
        <v>10391</v>
      </c>
    </row>
    <row r="1139" spans="1:16" ht="13" x14ac:dyDescent="0.15">
      <c r="A1139" s="2" t="s">
        <v>10392</v>
      </c>
      <c r="B1139" s="2" t="s">
        <v>10393</v>
      </c>
      <c r="C1139" s="2" t="s">
        <v>9282</v>
      </c>
      <c r="D1139" s="2" t="s">
        <v>625</v>
      </c>
      <c r="E1139" s="2" t="s">
        <v>565</v>
      </c>
      <c r="F1139" s="3">
        <v>0.28999999999999998</v>
      </c>
      <c r="G1139" s="2">
        <v>4.0999999999999996</v>
      </c>
      <c r="H1139" s="4">
        <v>6355</v>
      </c>
      <c r="I1139" s="2" t="s">
        <v>10394</v>
      </c>
      <c r="J1139" s="2" t="s">
        <v>10395</v>
      </c>
      <c r="K1139" s="2" t="s">
        <v>10396</v>
      </c>
      <c r="L1139" s="2" t="s">
        <v>10397</v>
      </c>
      <c r="M1139" s="2" t="s">
        <v>10398</v>
      </c>
      <c r="N1139" s="2" t="s">
        <v>10399</v>
      </c>
      <c r="O1139" s="5" t="s">
        <v>10400</v>
      </c>
      <c r="P1139" s="5" t="s">
        <v>10401</v>
      </c>
    </row>
    <row r="1140" spans="1:16" ht="13" x14ac:dyDescent="0.15">
      <c r="A1140" s="2" t="s">
        <v>10402</v>
      </c>
      <c r="B1140" s="2" t="s">
        <v>10403</v>
      </c>
      <c r="C1140" s="2" t="s">
        <v>9922</v>
      </c>
      <c r="D1140" s="2" t="s">
        <v>31</v>
      </c>
      <c r="E1140" s="2" t="s">
        <v>90</v>
      </c>
      <c r="F1140" s="3">
        <v>0.6</v>
      </c>
      <c r="G1140" s="2">
        <v>3.3</v>
      </c>
      <c r="H1140" s="2">
        <v>12</v>
      </c>
      <c r="I1140" s="2" t="s">
        <v>10404</v>
      </c>
      <c r="J1140" s="2" t="s">
        <v>10405</v>
      </c>
      <c r="K1140" s="2" t="s">
        <v>10406</v>
      </c>
      <c r="L1140" s="2" t="s">
        <v>10407</v>
      </c>
      <c r="M1140" s="2" t="s">
        <v>10408</v>
      </c>
      <c r="N1140" s="2" t="s">
        <v>10409</v>
      </c>
      <c r="O1140" s="5" t="s">
        <v>10410</v>
      </c>
      <c r="P1140" s="5" t="s">
        <v>10411</v>
      </c>
    </row>
    <row r="1141" spans="1:16" ht="13" x14ac:dyDescent="0.15">
      <c r="A1141" s="2" t="s">
        <v>10412</v>
      </c>
      <c r="B1141" s="2" t="s">
        <v>10413</v>
      </c>
      <c r="C1141" s="2" t="s">
        <v>9449</v>
      </c>
      <c r="D1141" s="2" t="s">
        <v>10414</v>
      </c>
      <c r="E1141" s="2" t="s">
        <v>10415</v>
      </c>
      <c r="F1141" s="3">
        <v>0.26</v>
      </c>
      <c r="G1141" s="2">
        <v>4.0999999999999996</v>
      </c>
      <c r="H1141" s="4">
        <v>13165</v>
      </c>
      <c r="I1141" s="2" t="s">
        <v>10416</v>
      </c>
      <c r="J1141" s="2" t="s">
        <v>10417</v>
      </c>
      <c r="K1141" s="2" t="s">
        <v>10418</v>
      </c>
      <c r="L1141" s="2" t="s">
        <v>10419</v>
      </c>
      <c r="M1141" s="2" t="s">
        <v>10420</v>
      </c>
      <c r="N1141" s="2" t="s">
        <v>10421</v>
      </c>
      <c r="O1141" s="5" t="s">
        <v>10422</v>
      </c>
      <c r="P1141" s="5" t="s">
        <v>10423</v>
      </c>
    </row>
    <row r="1142" spans="1:16" ht="13" x14ac:dyDescent="0.15">
      <c r="A1142" s="2" t="s">
        <v>10424</v>
      </c>
      <c r="B1142" s="2" t="s">
        <v>10425</v>
      </c>
      <c r="C1142" s="2" t="s">
        <v>9825</v>
      </c>
      <c r="D1142" s="2" t="s">
        <v>114</v>
      </c>
      <c r="E1142" s="2" t="s">
        <v>625</v>
      </c>
      <c r="F1142" s="3">
        <v>0.33</v>
      </c>
      <c r="G1142" s="2">
        <v>4.0999999999999996</v>
      </c>
      <c r="H1142" s="4">
        <v>1646</v>
      </c>
      <c r="I1142" s="2" t="s">
        <v>10426</v>
      </c>
      <c r="J1142" s="2" t="s">
        <v>10427</v>
      </c>
      <c r="K1142" s="2" t="s">
        <v>10428</v>
      </c>
      <c r="L1142" s="2" t="s">
        <v>10429</v>
      </c>
      <c r="M1142" s="2" t="s">
        <v>10430</v>
      </c>
      <c r="N1142" s="2" t="s">
        <v>10431</v>
      </c>
      <c r="O1142" s="5" t="s">
        <v>10432</v>
      </c>
      <c r="P1142" s="5" t="s">
        <v>10433</v>
      </c>
    </row>
    <row r="1143" spans="1:16" ht="13" x14ac:dyDescent="0.15">
      <c r="A1143" s="2" t="s">
        <v>10434</v>
      </c>
      <c r="B1143" s="2" t="s">
        <v>10435</v>
      </c>
      <c r="C1143" s="2" t="s">
        <v>9968</v>
      </c>
      <c r="D1143" s="2" t="s">
        <v>2630</v>
      </c>
      <c r="E1143" s="2" t="s">
        <v>10436</v>
      </c>
      <c r="F1143" s="3">
        <v>0.1</v>
      </c>
      <c r="G1143" s="2">
        <v>4.4000000000000004</v>
      </c>
      <c r="H1143" s="4">
        <v>17994</v>
      </c>
      <c r="I1143" s="2" t="s">
        <v>10437</v>
      </c>
      <c r="J1143" s="2" t="s">
        <v>10438</v>
      </c>
      <c r="K1143" s="2" t="s">
        <v>10439</v>
      </c>
      <c r="L1143" s="2" t="s">
        <v>10440</v>
      </c>
      <c r="M1143" s="2" t="s">
        <v>10441</v>
      </c>
      <c r="N1143" s="2" t="s">
        <v>10442</v>
      </c>
      <c r="O1143" s="5" t="s">
        <v>10443</v>
      </c>
      <c r="P1143" s="5" t="s">
        <v>10444</v>
      </c>
    </row>
    <row r="1144" spans="1:16" ht="13" x14ac:dyDescent="0.15">
      <c r="A1144" s="2" t="s">
        <v>10445</v>
      </c>
      <c r="B1144" s="2" t="s">
        <v>10446</v>
      </c>
      <c r="C1144" s="2" t="s">
        <v>9162</v>
      </c>
      <c r="D1144" s="2" t="s">
        <v>10447</v>
      </c>
      <c r="E1144" s="2" t="s">
        <v>114</v>
      </c>
      <c r="F1144" s="3">
        <v>0.55000000000000004</v>
      </c>
      <c r="G1144" s="2">
        <v>4.3</v>
      </c>
      <c r="H1144" s="2">
        <v>610</v>
      </c>
      <c r="I1144" s="2" t="s">
        <v>10448</v>
      </c>
      <c r="J1144" s="2" t="s">
        <v>10449</v>
      </c>
      <c r="K1144" s="2" t="s">
        <v>10450</v>
      </c>
      <c r="L1144" s="2" t="s">
        <v>10451</v>
      </c>
      <c r="M1144" s="2" t="s">
        <v>10452</v>
      </c>
      <c r="N1144" s="2" t="s">
        <v>10453</v>
      </c>
      <c r="O1144" s="5" t="s">
        <v>10454</v>
      </c>
      <c r="P1144" s="5" t="s">
        <v>10455</v>
      </c>
    </row>
    <row r="1145" spans="1:16" ht="13" x14ac:dyDescent="0.15">
      <c r="A1145" s="2" t="s">
        <v>10456</v>
      </c>
      <c r="B1145" s="2" t="s">
        <v>10457</v>
      </c>
      <c r="C1145" s="2" t="s">
        <v>9305</v>
      </c>
      <c r="D1145" s="2" t="s">
        <v>10458</v>
      </c>
      <c r="E1145" s="2" t="s">
        <v>10459</v>
      </c>
      <c r="F1145" s="3">
        <v>0.59</v>
      </c>
      <c r="G1145" s="2">
        <v>4.0999999999999996</v>
      </c>
      <c r="H1145" s="4">
        <v>8866</v>
      </c>
      <c r="I1145" s="2" t="s">
        <v>10460</v>
      </c>
      <c r="J1145" s="2" t="s">
        <v>10461</v>
      </c>
      <c r="K1145" s="2" t="s">
        <v>10462</v>
      </c>
      <c r="L1145" s="2" t="s">
        <v>10463</v>
      </c>
      <c r="M1145" s="2" t="s">
        <v>10464</v>
      </c>
      <c r="N1145" s="2" t="s">
        <v>10465</v>
      </c>
      <c r="O1145" s="5" t="s">
        <v>10466</v>
      </c>
      <c r="P1145" s="5" t="s">
        <v>10467</v>
      </c>
    </row>
    <row r="1146" spans="1:16" ht="13" x14ac:dyDescent="0.15">
      <c r="A1146" s="2" t="s">
        <v>10468</v>
      </c>
      <c r="B1146" s="2" t="s">
        <v>10469</v>
      </c>
      <c r="C1146" s="2" t="s">
        <v>10362</v>
      </c>
      <c r="D1146" s="2" t="s">
        <v>10470</v>
      </c>
      <c r="E1146" s="2" t="s">
        <v>9576</v>
      </c>
      <c r="F1146" s="3">
        <v>0.31</v>
      </c>
      <c r="G1146" s="2">
        <v>3.7</v>
      </c>
      <c r="H1146" s="4">
        <v>13406</v>
      </c>
      <c r="I1146" s="2" t="s">
        <v>10471</v>
      </c>
      <c r="J1146" s="2" t="s">
        <v>10472</v>
      </c>
      <c r="K1146" s="2" t="s">
        <v>10473</v>
      </c>
      <c r="L1146" s="2" t="s">
        <v>10474</v>
      </c>
      <c r="M1146" s="2" t="s">
        <v>10475</v>
      </c>
      <c r="N1146" s="2" t="s">
        <v>10476</v>
      </c>
      <c r="O1146" s="5" t="s">
        <v>10477</v>
      </c>
      <c r="P1146" s="5" t="s">
        <v>10478</v>
      </c>
    </row>
    <row r="1147" spans="1:16" ht="13" x14ac:dyDescent="0.15">
      <c r="A1147" s="2" t="s">
        <v>10479</v>
      </c>
      <c r="B1147" s="2" t="s">
        <v>10480</v>
      </c>
      <c r="C1147" s="2" t="s">
        <v>9316</v>
      </c>
      <c r="D1147" s="2" t="s">
        <v>7738</v>
      </c>
      <c r="E1147" s="2" t="s">
        <v>324</v>
      </c>
      <c r="F1147" s="3">
        <v>0.28000000000000003</v>
      </c>
      <c r="G1147" s="2">
        <v>4.8</v>
      </c>
      <c r="H1147" s="4">
        <v>53803</v>
      </c>
      <c r="I1147" s="2" t="s">
        <v>10481</v>
      </c>
      <c r="J1147" s="2" t="s">
        <v>10482</v>
      </c>
      <c r="K1147" s="2" t="s">
        <v>10483</v>
      </c>
      <c r="L1147" s="2" t="s">
        <v>10484</v>
      </c>
      <c r="M1147" s="2" t="s">
        <v>10485</v>
      </c>
      <c r="N1147" s="2" t="s">
        <v>10486</v>
      </c>
      <c r="O1147" s="5" t="s">
        <v>10487</v>
      </c>
      <c r="P1147" s="5" t="s">
        <v>10488</v>
      </c>
    </row>
    <row r="1148" spans="1:16" ht="13" x14ac:dyDescent="0.15">
      <c r="A1148" s="2" t="s">
        <v>10489</v>
      </c>
      <c r="B1148" s="2" t="s">
        <v>10490</v>
      </c>
      <c r="C1148" s="2" t="s">
        <v>9282</v>
      </c>
      <c r="D1148" s="2" t="s">
        <v>4750</v>
      </c>
      <c r="E1148" s="2" t="s">
        <v>4896</v>
      </c>
      <c r="F1148" s="3">
        <v>0.2</v>
      </c>
      <c r="G1148" s="2">
        <v>4.5</v>
      </c>
      <c r="H1148" s="2">
        <v>546</v>
      </c>
      <c r="I1148" s="2" t="s">
        <v>10491</v>
      </c>
      <c r="J1148" s="2" t="s">
        <v>10492</v>
      </c>
      <c r="K1148" s="2" t="s">
        <v>10493</v>
      </c>
      <c r="L1148" s="2" t="s">
        <v>10494</v>
      </c>
      <c r="M1148" s="2" t="s">
        <v>10495</v>
      </c>
      <c r="N1148" s="2" t="s">
        <v>10496</v>
      </c>
      <c r="O1148" s="5" t="s">
        <v>10497</v>
      </c>
      <c r="P1148" s="5" t="s">
        <v>10498</v>
      </c>
    </row>
    <row r="1149" spans="1:16" ht="13" x14ac:dyDescent="0.15">
      <c r="A1149" s="2" t="s">
        <v>10499</v>
      </c>
      <c r="B1149" s="2" t="s">
        <v>10500</v>
      </c>
      <c r="C1149" s="2" t="s">
        <v>9316</v>
      </c>
      <c r="D1149" s="2" t="s">
        <v>10501</v>
      </c>
      <c r="E1149" s="2" t="s">
        <v>10502</v>
      </c>
      <c r="F1149" s="3">
        <v>0.62</v>
      </c>
      <c r="G1149" s="2">
        <v>4</v>
      </c>
      <c r="H1149" s="4">
        <v>5292</v>
      </c>
      <c r="I1149" s="2" t="s">
        <v>10503</v>
      </c>
      <c r="J1149" s="2" t="s">
        <v>10504</v>
      </c>
      <c r="K1149" s="2" t="s">
        <v>10505</v>
      </c>
      <c r="L1149" s="2" t="s">
        <v>10506</v>
      </c>
      <c r="M1149" s="2" t="s">
        <v>10507</v>
      </c>
      <c r="N1149" s="2" t="s">
        <v>10508</v>
      </c>
      <c r="O1149" s="5" t="s">
        <v>10509</v>
      </c>
      <c r="P1149" s="5" t="s">
        <v>10510</v>
      </c>
    </row>
    <row r="1150" spans="1:16" ht="13" x14ac:dyDescent="0.15">
      <c r="A1150" s="2" t="s">
        <v>10511</v>
      </c>
      <c r="B1150" s="2" t="s">
        <v>10512</v>
      </c>
      <c r="C1150" s="2" t="s">
        <v>9316</v>
      </c>
      <c r="D1150" s="2" t="s">
        <v>1379</v>
      </c>
      <c r="E1150" s="2" t="s">
        <v>10513</v>
      </c>
      <c r="F1150" s="3">
        <v>0.48</v>
      </c>
      <c r="G1150" s="2">
        <v>4.0999999999999996</v>
      </c>
      <c r="H1150" s="2">
        <v>444</v>
      </c>
      <c r="I1150" s="2" t="s">
        <v>10514</v>
      </c>
      <c r="J1150" s="2" t="s">
        <v>10515</v>
      </c>
      <c r="K1150" s="2" t="s">
        <v>10516</v>
      </c>
      <c r="L1150" s="2" t="s">
        <v>10517</v>
      </c>
      <c r="M1150" s="2" t="s">
        <v>10518</v>
      </c>
      <c r="N1150" s="2" t="s">
        <v>10519</v>
      </c>
      <c r="O1150" s="5" t="s">
        <v>10520</v>
      </c>
      <c r="P1150" s="5" t="s">
        <v>10521</v>
      </c>
    </row>
    <row r="1151" spans="1:16" ht="13" x14ac:dyDescent="0.15">
      <c r="A1151" s="2" t="s">
        <v>10522</v>
      </c>
      <c r="B1151" s="2" t="s">
        <v>10523</v>
      </c>
      <c r="C1151" s="2" t="s">
        <v>9173</v>
      </c>
      <c r="D1151" s="2" t="s">
        <v>10524</v>
      </c>
      <c r="E1151" s="2" t="s">
        <v>90</v>
      </c>
      <c r="F1151" s="3">
        <v>0.38</v>
      </c>
      <c r="G1151" s="2">
        <v>3.9</v>
      </c>
      <c r="H1151" s="4">
        <v>4584</v>
      </c>
      <c r="I1151" s="2" t="s">
        <v>10525</v>
      </c>
      <c r="J1151" s="2" t="s">
        <v>10526</v>
      </c>
      <c r="K1151" s="2" t="s">
        <v>10527</v>
      </c>
      <c r="L1151" s="2" t="s">
        <v>10528</v>
      </c>
      <c r="M1151" s="2" t="s">
        <v>10529</v>
      </c>
      <c r="N1151" s="2" t="s">
        <v>10530</v>
      </c>
      <c r="O1151" s="5" t="s">
        <v>10531</v>
      </c>
      <c r="P1151" s="5" t="s">
        <v>10532</v>
      </c>
    </row>
    <row r="1152" spans="1:16" ht="13" x14ac:dyDescent="0.15">
      <c r="A1152" s="2" t="s">
        <v>10533</v>
      </c>
      <c r="B1152" s="2" t="s">
        <v>10534</v>
      </c>
      <c r="C1152" s="2" t="s">
        <v>9316</v>
      </c>
      <c r="D1152" s="2" t="s">
        <v>4739</v>
      </c>
      <c r="E1152" s="2" t="s">
        <v>10535</v>
      </c>
      <c r="F1152" s="3">
        <v>0.41</v>
      </c>
      <c r="G1152" s="2">
        <v>4.0999999999999996</v>
      </c>
      <c r="H1152" s="4">
        <v>14947</v>
      </c>
      <c r="I1152" s="2" t="s">
        <v>10536</v>
      </c>
      <c r="J1152" s="2" t="s">
        <v>10537</v>
      </c>
      <c r="K1152" s="2" t="s">
        <v>10538</v>
      </c>
      <c r="L1152" s="2" t="s">
        <v>10539</v>
      </c>
      <c r="M1152" s="2" t="s">
        <v>10540</v>
      </c>
      <c r="N1152" s="2" t="s">
        <v>10541</v>
      </c>
      <c r="O1152" s="5" t="s">
        <v>10542</v>
      </c>
      <c r="P1152" s="5" t="s">
        <v>10543</v>
      </c>
    </row>
    <row r="1153" spans="1:16" ht="13" x14ac:dyDescent="0.15">
      <c r="A1153" s="2" t="s">
        <v>10544</v>
      </c>
      <c r="B1153" s="2" t="s">
        <v>10545</v>
      </c>
      <c r="C1153" s="2" t="s">
        <v>9293</v>
      </c>
      <c r="D1153" s="2" t="s">
        <v>6069</v>
      </c>
      <c r="E1153" s="2" t="s">
        <v>78</v>
      </c>
      <c r="F1153" s="3">
        <v>0.52</v>
      </c>
      <c r="G1153" s="2">
        <v>4.2</v>
      </c>
      <c r="H1153" s="4">
        <v>1559</v>
      </c>
      <c r="I1153" s="2" t="s">
        <v>10546</v>
      </c>
      <c r="J1153" s="2" t="s">
        <v>10547</v>
      </c>
      <c r="K1153" s="2" t="s">
        <v>10548</v>
      </c>
      <c r="L1153" s="2" t="s">
        <v>10549</v>
      </c>
      <c r="M1153" s="2" t="s">
        <v>10550</v>
      </c>
      <c r="N1153" s="2" t="s">
        <v>10551</v>
      </c>
      <c r="O1153" s="5" t="s">
        <v>10552</v>
      </c>
      <c r="P1153" s="5" t="s">
        <v>10553</v>
      </c>
    </row>
    <row r="1154" spans="1:16" ht="13" x14ac:dyDescent="0.15">
      <c r="A1154" s="2" t="s">
        <v>10554</v>
      </c>
      <c r="B1154" s="2" t="s">
        <v>10555</v>
      </c>
      <c r="C1154" s="2" t="s">
        <v>9162</v>
      </c>
      <c r="D1154" s="2" t="s">
        <v>10556</v>
      </c>
      <c r="E1154" s="2" t="s">
        <v>102</v>
      </c>
      <c r="F1154" s="3">
        <v>0.18</v>
      </c>
      <c r="G1154" s="2">
        <v>4.0999999999999996</v>
      </c>
      <c r="H1154" s="4">
        <v>1660</v>
      </c>
      <c r="I1154" s="2" t="s">
        <v>10557</v>
      </c>
      <c r="J1154" s="2" t="s">
        <v>10558</v>
      </c>
      <c r="K1154" s="2" t="s">
        <v>10559</v>
      </c>
      <c r="L1154" s="2" t="s">
        <v>10560</v>
      </c>
      <c r="M1154" s="2" t="s">
        <v>10561</v>
      </c>
      <c r="N1154" s="2" t="s">
        <v>10562</v>
      </c>
      <c r="O1154" s="5" t="s">
        <v>10563</v>
      </c>
      <c r="P1154" s="5" t="s">
        <v>10564</v>
      </c>
    </row>
    <row r="1155" spans="1:16" ht="13" x14ac:dyDescent="0.15">
      <c r="A1155" s="2" t="s">
        <v>10565</v>
      </c>
      <c r="B1155" s="2" t="s">
        <v>10566</v>
      </c>
      <c r="C1155" s="2" t="s">
        <v>9162</v>
      </c>
      <c r="D1155" s="2" t="s">
        <v>356</v>
      </c>
      <c r="E1155" s="2" t="s">
        <v>142</v>
      </c>
      <c r="F1155" s="3">
        <v>0.78</v>
      </c>
      <c r="G1155" s="2">
        <v>3.5</v>
      </c>
      <c r="H1155" s="2">
        <v>132</v>
      </c>
      <c r="I1155" s="2" t="s">
        <v>10567</v>
      </c>
      <c r="J1155" s="2" t="s">
        <v>10568</v>
      </c>
      <c r="K1155" s="2" t="s">
        <v>10569</v>
      </c>
      <c r="L1155" s="2" t="s">
        <v>10570</v>
      </c>
      <c r="M1155" s="2" t="s">
        <v>10571</v>
      </c>
      <c r="N1155" s="2" t="s">
        <v>10572</v>
      </c>
      <c r="O1155" s="5" t="s">
        <v>10573</v>
      </c>
      <c r="P1155" s="5" t="s">
        <v>10574</v>
      </c>
    </row>
    <row r="1156" spans="1:16" ht="13" x14ac:dyDescent="0.15">
      <c r="A1156" s="2" t="s">
        <v>10575</v>
      </c>
      <c r="B1156" s="2" t="s">
        <v>10576</v>
      </c>
      <c r="C1156" s="2" t="s">
        <v>9933</v>
      </c>
      <c r="D1156" s="2" t="s">
        <v>10577</v>
      </c>
      <c r="E1156" s="2" t="s">
        <v>10578</v>
      </c>
      <c r="F1156" s="3">
        <v>0.31</v>
      </c>
      <c r="G1156" s="2">
        <v>4.3</v>
      </c>
      <c r="H1156" s="4">
        <v>28629</v>
      </c>
      <c r="I1156" s="2" t="s">
        <v>10579</v>
      </c>
      <c r="J1156" s="2" t="s">
        <v>10580</v>
      </c>
      <c r="K1156" s="2" t="s">
        <v>10581</v>
      </c>
      <c r="L1156" s="2" t="s">
        <v>10582</v>
      </c>
      <c r="M1156" s="2" t="s">
        <v>10583</v>
      </c>
      <c r="N1156" s="2" t="s">
        <v>10584</v>
      </c>
      <c r="O1156" s="5" t="s">
        <v>10585</v>
      </c>
      <c r="P1156" s="5" t="s">
        <v>10586</v>
      </c>
    </row>
    <row r="1157" spans="1:16" ht="13" x14ac:dyDescent="0.15">
      <c r="A1157" s="2" t="s">
        <v>10587</v>
      </c>
      <c r="B1157" s="2" t="s">
        <v>10588</v>
      </c>
      <c r="C1157" s="2" t="s">
        <v>9126</v>
      </c>
      <c r="D1157" s="2" t="s">
        <v>55</v>
      </c>
      <c r="E1157" s="2" t="s">
        <v>7414</v>
      </c>
      <c r="F1157" s="3">
        <v>0.48</v>
      </c>
      <c r="G1157" s="2">
        <v>3.9</v>
      </c>
      <c r="H1157" s="4">
        <v>8446</v>
      </c>
      <c r="I1157" s="2" t="s">
        <v>10589</v>
      </c>
      <c r="J1157" s="2" t="s">
        <v>10590</v>
      </c>
      <c r="K1157" s="2" t="s">
        <v>10591</v>
      </c>
      <c r="L1157" s="2" t="s">
        <v>10592</v>
      </c>
      <c r="M1157" s="2" t="s">
        <v>10593</v>
      </c>
      <c r="N1157" s="2" t="s">
        <v>10594</v>
      </c>
      <c r="O1157" s="5" t="s">
        <v>10595</v>
      </c>
      <c r="P1157" s="5" t="s">
        <v>10596</v>
      </c>
    </row>
    <row r="1158" spans="1:16" ht="13" x14ac:dyDescent="0.15">
      <c r="A1158" s="2" t="s">
        <v>10597</v>
      </c>
      <c r="B1158" s="2" t="s">
        <v>10598</v>
      </c>
      <c r="C1158" s="2" t="s">
        <v>9238</v>
      </c>
      <c r="D1158" s="2" t="s">
        <v>10599</v>
      </c>
      <c r="E1158" s="2" t="s">
        <v>7978</v>
      </c>
      <c r="F1158" s="3">
        <v>0.48</v>
      </c>
      <c r="G1158" s="2">
        <v>4.2</v>
      </c>
      <c r="H1158" s="4">
        <v>11199</v>
      </c>
      <c r="I1158" s="2" t="s">
        <v>10600</v>
      </c>
      <c r="J1158" s="2" t="s">
        <v>10601</v>
      </c>
      <c r="K1158" s="2" t="s">
        <v>10602</v>
      </c>
      <c r="L1158" s="2" t="s">
        <v>10603</v>
      </c>
      <c r="M1158" s="2" t="s">
        <v>10604</v>
      </c>
      <c r="N1158" s="2" t="s">
        <v>10605</v>
      </c>
      <c r="O1158" s="5" t="s">
        <v>10606</v>
      </c>
      <c r="P1158" s="5" t="s">
        <v>10607</v>
      </c>
    </row>
    <row r="1159" spans="1:16" ht="13" x14ac:dyDescent="0.15">
      <c r="A1159" s="2" t="s">
        <v>10608</v>
      </c>
      <c r="B1159" s="2" t="s">
        <v>10609</v>
      </c>
      <c r="C1159" s="2" t="s">
        <v>10610</v>
      </c>
      <c r="D1159" s="2" t="s">
        <v>10611</v>
      </c>
      <c r="E1159" s="2" t="s">
        <v>7978</v>
      </c>
      <c r="F1159" s="3">
        <v>0.42</v>
      </c>
      <c r="G1159" s="2">
        <v>3.8</v>
      </c>
      <c r="H1159" s="4">
        <v>1118</v>
      </c>
      <c r="I1159" s="2" t="s">
        <v>10612</v>
      </c>
      <c r="J1159" s="2" t="s">
        <v>10613</v>
      </c>
      <c r="K1159" s="2" t="s">
        <v>10614</v>
      </c>
      <c r="L1159" s="2" t="s">
        <v>10615</v>
      </c>
      <c r="M1159" s="2" t="s">
        <v>10616</v>
      </c>
      <c r="N1159" s="2" t="s">
        <v>10617</v>
      </c>
      <c r="O1159" s="5" t="s">
        <v>10618</v>
      </c>
      <c r="P1159" s="5" t="s">
        <v>10619</v>
      </c>
    </row>
    <row r="1160" spans="1:16" ht="13" x14ac:dyDescent="0.15">
      <c r="A1160" s="2" t="s">
        <v>10620</v>
      </c>
      <c r="B1160" s="2" t="s">
        <v>10621</v>
      </c>
      <c r="C1160" s="2" t="s">
        <v>9151</v>
      </c>
      <c r="D1160" s="2" t="s">
        <v>10622</v>
      </c>
      <c r="E1160" s="2" t="s">
        <v>479</v>
      </c>
      <c r="F1160" s="3">
        <v>0.51</v>
      </c>
      <c r="G1160" s="2">
        <v>4.5</v>
      </c>
      <c r="H1160" s="2">
        <v>11</v>
      </c>
      <c r="I1160" s="2" t="s">
        <v>10623</v>
      </c>
      <c r="J1160" s="2" t="s">
        <v>10624</v>
      </c>
      <c r="K1160" s="2" t="s">
        <v>10625</v>
      </c>
      <c r="L1160" s="2" t="s">
        <v>10626</v>
      </c>
      <c r="M1160" s="2" t="s">
        <v>10627</v>
      </c>
      <c r="N1160" s="2" t="s">
        <v>10628</v>
      </c>
      <c r="O1160" s="5" t="s">
        <v>10629</v>
      </c>
      <c r="P1160" s="5" t="s">
        <v>10630</v>
      </c>
    </row>
    <row r="1161" spans="1:16" ht="13" x14ac:dyDescent="0.15">
      <c r="A1161" s="2" t="s">
        <v>10631</v>
      </c>
      <c r="B1161" s="2" t="s">
        <v>10632</v>
      </c>
      <c r="C1161" s="2" t="s">
        <v>10633</v>
      </c>
      <c r="D1161" s="2" t="s">
        <v>5556</v>
      </c>
      <c r="E1161" s="2" t="s">
        <v>1283</v>
      </c>
      <c r="F1161" s="3">
        <v>0.45</v>
      </c>
      <c r="G1161" s="2">
        <v>3.8</v>
      </c>
      <c r="H1161" s="4">
        <v>4353</v>
      </c>
      <c r="I1161" s="2" t="s">
        <v>10634</v>
      </c>
      <c r="J1161" s="2" t="s">
        <v>10635</v>
      </c>
      <c r="K1161" s="2" t="s">
        <v>10636</v>
      </c>
      <c r="L1161" s="2" t="s">
        <v>10637</v>
      </c>
      <c r="M1161" s="2" t="s">
        <v>10638</v>
      </c>
      <c r="N1161" s="2" t="s">
        <v>10639</v>
      </c>
      <c r="O1161" s="5" t="s">
        <v>10640</v>
      </c>
      <c r="P1161" s="5" t="s">
        <v>10641</v>
      </c>
    </row>
    <row r="1162" spans="1:16" ht="13" x14ac:dyDescent="0.15">
      <c r="A1162" s="2" t="s">
        <v>10642</v>
      </c>
      <c r="B1162" s="2" t="s">
        <v>10643</v>
      </c>
      <c r="C1162" s="2" t="s">
        <v>9151</v>
      </c>
      <c r="D1162" s="2" t="s">
        <v>163</v>
      </c>
      <c r="E1162" s="2" t="s">
        <v>2587</v>
      </c>
      <c r="F1162" s="3">
        <v>0.55000000000000004</v>
      </c>
      <c r="G1162" s="2">
        <v>4.0999999999999996</v>
      </c>
      <c r="H1162" s="2">
        <v>185</v>
      </c>
      <c r="I1162" s="2" t="s">
        <v>10644</v>
      </c>
      <c r="J1162" s="2" t="s">
        <v>10645</v>
      </c>
      <c r="K1162" s="2" t="s">
        <v>10646</v>
      </c>
      <c r="L1162" s="2" t="s">
        <v>10647</v>
      </c>
      <c r="M1162" s="2" t="s">
        <v>10648</v>
      </c>
      <c r="N1162" s="2" t="s">
        <v>10649</v>
      </c>
      <c r="O1162" s="5" t="s">
        <v>10650</v>
      </c>
      <c r="P1162" s="5" t="s">
        <v>10651</v>
      </c>
    </row>
    <row r="1163" spans="1:16" ht="13" x14ac:dyDescent="0.15">
      <c r="A1163" s="2" t="s">
        <v>10652</v>
      </c>
      <c r="B1163" s="2" t="s">
        <v>10653</v>
      </c>
      <c r="C1163" s="2" t="s">
        <v>9282</v>
      </c>
      <c r="D1163" s="2" t="s">
        <v>9140</v>
      </c>
      <c r="E1163" s="2" t="s">
        <v>9140</v>
      </c>
      <c r="F1163" s="3">
        <v>0</v>
      </c>
      <c r="G1163" s="2">
        <v>4.2</v>
      </c>
      <c r="H1163" s="4">
        <v>14290</v>
      </c>
      <c r="I1163" s="2" t="s">
        <v>10654</v>
      </c>
      <c r="J1163" s="2" t="s">
        <v>10655</v>
      </c>
      <c r="K1163" s="2" t="s">
        <v>10656</v>
      </c>
      <c r="L1163" s="2" t="s">
        <v>10657</v>
      </c>
      <c r="M1163" s="2" t="s">
        <v>10658</v>
      </c>
      <c r="N1163" s="2" t="s">
        <v>10659</v>
      </c>
      <c r="O1163" s="5" t="s">
        <v>10660</v>
      </c>
      <c r="P1163" s="5" t="s">
        <v>10661</v>
      </c>
    </row>
    <row r="1164" spans="1:16" ht="13" x14ac:dyDescent="0.15">
      <c r="A1164" s="2" t="s">
        <v>10662</v>
      </c>
      <c r="B1164" s="2" t="s">
        <v>10663</v>
      </c>
      <c r="C1164" s="2" t="s">
        <v>9293</v>
      </c>
      <c r="D1164" s="2" t="s">
        <v>90</v>
      </c>
      <c r="E1164" s="2" t="s">
        <v>10664</v>
      </c>
      <c r="F1164" s="3">
        <v>0.47</v>
      </c>
      <c r="G1164" s="2">
        <v>4.0999999999999996</v>
      </c>
      <c r="H1164" s="4">
        <v>3036</v>
      </c>
      <c r="I1164" s="2" t="s">
        <v>10009</v>
      </c>
      <c r="J1164" s="2" t="s">
        <v>10665</v>
      </c>
      <c r="K1164" s="2" t="s">
        <v>10666</v>
      </c>
      <c r="L1164" s="2" t="s">
        <v>10667</v>
      </c>
      <c r="M1164" s="2" t="s">
        <v>10668</v>
      </c>
      <c r="N1164" s="2" t="s">
        <v>10669</v>
      </c>
      <c r="O1164" s="5" t="s">
        <v>10670</v>
      </c>
      <c r="P1164" s="5" t="s">
        <v>10671</v>
      </c>
    </row>
    <row r="1165" spans="1:16" ht="13" x14ac:dyDescent="0.15">
      <c r="A1165" s="2" t="s">
        <v>10672</v>
      </c>
      <c r="B1165" s="2" t="s">
        <v>10673</v>
      </c>
      <c r="C1165" s="2" t="s">
        <v>9316</v>
      </c>
      <c r="D1165" s="2" t="s">
        <v>2999</v>
      </c>
      <c r="E1165" s="2" t="s">
        <v>7791</v>
      </c>
      <c r="F1165" s="3">
        <v>0.43</v>
      </c>
      <c r="G1165" s="2">
        <v>4.2</v>
      </c>
      <c r="H1165" s="4">
        <v>1296</v>
      </c>
      <c r="I1165" s="2" t="s">
        <v>10674</v>
      </c>
      <c r="J1165" s="2" t="s">
        <v>10675</v>
      </c>
      <c r="K1165" s="2" t="s">
        <v>10676</v>
      </c>
      <c r="L1165" s="2" t="s">
        <v>10677</v>
      </c>
      <c r="M1165" s="2" t="s">
        <v>10678</v>
      </c>
      <c r="N1165" s="2" t="s">
        <v>10679</v>
      </c>
      <c r="O1165" s="5" t="s">
        <v>10680</v>
      </c>
      <c r="P1165" s="5" t="s">
        <v>10681</v>
      </c>
    </row>
    <row r="1166" spans="1:16" ht="13" x14ac:dyDescent="0.15">
      <c r="A1166" s="2" t="s">
        <v>10682</v>
      </c>
      <c r="B1166" s="2" t="s">
        <v>10683</v>
      </c>
      <c r="C1166" s="2" t="s">
        <v>9316</v>
      </c>
      <c r="D1166" s="2" t="s">
        <v>10684</v>
      </c>
      <c r="E1166" s="2" t="s">
        <v>730</v>
      </c>
      <c r="F1166" s="3">
        <v>0.52</v>
      </c>
      <c r="G1166" s="2">
        <v>4.5</v>
      </c>
      <c r="H1166" s="2">
        <v>19</v>
      </c>
      <c r="I1166" s="2" t="s">
        <v>10685</v>
      </c>
      <c r="J1166" s="2" t="s">
        <v>10686</v>
      </c>
      <c r="K1166" s="2" t="s">
        <v>10687</v>
      </c>
      <c r="L1166" s="2" t="s">
        <v>10688</v>
      </c>
      <c r="M1166" s="2" t="s">
        <v>10689</v>
      </c>
      <c r="N1166" s="2" t="s">
        <v>10690</v>
      </c>
      <c r="O1166" s="5" t="s">
        <v>10691</v>
      </c>
      <c r="P1166" s="5" t="s">
        <v>10692</v>
      </c>
    </row>
    <row r="1167" spans="1:16" ht="13" x14ac:dyDescent="0.15">
      <c r="A1167" s="2" t="s">
        <v>10693</v>
      </c>
      <c r="B1167" s="2" t="s">
        <v>10694</v>
      </c>
      <c r="C1167" s="2" t="s">
        <v>9922</v>
      </c>
      <c r="D1167" s="2" t="s">
        <v>4627</v>
      </c>
      <c r="E1167" s="2" t="s">
        <v>4627</v>
      </c>
      <c r="F1167" s="3">
        <v>0</v>
      </c>
      <c r="G1167" s="2">
        <v>4</v>
      </c>
      <c r="H1167" s="2">
        <v>97</v>
      </c>
      <c r="I1167" s="2" t="s">
        <v>10695</v>
      </c>
      <c r="J1167" s="2" t="s">
        <v>10696</v>
      </c>
      <c r="K1167" s="2" t="s">
        <v>10697</v>
      </c>
      <c r="L1167" s="2" t="s">
        <v>10698</v>
      </c>
      <c r="M1167" s="2" t="s">
        <v>10699</v>
      </c>
      <c r="N1167" s="2" t="s">
        <v>10700</v>
      </c>
      <c r="O1167" s="5" t="s">
        <v>10701</v>
      </c>
      <c r="P1167" s="5" t="s">
        <v>10702</v>
      </c>
    </row>
    <row r="1168" spans="1:16" ht="13" x14ac:dyDescent="0.15">
      <c r="A1168" s="2" t="s">
        <v>10703</v>
      </c>
      <c r="B1168" s="2" t="s">
        <v>10704</v>
      </c>
      <c r="C1168" s="2" t="s">
        <v>9375</v>
      </c>
      <c r="D1168" s="2" t="s">
        <v>3336</v>
      </c>
      <c r="E1168" s="2" t="s">
        <v>10705</v>
      </c>
      <c r="F1168" s="3">
        <v>0.51</v>
      </c>
      <c r="G1168" s="2">
        <v>4.4000000000000004</v>
      </c>
      <c r="H1168" s="4">
        <v>1771</v>
      </c>
      <c r="I1168" s="2" t="s">
        <v>10706</v>
      </c>
      <c r="J1168" s="2" t="s">
        <v>10707</v>
      </c>
      <c r="K1168" s="2" t="s">
        <v>10708</v>
      </c>
      <c r="L1168" s="2" t="s">
        <v>10709</v>
      </c>
      <c r="M1168" s="2" t="s">
        <v>10710</v>
      </c>
      <c r="N1168" s="2" t="s">
        <v>10711</v>
      </c>
      <c r="O1168" s="5" t="s">
        <v>10712</v>
      </c>
      <c r="P1168" s="5" t="s">
        <v>10713</v>
      </c>
    </row>
    <row r="1169" spans="1:16" ht="13" x14ac:dyDescent="0.15">
      <c r="A1169" s="2" t="s">
        <v>10714</v>
      </c>
      <c r="B1169" s="2" t="s">
        <v>10715</v>
      </c>
      <c r="C1169" s="2" t="s">
        <v>9238</v>
      </c>
      <c r="D1169" s="2" t="s">
        <v>10716</v>
      </c>
      <c r="E1169" s="2" t="s">
        <v>9576</v>
      </c>
      <c r="F1169" s="3">
        <v>0.32</v>
      </c>
      <c r="G1169" s="2">
        <v>4</v>
      </c>
      <c r="H1169" s="4">
        <v>15034</v>
      </c>
      <c r="I1169" s="2" t="s">
        <v>10717</v>
      </c>
      <c r="J1169" s="2" t="s">
        <v>10718</v>
      </c>
      <c r="K1169" s="2" t="s">
        <v>10719</v>
      </c>
      <c r="L1169" s="2" t="s">
        <v>10720</v>
      </c>
      <c r="M1169" s="2" t="s">
        <v>10721</v>
      </c>
      <c r="N1169" s="2" t="s">
        <v>10722</v>
      </c>
      <c r="O1169" s="5" t="s">
        <v>10723</v>
      </c>
      <c r="P1169" s="5" t="s">
        <v>10724</v>
      </c>
    </row>
    <row r="1170" spans="1:16" ht="13" x14ac:dyDescent="0.15">
      <c r="A1170" s="2" t="s">
        <v>10725</v>
      </c>
      <c r="B1170" s="2" t="s">
        <v>10726</v>
      </c>
      <c r="C1170" s="2" t="s">
        <v>10633</v>
      </c>
      <c r="D1170" s="2" t="s">
        <v>10351</v>
      </c>
      <c r="E1170" s="2" t="s">
        <v>3590</v>
      </c>
      <c r="F1170" s="3">
        <v>0.47</v>
      </c>
      <c r="G1170" s="2">
        <v>4</v>
      </c>
      <c r="H1170" s="4">
        <v>3242</v>
      </c>
      <c r="I1170" s="2" t="s">
        <v>10727</v>
      </c>
      <c r="J1170" s="2" t="s">
        <v>10728</v>
      </c>
      <c r="K1170" s="2" t="s">
        <v>10729</v>
      </c>
      <c r="L1170" s="2" t="s">
        <v>10730</v>
      </c>
      <c r="M1170" s="2" t="s">
        <v>10731</v>
      </c>
      <c r="N1170" s="2" t="s">
        <v>10732</v>
      </c>
      <c r="O1170" s="5" t="s">
        <v>10733</v>
      </c>
      <c r="P1170" s="5" t="s">
        <v>10734</v>
      </c>
    </row>
    <row r="1171" spans="1:16" ht="13" x14ac:dyDescent="0.15">
      <c r="A1171" s="2" t="s">
        <v>10735</v>
      </c>
      <c r="B1171" s="2" t="s">
        <v>10736</v>
      </c>
      <c r="C1171" s="2" t="s">
        <v>9364</v>
      </c>
      <c r="D1171" s="2" t="s">
        <v>547</v>
      </c>
      <c r="E1171" s="2" t="s">
        <v>10737</v>
      </c>
      <c r="F1171" s="3">
        <v>0.39</v>
      </c>
      <c r="G1171" s="2">
        <v>3.9</v>
      </c>
      <c r="H1171" s="4">
        <v>2832</v>
      </c>
      <c r="I1171" s="2" t="s">
        <v>10738</v>
      </c>
      <c r="J1171" s="2" t="s">
        <v>10739</v>
      </c>
      <c r="K1171" s="2" t="s">
        <v>10740</v>
      </c>
      <c r="L1171" s="2" t="s">
        <v>10741</v>
      </c>
      <c r="M1171" s="2" t="s">
        <v>10742</v>
      </c>
      <c r="N1171" s="2" t="s">
        <v>10743</v>
      </c>
      <c r="O1171" s="5" t="s">
        <v>10744</v>
      </c>
      <c r="P1171" s="5" t="s">
        <v>10745</v>
      </c>
    </row>
    <row r="1172" spans="1:16" ht="13" x14ac:dyDescent="0.15">
      <c r="A1172" s="2" t="s">
        <v>10746</v>
      </c>
      <c r="B1172" s="2" t="s">
        <v>10747</v>
      </c>
      <c r="C1172" s="2" t="s">
        <v>9825</v>
      </c>
      <c r="D1172" s="2" t="s">
        <v>10748</v>
      </c>
      <c r="E1172" s="2" t="s">
        <v>4750</v>
      </c>
      <c r="F1172" s="3">
        <v>0.49</v>
      </c>
      <c r="G1172" s="2">
        <v>4</v>
      </c>
      <c r="H1172" s="4">
        <v>1498</v>
      </c>
      <c r="I1172" s="2" t="s">
        <v>10749</v>
      </c>
      <c r="J1172" s="2" t="s">
        <v>10750</v>
      </c>
      <c r="K1172" s="2" t="s">
        <v>10751</v>
      </c>
      <c r="L1172" s="2" t="s">
        <v>10752</v>
      </c>
      <c r="M1172" s="2" t="s">
        <v>10753</v>
      </c>
      <c r="N1172" s="2" t="s">
        <v>10754</v>
      </c>
      <c r="O1172" s="5" t="s">
        <v>10755</v>
      </c>
      <c r="P1172" s="5" t="s">
        <v>10756</v>
      </c>
    </row>
    <row r="1173" spans="1:16" ht="13" x14ac:dyDescent="0.15">
      <c r="A1173" s="2" t="s">
        <v>10757</v>
      </c>
      <c r="B1173" s="2" t="s">
        <v>10758</v>
      </c>
      <c r="C1173" s="2" t="s">
        <v>9126</v>
      </c>
      <c r="D1173" s="2" t="s">
        <v>114</v>
      </c>
      <c r="E1173" s="2" t="s">
        <v>10737</v>
      </c>
      <c r="F1173" s="3">
        <v>0.49</v>
      </c>
      <c r="G1173" s="2">
        <v>3.8</v>
      </c>
      <c r="H1173" s="2">
        <v>305</v>
      </c>
      <c r="I1173" s="2" t="s">
        <v>10759</v>
      </c>
      <c r="J1173" s="2" t="s">
        <v>10760</v>
      </c>
      <c r="K1173" s="2" t="s">
        <v>10761</v>
      </c>
      <c r="L1173" s="2" t="s">
        <v>10762</v>
      </c>
      <c r="M1173" s="2" t="s">
        <v>10763</v>
      </c>
      <c r="N1173" s="2" t="s">
        <v>10764</v>
      </c>
      <c r="O1173" s="5" t="s">
        <v>10765</v>
      </c>
      <c r="P1173" s="5" t="s">
        <v>10766</v>
      </c>
    </row>
    <row r="1174" spans="1:16" ht="13" x14ac:dyDescent="0.15">
      <c r="A1174" s="2" t="s">
        <v>10767</v>
      </c>
      <c r="B1174" s="2" t="s">
        <v>10768</v>
      </c>
      <c r="C1174" s="2" t="s">
        <v>9968</v>
      </c>
      <c r="D1174" s="2" t="s">
        <v>3590</v>
      </c>
      <c r="E1174" s="2" t="s">
        <v>1283</v>
      </c>
      <c r="F1174" s="3">
        <v>0.4</v>
      </c>
      <c r="G1174" s="2">
        <v>4.2</v>
      </c>
      <c r="H1174" s="4">
        <v>1191</v>
      </c>
      <c r="I1174" s="2" t="s">
        <v>10769</v>
      </c>
      <c r="J1174" s="2" t="s">
        <v>10770</v>
      </c>
      <c r="K1174" s="2" t="s">
        <v>10771</v>
      </c>
      <c r="L1174" s="2" t="s">
        <v>10772</v>
      </c>
      <c r="M1174" s="2" t="s">
        <v>10773</v>
      </c>
      <c r="N1174" s="2" t="s">
        <v>10774</v>
      </c>
      <c r="O1174" s="5" t="s">
        <v>10775</v>
      </c>
      <c r="P1174" s="5" t="s">
        <v>10776</v>
      </c>
    </row>
    <row r="1175" spans="1:16" ht="13" x14ac:dyDescent="0.15">
      <c r="A1175" s="2" t="s">
        <v>10777</v>
      </c>
      <c r="B1175" s="2" t="s">
        <v>10778</v>
      </c>
      <c r="C1175" s="2" t="s">
        <v>10779</v>
      </c>
      <c r="D1175" s="2" t="s">
        <v>10780</v>
      </c>
      <c r="E1175" s="2" t="s">
        <v>578</v>
      </c>
      <c r="F1175" s="3">
        <v>0.23</v>
      </c>
      <c r="G1175" s="2">
        <v>4.3</v>
      </c>
      <c r="H1175" s="4">
        <v>4049</v>
      </c>
      <c r="I1175" s="2" t="s">
        <v>10781</v>
      </c>
      <c r="J1175" s="2" t="s">
        <v>10782</v>
      </c>
      <c r="K1175" s="2" t="s">
        <v>10783</v>
      </c>
      <c r="L1175" s="2" t="s">
        <v>10784</v>
      </c>
      <c r="M1175" s="2" t="s">
        <v>10785</v>
      </c>
      <c r="N1175" s="2" t="s">
        <v>10786</v>
      </c>
      <c r="O1175" s="5" t="s">
        <v>10787</v>
      </c>
      <c r="P1175" s="5" t="s">
        <v>10788</v>
      </c>
    </row>
    <row r="1176" spans="1:16" ht="13" x14ac:dyDescent="0.15">
      <c r="A1176" s="2" t="s">
        <v>10789</v>
      </c>
      <c r="B1176" s="2" t="s">
        <v>10790</v>
      </c>
      <c r="C1176" s="2" t="s">
        <v>10791</v>
      </c>
      <c r="D1176" s="2" t="s">
        <v>10792</v>
      </c>
      <c r="E1176" s="2" t="s">
        <v>55</v>
      </c>
      <c r="F1176" s="3">
        <v>0</v>
      </c>
      <c r="G1176" s="2">
        <v>4.2</v>
      </c>
      <c r="H1176" s="4">
        <v>3160</v>
      </c>
      <c r="I1176" s="2" t="s">
        <v>10793</v>
      </c>
      <c r="J1176" s="2" t="s">
        <v>10794</v>
      </c>
      <c r="K1176" s="2" t="s">
        <v>10795</v>
      </c>
      <c r="L1176" s="2" t="s">
        <v>10796</v>
      </c>
      <c r="M1176" s="2" t="s">
        <v>10797</v>
      </c>
      <c r="N1176" s="2" t="s">
        <v>10798</v>
      </c>
      <c r="O1176" s="5" t="s">
        <v>10799</v>
      </c>
      <c r="P1176" s="5" t="s">
        <v>10800</v>
      </c>
    </row>
    <row r="1177" spans="1:16" ht="13" x14ac:dyDescent="0.15">
      <c r="A1177" s="2" t="s">
        <v>10801</v>
      </c>
      <c r="B1177" s="2" t="s">
        <v>10802</v>
      </c>
      <c r="C1177" s="2" t="s">
        <v>9933</v>
      </c>
      <c r="D1177" s="2" t="s">
        <v>548</v>
      </c>
      <c r="E1177" s="2" t="s">
        <v>9760</v>
      </c>
      <c r="F1177" s="3">
        <v>0.31</v>
      </c>
      <c r="G1177" s="2">
        <v>4.3</v>
      </c>
      <c r="H1177" s="4">
        <v>9650</v>
      </c>
      <c r="I1177" s="2" t="s">
        <v>10803</v>
      </c>
      <c r="J1177" s="2" t="s">
        <v>10804</v>
      </c>
      <c r="K1177" s="2" t="s">
        <v>10805</v>
      </c>
      <c r="L1177" s="2" t="s">
        <v>10806</v>
      </c>
      <c r="M1177" s="2" t="s">
        <v>10807</v>
      </c>
      <c r="N1177" s="2" t="s">
        <v>10808</v>
      </c>
      <c r="O1177" s="5" t="s">
        <v>10809</v>
      </c>
      <c r="P1177" s="5" t="s">
        <v>10810</v>
      </c>
    </row>
    <row r="1178" spans="1:16" ht="13" x14ac:dyDescent="0.15">
      <c r="A1178" s="2" t="s">
        <v>10811</v>
      </c>
      <c r="B1178" s="2" t="s">
        <v>10812</v>
      </c>
      <c r="C1178" s="2" t="s">
        <v>10813</v>
      </c>
      <c r="D1178" s="2" t="s">
        <v>1883</v>
      </c>
      <c r="E1178" s="2" t="s">
        <v>142</v>
      </c>
      <c r="F1178" s="3">
        <v>0.6</v>
      </c>
      <c r="G1178" s="2">
        <v>4.2</v>
      </c>
      <c r="H1178" s="4">
        <v>3846</v>
      </c>
      <c r="I1178" s="2" t="s">
        <v>10814</v>
      </c>
      <c r="J1178" s="2" t="s">
        <v>10815</v>
      </c>
      <c r="K1178" s="2" t="s">
        <v>10816</v>
      </c>
      <c r="L1178" s="2" t="s">
        <v>10817</v>
      </c>
      <c r="M1178" s="2" t="s">
        <v>10818</v>
      </c>
      <c r="N1178" s="2" t="s">
        <v>10819</v>
      </c>
      <c r="O1178" s="5" t="s">
        <v>10820</v>
      </c>
      <c r="P1178" s="5" t="s">
        <v>10821</v>
      </c>
    </row>
    <row r="1179" spans="1:16" ht="13" x14ac:dyDescent="0.15">
      <c r="A1179" s="2" t="s">
        <v>10822</v>
      </c>
      <c r="B1179" s="2" t="s">
        <v>10823</v>
      </c>
      <c r="C1179" s="2" t="s">
        <v>9162</v>
      </c>
      <c r="D1179" s="2" t="s">
        <v>9105</v>
      </c>
      <c r="E1179" s="2" t="s">
        <v>90</v>
      </c>
      <c r="F1179" s="3">
        <v>0.4</v>
      </c>
      <c r="G1179" s="2">
        <v>4.4000000000000004</v>
      </c>
      <c r="H1179" s="2">
        <v>290</v>
      </c>
      <c r="I1179" s="2" t="s">
        <v>10824</v>
      </c>
      <c r="J1179" s="2" t="s">
        <v>10825</v>
      </c>
      <c r="K1179" s="2" t="s">
        <v>10826</v>
      </c>
      <c r="L1179" s="2" t="s">
        <v>10827</v>
      </c>
      <c r="M1179" s="2" t="s">
        <v>10828</v>
      </c>
      <c r="N1179" s="2" t="s">
        <v>10829</v>
      </c>
      <c r="O1179" s="5" t="s">
        <v>10830</v>
      </c>
      <c r="P1179" s="5" t="s">
        <v>10831</v>
      </c>
    </row>
    <row r="1180" spans="1:16" ht="13" x14ac:dyDescent="0.15">
      <c r="A1180" s="2" t="s">
        <v>10832</v>
      </c>
      <c r="B1180" s="2" t="s">
        <v>10833</v>
      </c>
      <c r="C1180" s="2" t="s">
        <v>9553</v>
      </c>
      <c r="D1180" s="2" t="s">
        <v>547</v>
      </c>
      <c r="E1180" s="2" t="s">
        <v>625</v>
      </c>
      <c r="F1180" s="3">
        <v>0.2</v>
      </c>
      <c r="G1180" s="2">
        <v>3.8</v>
      </c>
      <c r="H1180" s="4">
        <v>2206</v>
      </c>
      <c r="I1180" s="2" t="s">
        <v>10834</v>
      </c>
      <c r="J1180" s="2" t="s">
        <v>10835</v>
      </c>
      <c r="K1180" s="2" t="s">
        <v>10836</v>
      </c>
      <c r="L1180" s="2" t="s">
        <v>10837</v>
      </c>
      <c r="M1180" s="2" t="s">
        <v>10838</v>
      </c>
      <c r="N1180" s="2" t="s">
        <v>10839</v>
      </c>
      <c r="O1180" s="5" t="s">
        <v>10840</v>
      </c>
      <c r="P1180" s="5" t="s">
        <v>10841</v>
      </c>
    </row>
    <row r="1181" spans="1:16" ht="13" x14ac:dyDescent="0.15">
      <c r="A1181" s="2" t="s">
        <v>10842</v>
      </c>
      <c r="B1181" s="2" t="s">
        <v>10843</v>
      </c>
      <c r="C1181" s="2" t="s">
        <v>9933</v>
      </c>
      <c r="D1181" s="2" t="s">
        <v>611</v>
      </c>
      <c r="E1181" s="2" t="s">
        <v>10844</v>
      </c>
      <c r="F1181" s="3">
        <v>0.47</v>
      </c>
      <c r="G1181" s="2">
        <v>4.0999999999999996</v>
      </c>
      <c r="H1181" s="4">
        <v>9349</v>
      </c>
      <c r="I1181" s="2" t="s">
        <v>10845</v>
      </c>
      <c r="J1181" s="2" t="s">
        <v>10846</v>
      </c>
      <c r="K1181" s="2" t="s">
        <v>10847</v>
      </c>
      <c r="L1181" s="2" t="s">
        <v>10848</v>
      </c>
      <c r="M1181" s="2" t="s">
        <v>10849</v>
      </c>
      <c r="N1181" s="2" t="s">
        <v>10850</v>
      </c>
      <c r="O1181" s="5" t="s">
        <v>10851</v>
      </c>
      <c r="P1181" s="5" t="s">
        <v>10852</v>
      </c>
    </row>
    <row r="1182" spans="1:16" ht="13" x14ac:dyDescent="0.15">
      <c r="A1182" s="2" t="s">
        <v>10853</v>
      </c>
      <c r="B1182" s="2" t="s">
        <v>10854</v>
      </c>
      <c r="C1182" s="2" t="s">
        <v>9173</v>
      </c>
      <c r="D1182" s="2" t="s">
        <v>378</v>
      </c>
      <c r="E1182" s="2" t="s">
        <v>4750</v>
      </c>
      <c r="F1182" s="3">
        <v>0.79</v>
      </c>
      <c r="G1182" s="2">
        <v>3.9</v>
      </c>
      <c r="H1182" s="2">
        <v>578</v>
      </c>
      <c r="I1182" s="2" t="s">
        <v>10855</v>
      </c>
      <c r="J1182" s="2" t="s">
        <v>10856</v>
      </c>
      <c r="K1182" s="2" t="s">
        <v>10857</v>
      </c>
      <c r="L1182" s="2" t="s">
        <v>10858</v>
      </c>
      <c r="M1182" s="2" t="s">
        <v>10859</v>
      </c>
      <c r="N1182" s="2" t="s">
        <v>10860</v>
      </c>
      <c r="O1182" s="5" t="s">
        <v>10861</v>
      </c>
      <c r="P1182" s="5" t="s">
        <v>10862</v>
      </c>
    </row>
    <row r="1183" spans="1:16" ht="13" x14ac:dyDescent="0.15">
      <c r="A1183" s="2" t="s">
        <v>10863</v>
      </c>
      <c r="B1183" s="2" t="s">
        <v>10864</v>
      </c>
      <c r="C1183" s="2" t="s">
        <v>10110</v>
      </c>
      <c r="D1183" s="2" t="s">
        <v>625</v>
      </c>
      <c r="E1183" s="2" t="s">
        <v>625</v>
      </c>
      <c r="F1183" s="3">
        <v>0</v>
      </c>
      <c r="G1183" s="2">
        <v>4.3</v>
      </c>
      <c r="H1183" s="4">
        <v>9331</v>
      </c>
      <c r="I1183" s="2" t="s">
        <v>10865</v>
      </c>
      <c r="J1183" s="2" t="s">
        <v>10866</v>
      </c>
      <c r="K1183" s="2" t="s">
        <v>10867</v>
      </c>
      <c r="L1183" s="2" t="s">
        <v>10868</v>
      </c>
      <c r="M1183" s="2" t="s">
        <v>10869</v>
      </c>
      <c r="N1183" s="2" t="s">
        <v>10870</v>
      </c>
      <c r="O1183" s="5" t="s">
        <v>10871</v>
      </c>
      <c r="P1183" s="5" t="s">
        <v>10872</v>
      </c>
    </row>
    <row r="1184" spans="1:16" ht="13" x14ac:dyDescent="0.15">
      <c r="A1184" s="2" t="s">
        <v>10873</v>
      </c>
      <c r="B1184" s="2" t="s">
        <v>10874</v>
      </c>
      <c r="C1184" s="2" t="s">
        <v>10779</v>
      </c>
      <c r="D1184" s="2" t="s">
        <v>10875</v>
      </c>
      <c r="E1184" s="2" t="s">
        <v>10876</v>
      </c>
      <c r="F1184" s="3">
        <v>0.76</v>
      </c>
      <c r="G1184" s="2">
        <v>4.4000000000000004</v>
      </c>
      <c r="H1184" s="4">
        <v>3837</v>
      </c>
      <c r="I1184" s="2" t="s">
        <v>10877</v>
      </c>
      <c r="J1184" s="2" t="s">
        <v>10878</v>
      </c>
      <c r="K1184" s="2" t="s">
        <v>10879</v>
      </c>
      <c r="L1184" s="2" t="s">
        <v>10880</v>
      </c>
      <c r="M1184" s="2" t="s">
        <v>10881</v>
      </c>
      <c r="N1184" s="2" t="s">
        <v>10882</v>
      </c>
      <c r="O1184" s="5" t="s">
        <v>10883</v>
      </c>
      <c r="P1184" s="5" t="s">
        <v>10884</v>
      </c>
    </row>
    <row r="1185" spans="1:16" ht="13" x14ac:dyDescent="0.15">
      <c r="A1185" s="2" t="s">
        <v>10885</v>
      </c>
      <c r="B1185" s="2" t="s">
        <v>10886</v>
      </c>
      <c r="C1185" s="2" t="s">
        <v>10791</v>
      </c>
      <c r="D1185" s="2" t="s">
        <v>1415</v>
      </c>
      <c r="E1185" s="2" t="s">
        <v>407</v>
      </c>
      <c r="F1185" s="3">
        <v>0.11</v>
      </c>
      <c r="G1185" s="2">
        <v>3.6</v>
      </c>
      <c r="H1185" s="4">
        <v>11456</v>
      </c>
      <c r="I1185" s="2" t="s">
        <v>10887</v>
      </c>
      <c r="J1185" s="2" t="s">
        <v>10888</v>
      </c>
      <c r="K1185" s="2" t="s">
        <v>10889</v>
      </c>
      <c r="L1185" s="2" t="s">
        <v>10890</v>
      </c>
      <c r="M1185" s="2" t="s">
        <v>10891</v>
      </c>
      <c r="N1185" s="2" t="s">
        <v>10892</v>
      </c>
      <c r="O1185" s="5" t="s">
        <v>10893</v>
      </c>
      <c r="P1185" s="5" t="s">
        <v>10894</v>
      </c>
    </row>
    <row r="1186" spans="1:16" ht="13" x14ac:dyDescent="0.15">
      <c r="A1186" s="2" t="s">
        <v>10895</v>
      </c>
      <c r="B1186" s="2" t="s">
        <v>10896</v>
      </c>
      <c r="C1186" s="2" t="s">
        <v>9139</v>
      </c>
      <c r="D1186" s="2" t="s">
        <v>610</v>
      </c>
      <c r="E1186" s="2" t="s">
        <v>114</v>
      </c>
      <c r="F1186" s="3">
        <v>0.35</v>
      </c>
      <c r="G1186" s="2">
        <v>3.8</v>
      </c>
      <c r="H1186" s="2">
        <v>49</v>
      </c>
      <c r="I1186" s="2" t="s">
        <v>10897</v>
      </c>
      <c r="J1186" s="2" t="s">
        <v>10898</v>
      </c>
      <c r="K1186" s="2" t="s">
        <v>10899</v>
      </c>
      <c r="L1186" s="2" t="s">
        <v>10900</v>
      </c>
      <c r="M1186" s="2" t="s">
        <v>10901</v>
      </c>
      <c r="N1186" s="2" t="s">
        <v>10902</v>
      </c>
      <c r="O1186" s="5" t="s">
        <v>10903</v>
      </c>
      <c r="P1186" s="5" t="s">
        <v>10904</v>
      </c>
    </row>
    <row r="1187" spans="1:16" ht="13" x14ac:dyDescent="0.15">
      <c r="A1187" s="2" t="s">
        <v>10905</v>
      </c>
      <c r="B1187" s="2" t="s">
        <v>10906</v>
      </c>
      <c r="C1187" s="2" t="s">
        <v>9305</v>
      </c>
      <c r="D1187" s="2" t="s">
        <v>9847</v>
      </c>
      <c r="E1187" s="2" t="s">
        <v>10907</v>
      </c>
      <c r="F1187" s="3">
        <v>0.49</v>
      </c>
      <c r="G1187" s="2">
        <v>4</v>
      </c>
      <c r="H1187" s="4">
        <v>4978</v>
      </c>
      <c r="I1187" s="2" t="s">
        <v>10908</v>
      </c>
      <c r="J1187" s="2" t="s">
        <v>10909</v>
      </c>
      <c r="K1187" s="2" t="s">
        <v>10910</v>
      </c>
      <c r="L1187" s="2" t="s">
        <v>10911</v>
      </c>
      <c r="M1187" s="2" t="s">
        <v>10912</v>
      </c>
      <c r="N1187" s="2" t="s">
        <v>10913</v>
      </c>
      <c r="O1187" s="5" t="s">
        <v>10914</v>
      </c>
      <c r="P1187" s="5" t="s">
        <v>10915</v>
      </c>
    </row>
    <row r="1188" spans="1:16" ht="13" x14ac:dyDescent="0.15">
      <c r="A1188" s="2" t="s">
        <v>10916</v>
      </c>
      <c r="B1188" s="2" t="s">
        <v>10917</v>
      </c>
      <c r="C1188" s="2" t="s">
        <v>9495</v>
      </c>
      <c r="D1188" s="2" t="s">
        <v>31</v>
      </c>
      <c r="E1188" s="2" t="s">
        <v>90</v>
      </c>
      <c r="F1188" s="3">
        <v>0.6</v>
      </c>
      <c r="G1188" s="2">
        <v>4.0999999999999996</v>
      </c>
      <c r="H1188" s="4">
        <v>1996</v>
      </c>
      <c r="I1188" s="2" t="s">
        <v>10918</v>
      </c>
      <c r="J1188" s="2" t="s">
        <v>10919</v>
      </c>
      <c r="K1188" s="2" t="s">
        <v>10920</v>
      </c>
      <c r="L1188" s="2" t="s">
        <v>10921</v>
      </c>
      <c r="M1188" s="2" t="s">
        <v>10922</v>
      </c>
      <c r="N1188" s="2" t="s">
        <v>10923</v>
      </c>
      <c r="O1188" s="5" t="s">
        <v>10924</v>
      </c>
      <c r="P1188" s="5" t="s">
        <v>10925</v>
      </c>
    </row>
    <row r="1189" spans="1:16" ht="13" x14ac:dyDescent="0.15">
      <c r="A1189" s="2" t="s">
        <v>10926</v>
      </c>
      <c r="B1189" s="2" t="s">
        <v>10927</v>
      </c>
      <c r="C1189" s="2" t="s">
        <v>9655</v>
      </c>
      <c r="D1189" s="2" t="s">
        <v>20</v>
      </c>
      <c r="E1189" s="2" t="s">
        <v>43</v>
      </c>
      <c r="F1189" s="3">
        <v>0.42</v>
      </c>
      <c r="G1189" s="2">
        <v>4.3</v>
      </c>
      <c r="H1189" s="4">
        <v>1811</v>
      </c>
      <c r="I1189" s="2" t="s">
        <v>10928</v>
      </c>
      <c r="J1189" s="2" t="s">
        <v>10929</v>
      </c>
      <c r="K1189" s="2" t="s">
        <v>10930</v>
      </c>
      <c r="L1189" s="2" t="s">
        <v>10931</v>
      </c>
      <c r="M1189" s="2" t="s">
        <v>10932</v>
      </c>
      <c r="N1189" s="2" t="s">
        <v>10933</v>
      </c>
      <c r="O1189" s="5" t="s">
        <v>10934</v>
      </c>
      <c r="P1189" s="5" t="s">
        <v>10935</v>
      </c>
    </row>
    <row r="1190" spans="1:16" ht="13" x14ac:dyDescent="0.15">
      <c r="A1190" s="2" t="s">
        <v>10936</v>
      </c>
      <c r="B1190" s="2" t="s">
        <v>10937</v>
      </c>
      <c r="C1190" s="2" t="s">
        <v>9126</v>
      </c>
      <c r="D1190" s="2" t="s">
        <v>10938</v>
      </c>
      <c r="E1190" s="2" t="s">
        <v>2139</v>
      </c>
      <c r="F1190" s="3">
        <v>0.55000000000000004</v>
      </c>
      <c r="G1190" s="2">
        <v>4</v>
      </c>
      <c r="H1190" s="4">
        <v>2198</v>
      </c>
      <c r="I1190" s="2" t="s">
        <v>10939</v>
      </c>
      <c r="J1190" s="2" t="s">
        <v>10940</v>
      </c>
      <c r="K1190" s="2" t="s">
        <v>10941</v>
      </c>
      <c r="L1190" s="2" t="s">
        <v>10942</v>
      </c>
      <c r="M1190" s="2" t="s">
        <v>10943</v>
      </c>
      <c r="N1190" s="2" t="s">
        <v>10944</v>
      </c>
      <c r="O1190" s="5" t="s">
        <v>10945</v>
      </c>
      <c r="P1190" s="5" t="s">
        <v>10946</v>
      </c>
    </row>
    <row r="1191" spans="1:16" ht="13" x14ac:dyDescent="0.15">
      <c r="A1191" s="2" t="s">
        <v>10947</v>
      </c>
      <c r="B1191" s="2" t="s">
        <v>10948</v>
      </c>
      <c r="C1191" s="2" t="s">
        <v>9686</v>
      </c>
      <c r="D1191" s="2" t="s">
        <v>10949</v>
      </c>
      <c r="E1191" s="2" t="s">
        <v>162</v>
      </c>
      <c r="F1191" s="3">
        <v>0.26</v>
      </c>
      <c r="G1191" s="2">
        <v>3.9</v>
      </c>
      <c r="H1191" s="4">
        <v>13127</v>
      </c>
      <c r="I1191" s="2" t="s">
        <v>10950</v>
      </c>
      <c r="J1191" s="2" t="s">
        <v>10951</v>
      </c>
      <c r="K1191" s="2" t="s">
        <v>10952</v>
      </c>
      <c r="L1191" s="2" t="s">
        <v>10953</v>
      </c>
      <c r="M1191" s="2" t="s">
        <v>10954</v>
      </c>
      <c r="N1191" s="2" t="s">
        <v>10955</v>
      </c>
      <c r="O1191" s="5" t="s">
        <v>10956</v>
      </c>
      <c r="P1191" s="5" t="s">
        <v>10957</v>
      </c>
    </row>
    <row r="1192" spans="1:16" ht="13" x14ac:dyDescent="0.15">
      <c r="A1192" s="2" t="s">
        <v>10958</v>
      </c>
      <c r="B1192" s="2" t="s">
        <v>10959</v>
      </c>
      <c r="C1192" s="2" t="s">
        <v>9375</v>
      </c>
      <c r="D1192" s="2" t="s">
        <v>3266</v>
      </c>
      <c r="E1192" s="2" t="s">
        <v>10960</v>
      </c>
      <c r="F1192" s="3">
        <v>0.24</v>
      </c>
      <c r="G1192" s="2">
        <v>4.4000000000000004</v>
      </c>
      <c r="H1192" s="4">
        <v>5865</v>
      </c>
      <c r="I1192" s="2" t="s">
        <v>10961</v>
      </c>
      <c r="J1192" s="2" t="s">
        <v>10962</v>
      </c>
      <c r="K1192" s="2" t="s">
        <v>10963</v>
      </c>
      <c r="L1192" s="2" t="s">
        <v>10964</v>
      </c>
      <c r="M1192" s="2" t="s">
        <v>10965</v>
      </c>
      <c r="N1192" s="2" t="s">
        <v>10966</v>
      </c>
      <c r="O1192" s="5" t="s">
        <v>10967</v>
      </c>
      <c r="P1192" s="5" t="s">
        <v>10968</v>
      </c>
    </row>
    <row r="1193" spans="1:16" ht="13" x14ac:dyDescent="0.15">
      <c r="A1193" s="2" t="s">
        <v>10969</v>
      </c>
      <c r="B1193" s="2" t="s">
        <v>10970</v>
      </c>
      <c r="C1193" s="2" t="s">
        <v>10971</v>
      </c>
      <c r="D1193" s="2" t="s">
        <v>10972</v>
      </c>
      <c r="E1193" s="2" t="s">
        <v>1683</v>
      </c>
      <c r="F1193" s="3">
        <v>0.41</v>
      </c>
      <c r="G1193" s="2">
        <v>3.7</v>
      </c>
      <c r="H1193" s="4">
        <v>1067</v>
      </c>
      <c r="I1193" s="2" t="s">
        <v>10973</v>
      </c>
      <c r="J1193" s="2" t="s">
        <v>10974</v>
      </c>
      <c r="K1193" s="2" t="s">
        <v>10975</v>
      </c>
      <c r="L1193" s="2" t="s">
        <v>10976</v>
      </c>
      <c r="M1193" s="2" t="s">
        <v>10977</v>
      </c>
      <c r="N1193" s="2" t="s">
        <v>10978</v>
      </c>
      <c r="O1193" s="5" t="s">
        <v>10979</v>
      </c>
      <c r="P1193" s="5" t="s">
        <v>10980</v>
      </c>
    </row>
    <row r="1194" spans="1:16" ht="13" x14ac:dyDescent="0.15">
      <c r="A1194" s="2" t="s">
        <v>10981</v>
      </c>
      <c r="B1194" s="2" t="s">
        <v>10982</v>
      </c>
      <c r="C1194" s="2" t="s">
        <v>9507</v>
      </c>
      <c r="D1194" s="2" t="s">
        <v>114</v>
      </c>
      <c r="E1194" s="2" t="s">
        <v>10983</v>
      </c>
      <c r="F1194" s="3">
        <v>0.36</v>
      </c>
      <c r="G1194" s="2">
        <v>3.6</v>
      </c>
      <c r="H1194" s="4">
        <v>4881</v>
      </c>
      <c r="I1194" s="2" t="s">
        <v>10984</v>
      </c>
      <c r="J1194" s="2" t="s">
        <v>10985</v>
      </c>
      <c r="K1194" s="2" t="s">
        <v>10986</v>
      </c>
      <c r="L1194" s="2" t="s">
        <v>10987</v>
      </c>
      <c r="M1194" s="2" t="s">
        <v>10988</v>
      </c>
      <c r="N1194" s="2" t="s">
        <v>10989</v>
      </c>
      <c r="O1194" s="5" t="s">
        <v>10990</v>
      </c>
      <c r="P1194" s="5" t="s">
        <v>10991</v>
      </c>
    </row>
    <row r="1195" spans="1:16" ht="13" x14ac:dyDescent="0.15">
      <c r="A1195" s="2" t="s">
        <v>10992</v>
      </c>
      <c r="B1195" s="2" t="s">
        <v>10993</v>
      </c>
      <c r="C1195" s="2" t="s">
        <v>9553</v>
      </c>
      <c r="D1195" s="2" t="s">
        <v>6346</v>
      </c>
      <c r="E1195" s="2" t="s">
        <v>10994</v>
      </c>
      <c r="F1195" s="3">
        <v>0.49</v>
      </c>
      <c r="G1195" s="2">
        <v>3.7</v>
      </c>
      <c r="H1195" s="4">
        <v>11217</v>
      </c>
      <c r="I1195" s="2" t="s">
        <v>10995</v>
      </c>
      <c r="J1195" s="2" t="s">
        <v>10996</v>
      </c>
      <c r="K1195" s="2" t="s">
        <v>10997</v>
      </c>
      <c r="L1195" s="2" t="s">
        <v>10998</v>
      </c>
      <c r="M1195" s="2" t="s">
        <v>10999</v>
      </c>
      <c r="N1195" s="2" t="s">
        <v>11000</v>
      </c>
      <c r="O1195" s="5" t="s">
        <v>11001</v>
      </c>
      <c r="P1195" s="5" t="s">
        <v>11002</v>
      </c>
    </row>
    <row r="1196" spans="1:16" ht="13" x14ac:dyDescent="0.15">
      <c r="A1196" s="2" t="s">
        <v>11003</v>
      </c>
      <c r="B1196" s="2" t="s">
        <v>11004</v>
      </c>
      <c r="C1196" s="2" t="s">
        <v>9282</v>
      </c>
      <c r="D1196" s="2" t="s">
        <v>1949</v>
      </c>
      <c r="E1196" s="2" t="s">
        <v>114</v>
      </c>
      <c r="F1196" s="3">
        <v>0.74</v>
      </c>
      <c r="G1196" s="2">
        <v>4</v>
      </c>
      <c r="H1196" s="2">
        <v>43</v>
      </c>
      <c r="I1196" s="2" t="s">
        <v>11005</v>
      </c>
      <c r="J1196" s="2" t="s">
        <v>11006</v>
      </c>
      <c r="K1196" s="2" t="s">
        <v>11007</v>
      </c>
      <c r="L1196" s="2" t="s">
        <v>11008</v>
      </c>
      <c r="M1196" s="2" t="s">
        <v>11009</v>
      </c>
      <c r="N1196" s="2" t="s">
        <v>11010</v>
      </c>
      <c r="O1196" s="5" t="s">
        <v>11011</v>
      </c>
      <c r="P1196" s="5" t="s">
        <v>11012</v>
      </c>
    </row>
    <row r="1197" spans="1:16" ht="13" x14ac:dyDescent="0.15">
      <c r="A1197" s="2" t="s">
        <v>11013</v>
      </c>
      <c r="B1197" s="2" t="s">
        <v>11014</v>
      </c>
      <c r="C1197" s="2" t="s">
        <v>9305</v>
      </c>
      <c r="D1197" s="2" t="s">
        <v>9847</v>
      </c>
      <c r="E1197" s="2" t="s">
        <v>11015</v>
      </c>
      <c r="F1197" s="3">
        <v>0.57999999999999996</v>
      </c>
      <c r="G1197" s="2">
        <v>4.2</v>
      </c>
      <c r="H1197" s="4">
        <v>4664</v>
      </c>
      <c r="I1197" s="2" t="s">
        <v>11016</v>
      </c>
      <c r="J1197" s="2" t="s">
        <v>11017</v>
      </c>
      <c r="K1197" s="2" t="s">
        <v>11018</v>
      </c>
      <c r="L1197" s="2" t="s">
        <v>11019</v>
      </c>
      <c r="M1197" s="2" t="s">
        <v>11020</v>
      </c>
      <c r="N1197" s="2" t="s">
        <v>11021</v>
      </c>
      <c r="O1197" s="5" t="s">
        <v>11022</v>
      </c>
      <c r="P1197" s="5" t="s">
        <v>11023</v>
      </c>
    </row>
    <row r="1198" spans="1:16" ht="13" x14ac:dyDescent="0.15">
      <c r="A1198" s="2" t="s">
        <v>11024</v>
      </c>
      <c r="B1198" s="2" t="s">
        <v>11025</v>
      </c>
      <c r="C1198" s="2" t="s">
        <v>9507</v>
      </c>
      <c r="D1198" s="2" t="s">
        <v>11026</v>
      </c>
      <c r="E1198" s="2" t="s">
        <v>11027</v>
      </c>
      <c r="F1198" s="3">
        <v>0.28999999999999998</v>
      </c>
      <c r="G1198" s="2">
        <v>3.8</v>
      </c>
      <c r="H1198" s="4">
        <v>2112</v>
      </c>
      <c r="I1198" s="2" t="s">
        <v>11028</v>
      </c>
      <c r="J1198" s="2" t="s">
        <v>11029</v>
      </c>
      <c r="K1198" s="2" t="s">
        <v>11030</v>
      </c>
      <c r="L1198" s="2" t="s">
        <v>11031</v>
      </c>
      <c r="M1198" s="2" t="s">
        <v>11032</v>
      </c>
      <c r="N1198" s="2" t="s">
        <v>11033</v>
      </c>
      <c r="O1198" s="5" t="s">
        <v>11034</v>
      </c>
      <c r="P1198" s="5" t="s">
        <v>11035</v>
      </c>
    </row>
    <row r="1199" spans="1:16" ht="13" x14ac:dyDescent="0.15">
      <c r="A1199" s="2" t="s">
        <v>11036</v>
      </c>
      <c r="B1199" s="2" t="s">
        <v>11037</v>
      </c>
      <c r="C1199" s="2" t="s">
        <v>11038</v>
      </c>
      <c r="D1199" s="2" t="s">
        <v>11039</v>
      </c>
      <c r="E1199" s="2" t="s">
        <v>102</v>
      </c>
      <c r="F1199" s="3">
        <v>0.37</v>
      </c>
      <c r="G1199" s="2">
        <v>4.2</v>
      </c>
      <c r="H1199" s="4">
        <v>2737</v>
      </c>
      <c r="I1199" s="2" t="s">
        <v>11040</v>
      </c>
      <c r="J1199" s="2" t="s">
        <v>11041</v>
      </c>
      <c r="K1199" s="2" t="s">
        <v>11042</v>
      </c>
      <c r="L1199" s="2" t="s">
        <v>11043</v>
      </c>
      <c r="M1199" s="2" t="s">
        <v>11044</v>
      </c>
      <c r="N1199" s="2" t="s">
        <v>11045</v>
      </c>
      <c r="O1199" s="5" t="s">
        <v>11046</v>
      </c>
      <c r="P1199" s="5" t="s">
        <v>11047</v>
      </c>
    </row>
    <row r="1200" spans="1:16" ht="13" x14ac:dyDescent="0.15">
      <c r="A1200" s="2" t="s">
        <v>11048</v>
      </c>
      <c r="B1200" s="2" t="s">
        <v>11049</v>
      </c>
      <c r="C1200" s="2" t="s">
        <v>9933</v>
      </c>
      <c r="D1200" s="2" t="s">
        <v>11050</v>
      </c>
      <c r="E1200" s="2" t="s">
        <v>11051</v>
      </c>
      <c r="F1200" s="3">
        <v>0.38</v>
      </c>
      <c r="G1200" s="2">
        <v>3.9</v>
      </c>
      <c r="H1200" s="4">
        <v>9019</v>
      </c>
      <c r="I1200" s="2" t="s">
        <v>11052</v>
      </c>
      <c r="J1200" s="2" t="s">
        <v>11053</v>
      </c>
      <c r="K1200" s="2" t="s">
        <v>11054</v>
      </c>
      <c r="L1200" s="2" t="s">
        <v>11055</v>
      </c>
      <c r="M1200" s="2" t="s">
        <v>11056</v>
      </c>
      <c r="N1200" s="2" t="s">
        <v>11057</v>
      </c>
      <c r="O1200" s="5" t="s">
        <v>11058</v>
      </c>
      <c r="P1200" s="5" t="s">
        <v>11059</v>
      </c>
    </row>
    <row r="1201" spans="1:16" ht="13" x14ac:dyDescent="0.15">
      <c r="A1201" s="2" t="s">
        <v>11060</v>
      </c>
      <c r="B1201" s="2" t="s">
        <v>11061</v>
      </c>
      <c r="C1201" s="2" t="s">
        <v>9495</v>
      </c>
      <c r="D1201" s="2" t="s">
        <v>31</v>
      </c>
      <c r="E1201" s="2" t="s">
        <v>90</v>
      </c>
      <c r="F1201" s="3">
        <v>0.6</v>
      </c>
      <c r="G1201" s="2">
        <v>4</v>
      </c>
      <c r="H1201" s="4">
        <v>10234</v>
      </c>
      <c r="I1201" s="2" t="s">
        <v>11062</v>
      </c>
      <c r="J1201" s="2" t="s">
        <v>11063</v>
      </c>
      <c r="K1201" s="2" t="s">
        <v>11064</v>
      </c>
      <c r="L1201" s="2" t="s">
        <v>11065</v>
      </c>
      <c r="M1201" s="2" t="s">
        <v>11066</v>
      </c>
      <c r="N1201" s="2" t="s">
        <v>11067</v>
      </c>
      <c r="O1201" s="5" t="s">
        <v>11068</v>
      </c>
      <c r="P1201" s="5" t="s">
        <v>11069</v>
      </c>
    </row>
    <row r="1202" spans="1:16" ht="13" x14ac:dyDescent="0.15">
      <c r="A1202" s="2" t="s">
        <v>11070</v>
      </c>
      <c r="B1202" s="2" t="s">
        <v>11071</v>
      </c>
      <c r="C1202" s="2" t="s">
        <v>11072</v>
      </c>
      <c r="D1202" s="2" t="s">
        <v>5007</v>
      </c>
      <c r="E1202" s="2" t="s">
        <v>888</v>
      </c>
      <c r="F1202" s="3">
        <v>0.64</v>
      </c>
      <c r="G1202" s="2">
        <v>4.0999999999999996</v>
      </c>
      <c r="H1202" s="2">
        <v>550</v>
      </c>
      <c r="I1202" s="2" t="s">
        <v>11073</v>
      </c>
      <c r="J1202" s="2" t="s">
        <v>11074</v>
      </c>
      <c r="K1202" s="2" t="s">
        <v>11075</v>
      </c>
      <c r="L1202" s="2" t="s">
        <v>11076</v>
      </c>
      <c r="M1202" s="2" t="s">
        <v>11077</v>
      </c>
      <c r="N1202" s="2" t="s">
        <v>11078</v>
      </c>
      <c r="O1202" s="5" t="s">
        <v>11079</v>
      </c>
      <c r="P1202" s="5" t="s">
        <v>11080</v>
      </c>
    </row>
    <row r="1203" spans="1:16" ht="13" x14ac:dyDescent="0.15">
      <c r="A1203" s="2" t="s">
        <v>11081</v>
      </c>
      <c r="B1203" s="2" t="s">
        <v>11082</v>
      </c>
      <c r="C1203" s="2" t="s">
        <v>9282</v>
      </c>
      <c r="D1203" s="2" t="s">
        <v>247</v>
      </c>
      <c r="E1203" s="2" t="s">
        <v>90</v>
      </c>
      <c r="F1203" s="3">
        <v>0.44</v>
      </c>
      <c r="G1203" s="2">
        <v>4.8</v>
      </c>
      <c r="H1203" s="2">
        <v>28</v>
      </c>
      <c r="I1203" s="2" t="s">
        <v>11083</v>
      </c>
      <c r="J1203" s="2" t="s">
        <v>11084</v>
      </c>
      <c r="K1203" s="2" t="s">
        <v>11085</v>
      </c>
      <c r="L1203" s="2" t="s">
        <v>11086</v>
      </c>
      <c r="M1203" s="2" t="s">
        <v>11087</v>
      </c>
      <c r="N1203" s="2" t="s">
        <v>11088</v>
      </c>
      <c r="O1203" s="5" t="s">
        <v>11089</v>
      </c>
      <c r="P1203" s="5" t="s">
        <v>11090</v>
      </c>
    </row>
    <row r="1204" spans="1:16" ht="13" x14ac:dyDescent="0.15">
      <c r="A1204" s="2" t="s">
        <v>11091</v>
      </c>
      <c r="B1204" s="2" t="s">
        <v>11092</v>
      </c>
      <c r="C1204" s="2" t="s">
        <v>9933</v>
      </c>
      <c r="D1204" s="2" t="s">
        <v>324</v>
      </c>
      <c r="E1204" s="2" t="s">
        <v>11093</v>
      </c>
      <c r="F1204" s="3">
        <v>0.57999999999999996</v>
      </c>
      <c r="G1204" s="2">
        <v>4.2</v>
      </c>
      <c r="H1204" s="4">
        <v>1353</v>
      </c>
      <c r="I1204" s="2" t="s">
        <v>11094</v>
      </c>
      <c r="J1204" s="2" t="s">
        <v>11095</v>
      </c>
      <c r="K1204" s="2" t="s">
        <v>11096</v>
      </c>
      <c r="L1204" s="2" t="s">
        <v>11097</v>
      </c>
      <c r="M1204" s="2" t="s">
        <v>11098</v>
      </c>
      <c r="N1204" s="2" t="s">
        <v>11099</v>
      </c>
      <c r="O1204" s="5" t="s">
        <v>11100</v>
      </c>
      <c r="P1204" s="5" t="s">
        <v>11101</v>
      </c>
    </row>
    <row r="1205" spans="1:16" ht="13" x14ac:dyDescent="0.15">
      <c r="A1205" s="2" t="s">
        <v>11102</v>
      </c>
      <c r="B1205" s="2" t="s">
        <v>11103</v>
      </c>
      <c r="C1205" s="2" t="s">
        <v>9162</v>
      </c>
      <c r="D1205" s="2" t="s">
        <v>142</v>
      </c>
      <c r="E1205" s="2" t="s">
        <v>11104</v>
      </c>
      <c r="F1205" s="3">
        <v>0.35</v>
      </c>
      <c r="G1205" s="2">
        <v>4.0999999999999996</v>
      </c>
      <c r="H1205" s="4">
        <v>2138</v>
      </c>
      <c r="I1205" s="2" t="s">
        <v>11105</v>
      </c>
      <c r="J1205" s="2" t="s">
        <v>11106</v>
      </c>
      <c r="K1205" s="2" t="s">
        <v>11107</v>
      </c>
      <c r="L1205" s="2" t="s">
        <v>11108</v>
      </c>
      <c r="M1205" s="2" t="s">
        <v>11109</v>
      </c>
      <c r="N1205" s="2" t="s">
        <v>11110</v>
      </c>
      <c r="O1205" s="5" t="s">
        <v>11111</v>
      </c>
      <c r="P1205" s="5" t="s">
        <v>11112</v>
      </c>
    </row>
    <row r="1206" spans="1:16" ht="13" x14ac:dyDescent="0.15">
      <c r="A1206" s="2" t="s">
        <v>11113</v>
      </c>
      <c r="B1206" s="2" t="s">
        <v>11114</v>
      </c>
      <c r="C1206" s="2" t="s">
        <v>9825</v>
      </c>
      <c r="D1206" s="2" t="s">
        <v>1793</v>
      </c>
      <c r="E1206" s="2" t="s">
        <v>324</v>
      </c>
      <c r="F1206" s="3">
        <v>0.53</v>
      </c>
      <c r="G1206" s="2">
        <v>4</v>
      </c>
      <c r="H1206" s="4">
        <v>1679</v>
      </c>
      <c r="I1206" s="2" t="s">
        <v>11115</v>
      </c>
      <c r="J1206" s="2" t="s">
        <v>11116</v>
      </c>
      <c r="K1206" s="2" t="s">
        <v>11117</v>
      </c>
      <c r="L1206" s="2" t="s">
        <v>11118</v>
      </c>
      <c r="M1206" s="2" t="s">
        <v>11119</v>
      </c>
      <c r="N1206" s="2" t="s">
        <v>11120</v>
      </c>
      <c r="O1206" s="5" t="s">
        <v>11121</v>
      </c>
      <c r="P1206" s="5" t="s">
        <v>11122</v>
      </c>
    </row>
    <row r="1207" spans="1:16" ht="13" x14ac:dyDescent="0.15">
      <c r="A1207" s="2" t="s">
        <v>11123</v>
      </c>
      <c r="B1207" s="2" t="s">
        <v>11124</v>
      </c>
      <c r="C1207" s="2" t="s">
        <v>11125</v>
      </c>
      <c r="D1207" s="2" t="s">
        <v>11126</v>
      </c>
      <c r="E1207" s="2" t="s">
        <v>11127</v>
      </c>
      <c r="F1207" s="3">
        <v>0.28999999999999998</v>
      </c>
      <c r="G1207" s="2">
        <v>3.9</v>
      </c>
      <c r="H1207" s="4">
        <v>12837</v>
      </c>
      <c r="I1207" s="2" t="s">
        <v>11128</v>
      </c>
      <c r="J1207" s="2" t="s">
        <v>11129</v>
      </c>
      <c r="K1207" s="2" t="s">
        <v>11130</v>
      </c>
      <c r="L1207" s="2" t="s">
        <v>11131</v>
      </c>
      <c r="M1207" s="2" t="s">
        <v>11132</v>
      </c>
      <c r="N1207" s="2" t="s">
        <v>11133</v>
      </c>
      <c r="O1207" s="5" t="s">
        <v>11134</v>
      </c>
      <c r="P1207" s="5" t="s">
        <v>11135</v>
      </c>
    </row>
    <row r="1208" spans="1:16" ht="13" x14ac:dyDescent="0.15">
      <c r="A1208" s="2" t="s">
        <v>11136</v>
      </c>
      <c r="B1208" s="2" t="s">
        <v>11137</v>
      </c>
      <c r="C1208" s="2" t="s">
        <v>11138</v>
      </c>
      <c r="D1208" s="2" t="s">
        <v>1415</v>
      </c>
      <c r="E1208" s="2" t="s">
        <v>324</v>
      </c>
      <c r="F1208" s="3">
        <v>0.15</v>
      </c>
      <c r="G1208" s="2">
        <v>4.0999999999999996</v>
      </c>
      <c r="H1208" s="4">
        <v>8873</v>
      </c>
      <c r="I1208" s="2" t="s">
        <v>11139</v>
      </c>
      <c r="J1208" s="2" t="s">
        <v>11140</v>
      </c>
      <c r="K1208" s="2" t="s">
        <v>11141</v>
      </c>
      <c r="L1208" s="2" t="s">
        <v>11142</v>
      </c>
      <c r="M1208" s="2" t="s">
        <v>11143</v>
      </c>
      <c r="N1208" s="2" t="s">
        <v>11144</v>
      </c>
      <c r="O1208" s="5" t="s">
        <v>11145</v>
      </c>
      <c r="P1208" s="5" t="s">
        <v>11146</v>
      </c>
    </row>
    <row r="1209" spans="1:16" ht="13" x14ac:dyDescent="0.15">
      <c r="A1209" s="2" t="s">
        <v>11147</v>
      </c>
      <c r="B1209" s="2" t="s">
        <v>11148</v>
      </c>
      <c r="C1209" s="2" t="s">
        <v>9507</v>
      </c>
      <c r="D1209" s="2" t="s">
        <v>11149</v>
      </c>
      <c r="E1209" s="2" t="s">
        <v>10111</v>
      </c>
      <c r="F1209" s="3">
        <v>0.12</v>
      </c>
      <c r="G1209" s="2">
        <v>4.3</v>
      </c>
      <c r="H1209" s="4">
        <v>7681</v>
      </c>
      <c r="I1209" s="2" t="s">
        <v>11150</v>
      </c>
      <c r="J1209" s="2" t="s">
        <v>11151</v>
      </c>
      <c r="K1209" s="2" t="s">
        <v>11152</v>
      </c>
      <c r="L1209" s="2" t="s">
        <v>11153</v>
      </c>
      <c r="M1209" s="2" t="s">
        <v>11154</v>
      </c>
      <c r="N1209" s="2" t="s">
        <v>11155</v>
      </c>
      <c r="O1209" s="5" t="s">
        <v>11156</v>
      </c>
      <c r="P1209" s="5" t="s">
        <v>11157</v>
      </c>
    </row>
    <row r="1210" spans="1:16" ht="13" x14ac:dyDescent="0.15">
      <c r="A1210" s="2" t="s">
        <v>11158</v>
      </c>
      <c r="B1210" s="2" t="s">
        <v>11159</v>
      </c>
      <c r="C1210" s="2" t="s">
        <v>9151</v>
      </c>
      <c r="D1210" s="2" t="s">
        <v>1661</v>
      </c>
      <c r="E1210" s="2" t="s">
        <v>11160</v>
      </c>
      <c r="F1210" s="3">
        <v>0.37</v>
      </c>
      <c r="G1210" s="2">
        <v>4.0999999999999996</v>
      </c>
      <c r="H1210" s="2">
        <v>322</v>
      </c>
      <c r="I1210" s="2" t="s">
        <v>11161</v>
      </c>
      <c r="J1210" s="2" t="s">
        <v>11162</v>
      </c>
      <c r="K1210" s="2" t="s">
        <v>11163</v>
      </c>
      <c r="L1210" s="2" t="s">
        <v>11164</v>
      </c>
      <c r="M1210" s="2" t="s">
        <v>11165</v>
      </c>
      <c r="N1210" s="2" t="s">
        <v>11166</v>
      </c>
      <c r="O1210" s="5" t="s">
        <v>11167</v>
      </c>
      <c r="P1210" s="5" t="s">
        <v>11168</v>
      </c>
    </row>
    <row r="1211" spans="1:16" ht="13" x14ac:dyDescent="0.15">
      <c r="A1211" s="2" t="s">
        <v>11169</v>
      </c>
      <c r="B1211" s="2" t="s">
        <v>11170</v>
      </c>
      <c r="C1211" s="2" t="s">
        <v>9293</v>
      </c>
      <c r="D1211" s="2" t="s">
        <v>20</v>
      </c>
      <c r="E1211" s="2" t="s">
        <v>11171</v>
      </c>
      <c r="F1211" s="3">
        <v>0.43</v>
      </c>
      <c r="G1211" s="2">
        <v>4.2</v>
      </c>
      <c r="H1211" s="4">
        <v>9772</v>
      </c>
      <c r="I1211" s="2" t="s">
        <v>11172</v>
      </c>
      <c r="J1211" s="2" t="s">
        <v>11173</v>
      </c>
      <c r="K1211" s="2" t="s">
        <v>11174</v>
      </c>
      <c r="L1211" s="2" t="s">
        <v>11175</v>
      </c>
      <c r="M1211" s="2" t="s">
        <v>11176</v>
      </c>
      <c r="N1211" s="2" t="s">
        <v>11177</v>
      </c>
      <c r="O1211" s="5" t="s">
        <v>11178</v>
      </c>
      <c r="P1211" s="5" t="s">
        <v>11179</v>
      </c>
    </row>
    <row r="1212" spans="1:16" ht="13" x14ac:dyDescent="0.15">
      <c r="A1212" s="2" t="s">
        <v>11180</v>
      </c>
      <c r="B1212" s="2" t="s">
        <v>11181</v>
      </c>
      <c r="C1212" s="2" t="s">
        <v>10791</v>
      </c>
      <c r="D1212" s="2" t="s">
        <v>11182</v>
      </c>
      <c r="E1212" s="2" t="s">
        <v>11183</v>
      </c>
      <c r="F1212" s="3">
        <v>0.49</v>
      </c>
      <c r="G1212" s="2">
        <v>3.9</v>
      </c>
      <c r="H1212" s="4">
        <v>18497</v>
      </c>
      <c r="I1212" s="2" t="s">
        <v>11184</v>
      </c>
      <c r="J1212" s="2" t="s">
        <v>11185</v>
      </c>
      <c r="K1212" s="2" t="s">
        <v>11186</v>
      </c>
      <c r="L1212" s="2" t="s">
        <v>11187</v>
      </c>
      <c r="M1212" s="2" t="s">
        <v>11188</v>
      </c>
      <c r="N1212" s="2" t="s">
        <v>11189</v>
      </c>
      <c r="O1212" s="5" t="s">
        <v>11190</v>
      </c>
      <c r="P1212" s="5" t="s">
        <v>11191</v>
      </c>
    </row>
    <row r="1213" spans="1:16" ht="13" x14ac:dyDescent="0.15">
      <c r="A1213" s="2" t="s">
        <v>11192</v>
      </c>
      <c r="B1213" s="2" t="s">
        <v>11193</v>
      </c>
      <c r="C1213" s="2" t="s">
        <v>9553</v>
      </c>
      <c r="D1213" s="2" t="s">
        <v>90</v>
      </c>
      <c r="E1213" s="2" t="s">
        <v>548</v>
      </c>
      <c r="F1213" s="3">
        <v>0.77</v>
      </c>
      <c r="G1213" s="2">
        <v>3.7</v>
      </c>
      <c r="H1213" s="2">
        <v>53</v>
      </c>
      <c r="I1213" s="2" t="s">
        <v>11194</v>
      </c>
      <c r="J1213" s="2" t="s">
        <v>11195</v>
      </c>
      <c r="K1213" s="2" t="s">
        <v>11196</v>
      </c>
      <c r="L1213" s="2" t="s">
        <v>11197</v>
      </c>
      <c r="M1213" s="2" t="s">
        <v>11198</v>
      </c>
      <c r="N1213" s="2" t="s">
        <v>11199</v>
      </c>
      <c r="O1213" s="5" t="s">
        <v>11200</v>
      </c>
      <c r="P1213" s="5" t="s">
        <v>11201</v>
      </c>
    </row>
    <row r="1214" spans="1:16" ht="13" x14ac:dyDescent="0.15">
      <c r="A1214" s="2" t="s">
        <v>11202</v>
      </c>
      <c r="B1214" s="2" t="s">
        <v>11203</v>
      </c>
      <c r="C1214" s="2" t="s">
        <v>9587</v>
      </c>
      <c r="D1214" s="2" t="s">
        <v>577</v>
      </c>
      <c r="E1214" s="2" t="s">
        <v>302</v>
      </c>
      <c r="F1214" s="3">
        <v>0.53</v>
      </c>
      <c r="G1214" s="2">
        <v>4.0999999999999996</v>
      </c>
      <c r="H1214" s="4">
        <v>1728</v>
      </c>
      <c r="I1214" s="2" t="s">
        <v>11204</v>
      </c>
      <c r="J1214" s="2" t="s">
        <v>11205</v>
      </c>
      <c r="K1214" s="2" t="s">
        <v>11206</v>
      </c>
      <c r="L1214" s="2" t="s">
        <v>11207</v>
      </c>
      <c r="M1214" s="2" t="s">
        <v>11208</v>
      </c>
      <c r="N1214" s="2" t="s">
        <v>11209</v>
      </c>
      <c r="O1214" s="5" t="s">
        <v>11210</v>
      </c>
      <c r="P1214" s="5" t="s">
        <v>11211</v>
      </c>
    </row>
    <row r="1215" spans="1:16" ht="13" x14ac:dyDescent="0.15">
      <c r="A1215" s="2" t="s">
        <v>11212</v>
      </c>
      <c r="B1215" s="2" t="s">
        <v>11213</v>
      </c>
      <c r="C1215" s="2" t="s">
        <v>9922</v>
      </c>
      <c r="D1215" s="2" t="s">
        <v>9460</v>
      </c>
      <c r="E1215" s="2" t="s">
        <v>236</v>
      </c>
      <c r="F1215" s="3">
        <v>0.11</v>
      </c>
      <c r="G1215" s="2">
        <v>4</v>
      </c>
      <c r="H1215" s="4">
        <v>2877</v>
      </c>
      <c r="I1215" s="2" t="s">
        <v>11214</v>
      </c>
      <c r="J1215" s="2" t="s">
        <v>11215</v>
      </c>
      <c r="K1215" s="2" t="s">
        <v>11216</v>
      </c>
      <c r="L1215" s="2" t="s">
        <v>11217</v>
      </c>
      <c r="M1215" s="2" t="s">
        <v>11218</v>
      </c>
      <c r="N1215" s="2" t="s">
        <v>11219</v>
      </c>
      <c r="O1215" s="5" t="s">
        <v>11220</v>
      </c>
      <c r="P1215" s="5" t="s">
        <v>11221</v>
      </c>
    </row>
    <row r="1216" spans="1:16" ht="13" x14ac:dyDescent="0.15">
      <c r="A1216" s="2" t="s">
        <v>11222</v>
      </c>
      <c r="B1216" s="2" t="s">
        <v>11223</v>
      </c>
      <c r="C1216" s="2" t="s">
        <v>9293</v>
      </c>
      <c r="D1216" s="2" t="s">
        <v>5925</v>
      </c>
      <c r="E1216" s="2" t="s">
        <v>10737</v>
      </c>
      <c r="F1216" s="3">
        <v>0.46</v>
      </c>
      <c r="G1216" s="2">
        <v>3.8</v>
      </c>
      <c r="H1216" s="2">
        <v>250</v>
      </c>
      <c r="I1216" s="2" t="s">
        <v>11224</v>
      </c>
      <c r="J1216" s="2" t="s">
        <v>11225</v>
      </c>
      <c r="K1216" s="2" t="s">
        <v>11226</v>
      </c>
      <c r="L1216" s="2" t="s">
        <v>11227</v>
      </c>
      <c r="M1216" s="2" t="s">
        <v>11228</v>
      </c>
      <c r="N1216" s="2" t="s">
        <v>11229</v>
      </c>
      <c r="O1216" s="5" t="s">
        <v>11230</v>
      </c>
      <c r="P1216" s="5" t="s">
        <v>11231</v>
      </c>
    </row>
    <row r="1217" spans="1:16" ht="13" x14ac:dyDescent="0.15">
      <c r="A1217" s="2" t="s">
        <v>11232</v>
      </c>
      <c r="B1217" s="2" t="s">
        <v>11233</v>
      </c>
      <c r="C1217" s="2" t="s">
        <v>9364</v>
      </c>
      <c r="D1217" s="2" t="s">
        <v>11234</v>
      </c>
      <c r="E1217" s="2" t="s">
        <v>9342</v>
      </c>
      <c r="F1217" s="3">
        <v>0.61</v>
      </c>
      <c r="G1217" s="2">
        <v>4.2</v>
      </c>
      <c r="H1217" s="4">
        <v>5178</v>
      </c>
      <c r="I1217" s="2" t="s">
        <v>11235</v>
      </c>
      <c r="J1217" s="2" t="s">
        <v>11236</v>
      </c>
      <c r="K1217" s="2" t="s">
        <v>11237</v>
      </c>
      <c r="L1217" s="2" t="s">
        <v>11238</v>
      </c>
      <c r="M1217" s="2" t="s">
        <v>11239</v>
      </c>
      <c r="N1217" s="2" t="s">
        <v>11240</v>
      </c>
      <c r="O1217" s="5" t="s">
        <v>11241</v>
      </c>
      <c r="P1217" s="5" t="s">
        <v>11242</v>
      </c>
    </row>
    <row r="1218" spans="1:16" ht="13" x14ac:dyDescent="0.15">
      <c r="A1218" s="2" t="s">
        <v>11243</v>
      </c>
      <c r="B1218" s="2" t="s">
        <v>11244</v>
      </c>
      <c r="C1218" s="2" t="s">
        <v>9162</v>
      </c>
      <c r="D1218" s="2" t="s">
        <v>90</v>
      </c>
      <c r="E1218" s="2" t="s">
        <v>114</v>
      </c>
      <c r="F1218" s="3">
        <v>0.5</v>
      </c>
      <c r="G1218" s="2">
        <v>4.5999999999999996</v>
      </c>
      <c r="H1218" s="2">
        <v>79</v>
      </c>
      <c r="I1218" s="2" t="s">
        <v>11245</v>
      </c>
      <c r="J1218" s="2" t="s">
        <v>11246</v>
      </c>
      <c r="K1218" s="2" t="s">
        <v>11247</v>
      </c>
      <c r="L1218" s="2" t="s">
        <v>11248</v>
      </c>
      <c r="M1218" s="2" t="s">
        <v>11249</v>
      </c>
      <c r="N1218" s="2" t="s">
        <v>11250</v>
      </c>
      <c r="O1218" s="5" t="s">
        <v>11251</v>
      </c>
      <c r="P1218" s="5" t="s">
        <v>11252</v>
      </c>
    </row>
    <row r="1219" spans="1:16" ht="13" x14ac:dyDescent="0.15">
      <c r="A1219" s="2" t="s">
        <v>11253</v>
      </c>
      <c r="B1219" s="2" t="s">
        <v>11254</v>
      </c>
      <c r="C1219" s="2" t="s">
        <v>10779</v>
      </c>
      <c r="D1219" s="2" t="s">
        <v>10087</v>
      </c>
      <c r="E1219" s="2" t="s">
        <v>11255</v>
      </c>
      <c r="F1219" s="3">
        <v>0.27</v>
      </c>
      <c r="G1219" s="2">
        <v>4.0999999999999996</v>
      </c>
      <c r="H1219" s="4">
        <v>4157</v>
      </c>
      <c r="I1219" s="2" t="s">
        <v>11256</v>
      </c>
      <c r="J1219" s="2" t="s">
        <v>11257</v>
      </c>
      <c r="K1219" s="2" t="s">
        <v>11258</v>
      </c>
      <c r="L1219" s="2" t="s">
        <v>11259</v>
      </c>
      <c r="M1219" s="2" t="s">
        <v>11260</v>
      </c>
      <c r="N1219" s="2" t="s">
        <v>11261</v>
      </c>
      <c r="O1219" s="5" t="s">
        <v>11262</v>
      </c>
      <c r="P1219" s="5" t="s">
        <v>11263</v>
      </c>
    </row>
    <row r="1220" spans="1:16" ht="13" x14ac:dyDescent="0.15">
      <c r="A1220" s="2" t="s">
        <v>11264</v>
      </c>
      <c r="B1220" s="2" t="s">
        <v>11265</v>
      </c>
      <c r="C1220" s="2" t="s">
        <v>9139</v>
      </c>
      <c r="D1220" s="2" t="s">
        <v>6674</v>
      </c>
      <c r="E1220" s="2" t="s">
        <v>730</v>
      </c>
      <c r="F1220" s="3">
        <v>0.49</v>
      </c>
      <c r="G1220" s="2">
        <v>3.3</v>
      </c>
      <c r="H1220" s="2">
        <v>29</v>
      </c>
      <c r="I1220" s="2" t="s">
        <v>11266</v>
      </c>
      <c r="J1220" s="2" t="s">
        <v>11267</v>
      </c>
      <c r="K1220" s="2" t="s">
        <v>11268</v>
      </c>
      <c r="L1220" s="2" t="s">
        <v>11269</v>
      </c>
      <c r="M1220" s="2" t="s">
        <v>11270</v>
      </c>
      <c r="N1220" s="2" t="s">
        <v>11271</v>
      </c>
      <c r="O1220" s="5" t="s">
        <v>11272</v>
      </c>
      <c r="P1220" s="5" t="s">
        <v>11273</v>
      </c>
    </row>
    <row r="1221" spans="1:16" ht="13" x14ac:dyDescent="0.15">
      <c r="A1221" s="2" t="s">
        <v>11274</v>
      </c>
      <c r="B1221" s="2" t="s">
        <v>11275</v>
      </c>
      <c r="C1221" s="2" t="s">
        <v>9293</v>
      </c>
      <c r="D1221" s="2" t="s">
        <v>547</v>
      </c>
      <c r="E1221" s="2" t="s">
        <v>11276</v>
      </c>
      <c r="F1221" s="3">
        <v>0.28999999999999998</v>
      </c>
      <c r="G1221" s="2">
        <v>4.2</v>
      </c>
      <c r="H1221" s="4">
        <v>4580</v>
      </c>
      <c r="I1221" s="2" t="s">
        <v>11277</v>
      </c>
      <c r="J1221" s="2" t="s">
        <v>11278</v>
      </c>
      <c r="K1221" s="2" t="s">
        <v>11279</v>
      </c>
      <c r="L1221" s="2" t="s">
        <v>11280</v>
      </c>
      <c r="M1221" s="2" t="s">
        <v>11281</v>
      </c>
      <c r="N1221" s="2" t="s">
        <v>11282</v>
      </c>
      <c r="O1221" s="5" t="s">
        <v>11283</v>
      </c>
      <c r="P1221" s="5" t="s">
        <v>11284</v>
      </c>
    </row>
    <row r="1222" spans="1:16" ht="13" x14ac:dyDescent="0.15">
      <c r="A1222" s="2" t="s">
        <v>11285</v>
      </c>
      <c r="B1222" s="2" t="s">
        <v>11286</v>
      </c>
      <c r="C1222" s="2" t="s">
        <v>9655</v>
      </c>
      <c r="D1222" s="2" t="s">
        <v>2949</v>
      </c>
      <c r="E1222" s="2" t="s">
        <v>11287</v>
      </c>
      <c r="F1222" s="3">
        <v>0.41</v>
      </c>
      <c r="G1222" s="2">
        <v>4.3</v>
      </c>
      <c r="H1222" s="4">
        <v>1404</v>
      </c>
      <c r="I1222" s="2" t="s">
        <v>11288</v>
      </c>
      <c r="J1222" s="2" t="s">
        <v>11289</v>
      </c>
      <c r="K1222" s="2" t="s">
        <v>11290</v>
      </c>
      <c r="L1222" s="2" t="s">
        <v>11291</v>
      </c>
      <c r="M1222" s="2" t="s">
        <v>11292</v>
      </c>
      <c r="N1222" s="2" t="s">
        <v>11293</v>
      </c>
      <c r="O1222" s="5" t="s">
        <v>11294</v>
      </c>
      <c r="P1222" s="5" t="s">
        <v>11295</v>
      </c>
    </row>
    <row r="1223" spans="1:16" ht="13" x14ac:dyDescent="0.15">
      <c r="A1223" s="2" t="s">
        <v>11296</v>
      </c>
      <c r="B1223" s="2" t="s">
        <v>11297</v>
      </c>
      <c r="C1223" s="2" t="s">
        <v>11298</v>
      </c>
      <c r="D1223" s="2" t="s">
        <v>3266</v>
      </c>
      <c r="E1223" s="2" t="s">
        <v>11299</v>
      </c>
      <c r="F1223" s="3">
        <v>0.28000000000000003</v>
      </c>
      <c r="G1223" s="2">
        <v>4.3</v>
      </c>
      <c r="H1223" s="4">
        <v>2810</v>
      </c>
      <c r="I1223" s="2" t="s">
        <v>11300</v>
      </c>
      <c r="J1223" s="2" t="s">
        <v>11301</v>
      </c>
      <c r="K1223" s="2" t="s">
        <v>11302</v>
      </c>
      <c r="L1223" s="2" t="s">
        <v>11303</v>
      </c>
      <c r="M1223" s="2" t="s">
        <v>11304</v>
      </c>
      <c r="N1223" s="2" t="s">
        <v>11305</v>
      </c>
      <c r="O1223" s="5" t="s">
        <v>11306</v>
      </c>
      <c r="P1223" s="5" t="s">
        <v>11307</v>
      </c>
    </row>
    <row r="1224" spans="1:16" ht="13" x14ac:dyDescent="0.15">
      <c r="A1224" s="2" t="s">
        <v>11308</v>
      </c>
      <c r="B1224" s="2" t="s">
        <v>11309</v>
      </c>
      <c r="C1224" s="2" t="s">
        <v>9879</v>
      </c>
      <c r="D1224" s="2" t="s">
        <v>1960</v>
      </c>
      <c r="E1224" s="2" t="s">
        <v>1960</v>
      </c>
      <c r="F1224" s="3">
        <v>0</v>
      </c>
      <c r="G1224" s="2">
        <v>4.3</v>
      </c>
      <c r="H1224" s="2">
        <v>7</v>
      </c>
      <c r="I1224" s="2" t="s">
        <v>11310</v>
      </c>
      <c r="J1224" s="2" t="s">
        <v>11311</v>
      </c>
      <c r="K1224" s="2" t="s">
        <v>11312</v>
      </c>
      <c r="L1224" s="2" t="s">
        <v>11313</v>
      </c>
      <c r="M1224" s="2" t="s">
        <v>11314</v>
      </c>
      <c r="N1224" s="2" t="s">
        <v>11315</v>
      </c>
      <c r="O1224" s="5" t="s">
        <v>11316</v>
      </c>
      <c r="P1224" s="5" t="s">
        <v>11317</v>
      </c>
    </row>
    <row r="1225" spans="1:16" ht="13" x14ac:dyDescent="0.15">
      <c r="A1225" s="2" t="s">
        <v>11318</v>
      </c>
      <c r="B1225" s="2" t="s">
        <v>11319</v>
      </c>
      <c r="C1225" s="2" t="s">
        <v>9282</v>
      </c>
      <c r="D1225" s="2" t="s">
        <v>55</v>
      </c>
      <c r="E1225" s="2" t="s">
        <v>479</v>
      </c>
      <c r="F1225" s="3">
        <v>0.56000000000000005</v>
      </c>
      <c r="G1225" s="2">
        <v>4.7</v>
      </c>
      <c r="H1225" s="4">
        <v>1729</v>
      </c>
      <c r="I1225" s="2" t="s">
        <v>11320</v>
      </c>
      <c r="J1225" s="2" t="s">
        <v>11321</v>
      </c>
      <c r="K1225" s="2" t="s">
        <v>11322</v>
      </c>
      <c r="L1225" s="2" t="s">
        <v>11323</v>
      </c>
      <c r="M1225" s="2" t="s">
        <v>11324</v>
      </c>
      <c r="N1225" s="2" t="s">
        <v>11325</v>
      </c>
      <c r="O1225" s="5" t="s">
        <v>11326</v>
      </c>
      <c r="P1225" s="5" t="s">
        <v>11327</v>
      </c>
    </row>
    <row r="1226" spans="1:16" ht="13" x14ac:dyDescent="0.15">
      <c r="A1226" s="2" t="s">
        <v>11328</v>
      </c>
      <c r="B1226" s="2" t="s">
        <v>11329</v>
      </c>
      <c r="C1226" s="2" t="s">
        <v>11330</v>
      </c>
      <c r="D1226" s="2" t="s">
        <v>4739</v>
      </c>
      <c r="E1226" s="2" t="s">
        <v>11331</v>
      </c>
      <c r="F1226" s="3">
        <v>0.39</v>
      </c>
      <c r="G1226" s="2">
        <v>4.4000000000000004</v>
      </c>
      <c r="H1226" s="4">
        <v>2116</v>
      </c>
      <c r="I1226" s="2" t="s">
        <v>11332</v>
      </c>
      <c r="J1226" s="2" t="s">
        <v>11333</v>
      </c>
      <c r="K1226" s="2" t="s">
        <v>11334</v>
      </c>
      <c r="L1226" s="2" t="s">
        <v>11335</v>
      </c>
      <c r="M1226" s="2" t="s">
        <v>11336</v>
      </c>
      <c r="N1226" s="2" t="s">
        <v>11337</v>
      </c>
      <c r="O1226" s="5" t="s">
        <v>11338</v>
      </c>
      <c r="P1226" s="5" t="s">
        <v>11339</v>
      </c>
    </row>
    <row r="1227" spans="1:16" ht="13" x14ac:dyDescent="0.15">
      <c r="A1227" s="2" t="s">
        <v>11340</v>
      </c>
      <c r="B1227" s="2" t="s">
        <v>11341</v>
      </c>
      <c r="C1227" s="2" t="s">
        <v>9587</v>
      </c>
      <c r="D1227" s="2" t="s">
        <v>8771</v>
      </c>
      <c r="E1227" s="2" t="s">
        <v>7739</v>
      </c>
      <c r="F1227" s="3">
        <v>0.46</v>
      </c>
      <c r="G1227" s="2">
        <v>3.9</v>
      </c>
      <c r="H1227" s="2">
        <v>463</v>
      </c>
      <c r="I1227" s="2" t="s">
        <v>11342</v>
      </c>
      <c r="J1227" s="2" t="s">
        <v>11343</v>
      </c>
      <c r="K1227" s="2" t="s">
        <v>11344</v>
      </c>
      <c r="L1227" s="2" t="s">
        <v>11345</v>
      </c>
      <c r="M1227" s="2" t="s">
        <v>11346</v>
      </c>
      <c r="N1227" s="2" t="s">
        <v>11347</v>
      </c>
      <c r="O1227" s="5" t="s">
        <v>11348</v>
      </c>
      <c r="P1227" s="5" t="s">
        <v>11349</v>
      </c>
    </row>
    <row r="1228" spans="1:16" ht="13" x14ac:dyDescent="0.15">
      <c r="A1228" s="2" t="s">
        <v>11350</v>
      </c>
      <c r="B1228" s="2" t="s">
        <v>11351</v>
      </c>
      <c r="C1228" s="2" t="s">
        <v>9282</v>
      </c>
      <c r="D1228" s="2" t="s">
        <v>90</v>
      </c>
      <c r="E1228" s="2" t="s">
        <v>888</v>
      </c>
      <c r="F1228" s="3">
        <v>0.62</v>
      </c>
      <c r="G1228" s="2">
        <v>4.7</v>
      </c>
      <c r="H1228" s="2">
        <v>54</v>
      </c>
      <c r="I1228" s="2" t="s">
        <v>11352</v>
      </c>
      <c r="J1228" s="2" t="s">
        <v>11353</v>
      </c>
      <c r="K1228" s="2" t="s">
        <v>11354</v>
      </c>
      <c r="L1228" s="2" t="s">
        <v>11355</v>
      </c>
      <c r="M1228" s="2" t="s">
        <v>11356</v>
      </c>
      <c r="N1228" s="2" t="s">
        <v>11357</v>
      </c>
      <c r="O1228" s="5" t="s">
        <v>11358</v>
      </c>
      <c r="P1228" s="5" t="s">
        <v>11359</v>
      </c>
    </row>
    <row r="1229" spans="1:16" ht="13" x14ac:dyDescent="0.15">
      <c r="A1229" s="2" t="s">
        <v>11360</v>
      </c>
      <c r="B1229" s="2" t="s">
        <v>11361</v>
      </c>
      <c r="C1229" s="2" t="s">
        <v>9449</v>
      </c>
      <c r="D1229" s="2" t="s">
        <v>11362</v>
      </c>
      <c r="E1229" s="2" t="s">
        <v>11363</v>
      </c>
      <c r="F1229" s="3">
        <v>0.2</v>
      </c>
      <c r="G1229" s="2">
        <v>4.0999999999999996</v>
      </c>
      <c r="H1229" s="4">
        <v>7229</v>
      </c>
      <c r="I1229" s="2" t="s">
        <v>11364</v>
      </c>
      <c r="J1229" s="2" t="s">
        <v>11365</v>
      </c>
      <c r="K1229" s="2" t="s">
        <v>11366</v>
      </c>
      <c r="L1229" s="2" t="s">
        <v>11367</v>
      </c>
      <c r="M1229" s="2" t="s">
        <v>11368</v>
      </c>
      <c r="N1229" s="2" t="s">
        <v>11369</v>
      </c>
      <c r="O1229" s="5" t="s">
        <v>11370</v>
      </c>
      <c r="P1229" s="5" t="s">
        <v>11371</v>
      </c>
    </row>
    <row r="1230" spans="1:16" ht="13" x14ac:dyDescent="0.15">
      <c r="A1230" s="2" t="s">
        <v>11372</v>
      </c>
      <c r="B1230" s="2" t="s">
        <v>11373</v>
      </c>
      <c r="C1230" s="2" t="s">
        <v>9316</v>
      </c>
      <c r="D1230" s="2" t="s">
        <v>43</v>
      </c>
      <c r="E1230" s="2" t="s">
        <v>11374</v>
      </c>
      <c r="F1230" s="3">
        <v>0.5</v>
      </c>
      <c r="G1230" s="2">
        <v>3.8</v>
      </c>
      <c r="H1230" s="4">
        <v>3842</v>
      </c>
      <c r="I1230" s="2" t="s">
        <v>11375</v>
      </c>
      <c r="J1230" s="2" t="s">
        <v>11376</v>
      </c>
      <c r="K1230" s="2" t="s">
        <v>11377</v>
      </c>
      <c r="L1230" s="2" t="s">
        <v>11378</v>
      </c>
      <c r="M1230" s="2" t="s">
        <v>11379</v>
      </c>
      <c r="N1230" s="2" t="s">
        <v>11380</v>
      </c>
      <c r="O1230" s="5" t="s">
        <v>11381</v>
      </c>
      <c r="P1230" s="5" t="s">
        <v>11382</v>
      </c>
    </row>
    <row r="1231" spans="1:16" ht="13" x14ac:dyDescent="0.15">
      <c r="A1231" s="2" t="s">
        <v>11383</v>
      </c>
      <c r="B1231" s="2" t="s">
        <v>11384</v>
      </c>
      <c r="C1231" s="2" t="s">
        <v>9316</v>
      </c>
      <c r="D1231" s="2" t="s">
        <v>4739</v>
      </c>
      <c r="E1231" s="2" t="s">
        <v>11385</v>
      </c>
      <c r="F1231" s="3">
        <v>0.43</v>
      </c>
      <c r="G1231" s="2">
        <v>4.4000000000000004</v>
      </c>
      <c r="H1231" s="2">
        <v>646</v>
      </c>
      <c r="I1231" s="2" t="s">
        <v>11386</v>
      </c>
      <c r="J1231" s="2" t="s">
        <v>11387</v>
      </c>
      <c r="K1231" s="2" t="s">
        <v>11388</v>
      </c>
      <c r="L1231" s="2" t="s">
        <v>11389</v>
      </c>
      <c r="M1231" s="2" t="s">
        <v>11390</v>
      </c>
      <c r="N1231" s="2" t="s">
        <v>11391</v>
      </c>
      <c r="O1231" s="5" t="s">
        <v>9325</v>
      </c>
      <c r="P1231" s="5" t="s">
        <v>11392</v>
      </c>
    </row>
    <row r="1232" spans="1:16" ht="13" x14ac:dyDescent="0.15">
      <c r="A1232" s="2" t="s">
        <v>11393</v>
      </c>
      <c r="B1232" s="2" t="s">
        <v>11394</v>
      </c>
      <c r="C1232" s="2" t="s">
        <v>9655</v>
      </c>
      <c r="D1232" s="2" t="s">
        <v>547</v>
      </c>
      <c r="E1232" s="2" t="s">
        <v>3000</v>
      </c>
      <c r="F1232" s="3">
        <v>0.66</v>
      </c>
      <c r="G1232" s="2">
        <v>4.3</v>
      </c>
      <c r="H1232" s="4">
        <v>1802</v>
      </c>
      <c r="I1232" s="2" t="s">
        <v>11395</v>
      </c>
      <c r="J1232" s="2" t="s">
        <v>11396</v>
      </c>
      <c r="K1232" s="2" t="s">
        <v>11397</v>
      </c>
      <c r="L1232" s="2" t="s">
        <v>11398</v>
      </c>
      <c r="M1232" s="2" t="s">
        <v>11399</v>
      </c>
      <c r="N1232" s="2" t="s">
        <v>11400</v>
      </c>
      <c r="O1232" s="5" t="s">
        <v>11401</v>
      </c>
      <c r="P1232" s="5" t="s">
        <v>11402</v>
      </c>
    </row>
    <row r="1233" spans="1:16" ht="13" x14ac:dyDescent="0.15">
      <c r="A1233" s="2" t="s">
        <v>11403</v>
      </c>
      <c r="B1233" s="2" t="s">
        <v>11404</v>
      </c>
      <c r="C1233" s="2" t="s">
        <v>9316</v>
      </c>
      <c r="D1233" s="2" t="s">
        <v>114</v>
      </c>
      <c r="E1233" s="2" t="s">
        <v>11405</v>
      </c>
      <c r="F1233" s="3">
        <v>0.62</v>
      </c>
      <c r="G1233" s="2">
        <v>3.4</v>
      </c>
      <c r="H1233" s="2">
        <v>252</v>
      </c>
      <c r="I1233" s="2" t="s">
        <v>11406</v>
      </c>
      <c r="J1233" s="2" t="s">
        <v>11407</v>
      </c>
      <c r="K1233" s="2" t="s">
        <v>11408</v>
      </c>
      <c r="L1233" s="2" t="s">
        <v>11409</v>
      </c>
      <c r="M1233" s="2" t="s">
        <v>11410</v>
      </c>
      <c r="N1233" s="2" t="s">
        <v>11411</v>
      </c>
      <c r="O1233" s="5" t="s">
        <v>11412</v>
      </c>
      <c r="P1233" s="5" t="s">
        <v>11413</v>
      </c>
    </row>
    <row r="1234" spans="1:16" ht="13" x14ac:dyDescent="0.15">
      <c r="A1234" s="2" t="s">
        <v>11414</v>
      </c>
      <c r="B1234" s="2" t="s">
        <v>11415</v>
      </c>
      <c r="C1234" s="2" t="s">
        <v>9238</v>
      </c>
      <c r="D1234" s="2" t="s">
        <v>324</v>
      </c>
      <c r="E1234" s="2" t="s">
        <v>11416</v>
      </c>
      <c r="F1234" s="3">
        <v>0.39</v>
      </c>
      <c r="G1234" s="2">
        <v>4.2</v>
      </c>
      <c r="H1234" s="2">
        <v>780</v>
      </c>
      <c r="I1234" s="2" t="s">
        <v>11417</v>
      </c>
      <c r="J1234" s="2" t="s">
        <v>11418</v>
      </c>
      <c r="K1234" s="2" t="s">
        <v>11419</v>
      </c>
      <c r="L1234" s="2" t="s">
        <v>11420</v>
      </c>
      <c r="M1234" s="2" t="s">
        <v>11421</v>
      </c>
      <c r="N1234" s="2" t="s">
        <v>11422</v>
      </c>
      <c r="O1234" s="5" t="s">
        <v>11423</v>
      </c>
      <c r="P1234" s="5" t="s">
        <v>11424</v>
      </c>
    </row>
    <row r="1235" spans="1:16" ht="13" x14ac:dyDescent="0.15">
      <c r="A1235" s="2" t="s">
        <v>11425</v>
      </c>
      <c r="B1235" s="2" t="s">
        <v>11426</v>
      </c>
      <c r="C1235" s="2" t="s">
        <v>9282</v>
      </c>
      <c r="D1235" s="2" t="s">
        <v>1164</v>
      </c>
      <c r="E1235" s="2" t="s">
        <v>55</v>
      </c>
      <c r="F1235" s="3">
        <v>0.7</v>
      </c>
      <c r="G1235" s="2">
        <v>3.7</v>
      </c>
      <c r="H1235" s="2">
        <v>74</v>
      </c>
      <c r="I1235" s="2" t="s">
        <v>11427</v>
      </c>
      <c r="J1235" s="2" t="s">
        <v>11428</v>
      </c>
      <c r="K1235" s="2" t="s">
        <v>11429</v>
      </c>
      <c r="L1235" s="2" t="s">
        <v>11430</v>
      </c>
      <c r="M1235" s="2" t="s">
        <v>11431</v>
      </c>
      <c r="N1235" s="2" t="s">
        <v>11432</v>
      </c>
      <c r="O1235" s="5" t="s">
        <v>11433</v>
      </c>
      <c r="P1235" s="5" t="s">
        <v>11434</v>
      </c>
    </row>
    <row r="1236" spans="1:16" ht="13" x14ac:dyDescent="0.15">
      <c r="A1236" s="2" t="s">
        <v>11435</v>
      </c>
      <c r="B1236" s="2" t="s">
        <v>11436</v>
      </c>
      <c r="C1236" s="2" t="s">
        <v>10779</v>
      </c>
      <c r="D1236" s="2" t="s">
        <v>11437</v>
      </c>
      <c r="E1236" s="2" t="s">
        <v>11438</v>
      </c>
      <c r="F1236" s="3">
        <v>0.38</v>
      </c>
      <c r="G1236" s="2">
        <v>4.3</v>
      </c>
      <c r="H1236" s="4">
        <v>2026</v>
      </c>
      <c r="I1236" s="2" t="s">
        <v>11439</v>
      </c>
      <c r="J1236" s="2" t="s">
        <v>11440</v>
      </c>
      <c r="K1236" s="2" t="s">
        <v>11441</v>
      </c>
      <c r="L1236" s="2" t="s">
        <v>11442</v>
      </c>
      <c r="M1236" s="2" t="s">
        <v>11443</v>
      </c>
      <c r="N1236" s="2" t="s">
        <v>11444</v>
      </c>
      <c r="O1236" s="5" t="s">
        <v>11445</v>
      </c>
      <c r="P1236" s="5" t="s">
        <v>11446</v>
      </c>
    </row>
    <row r="1237" spans="1:16" ht="13" x14ac:dyDescent="0.15">
      <c r="A1237" s="2" t="s">
        <v>11447</v>
      </c>
      <c r="B1237" s="2" t="s">
        <v>11448</v>
      </c>
      <c r="C1237" s="2" t="s">
        <v>9495</v>
      </c>
      <c r="D1237" s="2" t="s">
        <v>11449</v>
      </c>
      <c r="E1237" s="2" t="s">
        <v>479</v>
      </c>
      <c r="F1237" s="3">
        <v>0.41</v>
      </c>
      <c r="G1237" s="2">
        <v>4.3</v>
      </c>
      <c r="H1237" s="4">
        <v>5911</v>
      </c>
      <c r="I1237" s="2" t="s">
        <v>11450</v>
      </c>
      <c r="J1237" s="2" t="s">
        <v>11451</v>
      </c>
      <c r="K1237" s="2" t="s">
        <v>11452</v>
      </c>
      <c r="L1237" s="2" t="s">
        <v>11453</v>
      </c>
      <c r="M1237" s="2" t="s">
        <v>11454</v>
      </c>
      <c r="N1237" s="2" t="s">
        <v>11455</v>
      </c>
      <c r="O1237" s="5" t="s">
        <v>11456</v>
      </c>
      <c r="P1237" s="5" t="s">
        <v>11457</v>
      </c>
    </row>
    <row r="1238" spans="1:16" ht="13" x14ac:dyDescent="0.15">
      <c r="A1238" s="2" t="s">
        <v>11458</v>
      </c>
      <c r="B1238" s="2" t="s">
        <v>11459</v>
      </c>
      <c r="C1238" s="2" t="s">
        <v>9483</v>
      </c>
      <c r="D1238" s="2" t="s">
        <v>11460</v>
      </c>
      <c r="E1238" s="2" t="s">
        <v>10436</v>
      </c>
      <c r="F1238" s="3">
        <v>0.28000000000000003</v>
      </c>
      <c r="G1238" s="2">
        <v>4.4000000000000004</v>
      </c>
      <c r="H1238" s="4">
        <v>1964</v>
      </c>
      <c r="I1238" s="2" t="s">
        <v>11461</v>
      </c>
      <c r="J1238" s="2" t="s">
        <v>11462</v>
      </c>
      <c r="K1238" s="2" t="s">
        <v>11463</v>
      </c>
      <c r="L1238" s="2" t="s">
        <v>11464</v>
      </c>
      <c r="M1238" s="2" t="s">
        <v>11465</v>
      </c>
      <c r="N1238" s="2" t="s">
        <v>11466</v>
      </c>
      <c r="O1238" s="5" t="s">
        <v>11467</v>
      </c>
      <c r="P1238" s="5" t="s">
        <v>11468</v>
      </c>
    </row>
    <row r="1239" spans="1:16" ht="13" x14ac:dyDescent="0.15">
      <c r="A1239" s="2" t="s">
        <v>11469</v>
      </c>
      <c r="B1239" s="2" t="s">
        <v>11470</v>
      </c>
      <c r="C1239" s="2" t="s">
        <v>9139</v>
      </c>
      <c r="D1239" s="2" t="s">
        <v>11471</v>
      </c>
      <c r="E1239" s="2" t="s">
        <v>11472</v>
      </c>
      <c r="F1239" s="3">
        <v>0.04</v>
      </c>
      <c r="G1239" s="2">
        <v>4.0999999999999996</v>
      </c>
      <c r="H1239" s="2">
        <v>25</v>
      </c>
      <c r="I1239" s="2" t="s">
        <v>11473</v>
      </c>
      <c r="J1239" s="2" t="s">
        <v>11474</v>
      </c>
      <c r="K1239" s="2" t="s">
        <v>11475</v>
      </c>
      <c r="L1239" s="2" t="s">
        <v>11476</v>
      </c>
      <c r="M1239" s="2" t="s">
        <v>11477</v>
      </c>
      <c r="N1239" s="2" t="s">
        <v>11478</v>
      </c>
      <c r="O1239" s="5" t="s">
        <v>11479</v>
      </c>
      <c r="P1239" s="5" t="s">
        <v>11480</v>
      </c>
    </row>
    <row r="1240" spans="1:16" ht="13" x14ac:dyDescent="0.15">
      <c r="A1240" s="2" t="s">
        <v>11481</v>
      </c>
      <c r="B1240" s="2" t="s">
        <v>11482</v>
      </c>
      <c r="C1240" s="2" t="s">
        <v>9507</v>
      </c>
      <c r="D1240" s="2" t="s">
        <v>11483</v>
      </c>
      <c r="E1240" s="2" t="s">
        <v>11299</v>
      </c>
      <c r="F1240" s="3">
        <v>0.13</v>
      </c>
      <c r="G1240" s="2">
        <v>4</v>
      </c>
      <c r="H1240" s="4">
        <v>3160</v>
      </c>
      <c r="I1240" s="2" t="s">
        <v>11484</v>
      </c>
      <c r="J1240" s="2" t="s">
        <v>11485</v>
      </c>
      <c r="K1240" s="2" t="s">
        <v>11486</v>
      </c>
      <c r="L1240" s="2" t="s">
        <v>11487</v>
      </c>
      <c r="M1240" s="2" t="s">
        <v>11488</v>
      </c>
      <c r="N1240" s="2" t="s">
        <v>11489</v>
      </c>
      <c r="O1240" s="5" t="s">
        <v>11490</v>
      </c>
      <c r="P1240" s="5" t="s">
        <v>11491</v>
      </c>
    </row>
    <row r="1241" spans="1:16" ht="13" x14ac:dyDescent="0.15">
      <c r="A1241" s="2" t="s">
        <v>11492</v>
      </c>
      <c r="B1241" s="2" t="s">
        <v>11493</v>
      </c>
      <c r="C1241" s="2" t="s">
        <v>9825</v>
      </c>
      <c r="D1241" s="2" t="s">
        <v>479</v>
      </c>
      <c r="E1241" s="2" t="s">
        <v>324</v>
      </c>
      <c r="F1241" s="3">
        <v>0.2</v>
      </c>
      <c r="G1241" s="2">
        <v>4.4000000000000004</v>
      </c>
      <c r="H1241" s="4">
        <v>1558</v>
      </c>
      <c r="I1241" s="2" t="s">
        <v>11494</v>
      </c>
      <c r="J1241" s="2" t="s">
        <v>11495</v>
      </c>
      <c r="K1241" s="2" t="s">
        <v>11496</v>
      </c>
      <c r="L1241" s="2" t="s">
        <v>11497</v>
      </c>
      <c r="M1241" s="2" t="s">
        <v>11498</v>
      </c>
      <c r="N1241" s="2" t="s">
        <v>11499</v>
      </c>
      <c r="O1241" s="5" t="s">
        <v>11500</v>
      </c>
      <c r="P1241" s="5" t="s">
        <v>11501</v>
      </c>
    </row>
    <row r="1242" spans="1:16" ht="13" x14ac:dyDescent="0.15">
      <c r="A1242" s="2" t="s">
        <v>11502</v>
      </c>
      <c r="B1242" s="2" t="s">
        <v>11503</v>
      </c>
      <c r="C1242" s="2" t="s">
        <v>9305</v>
      </c>
      <c r="D1242" s="2" t="s">
        <v>4096</v>
      </c>
      <c r="E1242" s="2" t="s">
        <v>11504</v>
      </c>
      <c r="F1242" s="3">
        <v>0.47</v>
      </c>
      <c r="G1242" s="2">
        <v>3.8</v>
      </c>
      <c r="H1242" s="4">
        <v>8958</v>
      </c>
      <c r="I1242" s="2" t="s">
        <v>11505</v>
      </c>
      <c r="J1242" s="2" t="s">
        <v>11506</v>
      </c>
      <c r="K1242" s="2" t="s">
        <v>11507</v>
      </c>
      <c r="L1242" s="2" t="s">
        <v>11508</v>
      </c>
      <c r="M1242" s="2" t="s">
        <v>11509</v>
      </c>
      <c r="N1242" s="2" t="s">
        <v>11510</v>
      </c>
      <c r="O1242" s="5" t="s">
        <v>11511</v>
      </c>
      <c r="P1242" s="5" t="s">
        <v>11512</v>
      </c>
    </row>
    <row r="1243" spans="1:16" ht="13" x14ac:dyDescent="0.15">
      <c r="A1243" s="2" t="s">
        <v>11513</v>
      </c>
      <c r="B1243" s="2" t="s">
        <v>11514</v>
      </c>
      <c r="C1243" s="2" t="s">
        <v>10971</v>
      </c>
      <c r="D1243" s="2" t="s">
        <v>11515</v>
      </c>
      <c r="E1243" s="2" t="s">
        <v>11516</v>
      </c>
      <c r="F1243" s="3">
        <v>0.19</v>
      </c>
      <c r="G1243" s="2">
        <v>4.3</v>
      </c>
      <c r="H1243" s="4">
        <v>13251</v>
      </c>
      <c r="I1243" s="2" t="s">
        <v>11517</v>
      </c>
      <c r="J1243" s="2" t="s">
        <v>11518</v>
      </c>
      <c r="K1243" s="2" t="s">
        <v>11519</v>
      </c>
      <c r="L1243" s="2" t="s">
        <v>11520</v>
      </c>
      <c r="M1243" s="2" t="s">
        <v>11521</v>
      </c>
      <c r="N1243" s="2" t="s">
        <v>11522</v>
      </c>
      <c r="O1243" s="5" t="s">
        <v>11523</v>
      </c>
      <c r="P1243" s="5" t="s">
        <v>11524</v>
      </c>
    </row>
    <row r="1244" spans="1:16" ht="13" x14ac:dyDescent="0.15">
      <c r="A1244" s="2" t="s">
        <v>11525</v>
      </c>
      <c r="B1244" s="2" t="s">
        <v>11526</v>
      </c>
      <c r="C1244" s="2" t="s">
        <v>9507</v>
      </c>
      <c r="D1244" s="2" t="s">
        <v>6346</v>
      </c>
      <c r="E1244" s="2" t="s">
        <v>11527</v>
      </c>
      <c r="F1244" s="3">
        <v>0.34</v>
      </c>
      <c r="G1244" s="2">
        <v>3.8</v>
      </c>
      <c r="H1244" s="4">
        <v>1393</v>
      </c>
      <c r="I1244" s="2" t="s">
        <v>11528</v>
      </c>
      <c r="J1244" s="2" t="s">
        <v>11529</v>
      </c>
      <c r="K1244" s="2" t="s">
        <v>11530</v>
      </c>
      <c r="L1244" s="2" t="s">
        <v>11531</v>
      </c>
      <c r="M1244" s="2" t="s">
        <v>11532</v>
      </c>
      <c r="N1244" s="2" t="s">
        <v>11533</v>
      </c>
      <c r="O1244" s="5" t="s">
        <v>11534</v>
      </c>
      <c r="P1244" s="5" t="s">
        <v>11535</v>
      </c>
    </row>
    <row r="1245" spans="1:16" ht="13" x14ac:dyDescent="0.15">
      <c r="A1245" s="2" t="s">
        <v>11536</v>
      </c>
      <c r="B1245" s="2" t="s">
        <v>11537</v>
      </c>
      <c r="C1245" s="2" t="s">
        <v>9282</v>
      </c>
      <c r="D1245" s="2" t="s">
        <v>11538</v>
      </c>
      <c r="E1245" s="2" t="s">
        <v>625</v>
      </c>
      <c r="F1245" s="3">
        <v>0.55000000000000004</v>
      </c>
      <c r="G1245" s="2">
        <v>2.2999999999999998</v>
      </c>
      <c r="H1245" s="2">
        <v>13</v>
      </c>
      <c r="I1245" s="2" t="s">
        <v>11539</v>
      </c>
      <c r="J1245" s="2" t="s">
        <v>11540</v>
      </c>
      <c r="K1245" s="2" t="s">
        <v>11541</v>
      </c>
      <c r="L1245" s="2" t="s">
        <v>11542</v>
      </c>
      <c r="M1245" s="2" t="s">
        <v>11543</v>
      </c>
      <c r="N1245" s="2" t="s">
        <v>11544</v>
      </c>
      <c r="O1245" s="5" t="s">
        <v>11545</v>
      </c>
      <c r="P1245" s="5" t="s">
        <v>11546</v>
      </c>
    </row>
    <row r="1246" spans="1:16" ht="13" x14ac:dyDescent="0.15">
      <c r="A1246" s="2" t="s">
        <v>11547</v>
      </c>
      <c r="B1246" s="2" t="s">
        <v>11548</v>
      </c>
      <c r="C1246" s="2" t="s">
        <v>9553</v>
      </c>
      <c r="D1246" s="2" t="s">
        <v>9353</v>
      </c>
      <c r="E1246" s="2" t="s">
        <v>11549</v>
      </c>
      <c r="F1246" s="3">
        <v>0.22</v>
      </c>
      <c r="G1246" s="2">
        <v>4.5</v>
      </c>
      <c r="H1246" s="4">
        <v>7241</v>
      </c>
      <c r="I1246" s="2" t="s">
        <v>11550</v>
      </c>
      <c r="J1246" s="2" t="s">
        <v>11551</v>
      </c>
      <c r="K1246" s="2" t="s">
        <v>11552</v>
      </c>
      <c r="L1246" s="2" t="s">
        <v>11553</v>
      </c>
      <c r="M1246" s="2" t="s">
        <v>11554</v>
      </c>
      <c r="N1246" s="2" t="s">
        <v>11555</v>
      </c>
      <c r="O1246" s="5" t="s">
        <v>11556</v>
      </c>
      <c r="P1246" s="5" t="s">
        <v>11557</v>
      </c>
    </row>
    <row r="1247" spans="1:16" ht="13" x14ac:dyDescent="0.15">
      <c r="A1247" s="2" t="s">
        <v>11558</v>
      </c>
      <c r="B1247" s="2" t="s">
        <v>11559</v>
      </c>
      <c r="C1247" s="2" t="s">
        <v>10791</v>
      </c>
      <c r="D1247" s="2" t="s">
        <v>11560</v>
      </c>
      <c r="E1247" s="2" t="s">
        <v>11561</v>
      </c>
      <c r="F1247" s="3">
        <v>0.49</v>
      </c>
      <c r="G1247" s="2">
        <v>4</v>
      </c>
      <c r="H1247" s="4">
        <v>16020</v>
      </c>
      <c r="I1247" s="2" t="s">
        <v>11562</v>
      </c>
      <c r="J1247" s="2" t="s">
        <v>11563</v>
      </c>
      <c r="K1247" s="2" t="s">
        <v>11564</v>
      </c>
      <c r="L1247" s="2" t="s">
        <v>11565</v>
      </c>
      <c r="M1247" s="2" t="s">
        <v>11566</v>
      </c>
      <c r="N1247" s="2" t="s">
        <v>11567</v>
      </c>
      <c r="O1247" s="5" t="s">
        <v>11568</v>
      </c>
      <c r="P1247" s="5" t="s">
        <v>11569</v>
      </c>
    </row>
    <row r="1248" spans="1:16" ht="13" x14ac:dyDescent="0.15">
      <c r="A1248" s="2" t="s">
        <v>11570</v>
      </c>
      <c r="B1248" s="2" t="s">
        <v>11571</v>
      </c>
      <c r="C1248" s="2" t="s">
        <v>9495</v>
      </c>
      <c r="D1248" s="2" t="s">
        <v>9496</v>
      </c>
      <c r="E1248" s="2" t="s">
        <v>20</v>
      </c>
      <c r="F1248" s="3">
        <v>0.68</v>
      </c>
      <c r="G1248" s="2">
        <v>3.7</v>
      </c>
      <c r="H1248" s="4">
        <v>1470</v>
      </c>
      <c r="I1248" s="2" t="s">
        <v>11572</v>
      </c>
      <c r="J1248" s="2" t="s">
        <v>11573</v>
      </c>
      <c r="K1248" s="2" t="s">
        <v>11574</v>
      </c>
      <c r="L1248" s="2" t="s">
        <v>11575</v>
      </c>
      <c r="M1248" s="2" t="s">
        <v>11576</v>
      </c>
      <c r="N1248" s="2" t="s">
        <v>11577</v>
      </c>
      <c r="O1248" s="5" t="s">
        <v>11578</v>
      </c>
      <c r="P1248" s="5" t="s">
        <v>11579</v>
      </c>
    </row>
    <row r="1249" spans="1:16" ht="13" x14ac:dyDescent="0.15">
      <c r="A1249" s="2" t="s">
        <v>11580</v>
      </c>
      <c r="B1249" s="2" t="s">
        <v>11581</v>
      </c>
      <c r="C1249" s="2" t="s">
        <v>11582</v>
      </c>
      <c r="D1249" s="2" t="s">
        <v>163</v>
      </c>
      <c r="E1249" s="2" t="s">
        <v>407</v>
      </c>
      <c r="F1249" s="3">
        <v>0.53</v>
      </c>
      <c r="G1249" s="2">
        <v>4</v>
      </c>
      <c r="H1249" s="4">
        <v>3663</v>
      </c>
      <c r="I1249" s="2" t="s">
        <v>11583</v>
      </c>
      <c r="J1249" s="2" t="s">
        <v>11584</v>
      </c>
      <c r="K1249" s="2" t="s">
        <v>11585</v>
      </c>
      <c r="L1249" s="2" t="s">
        <v>11586</v>
      </c>
      <c r="M1249" s="2" t="s">
        <v>11587</v>
      </c>
      <c r="N1249" s="2" t="s">
        <v>11588</v>
      </c>
      <c r="O1249" s="5" t="s">
        <v>11589</v>
      </c>
      <c r="P1249" s="5" t="s">
        <v>11590</v>
      </c>
    </row>
    <row r="1250" spans="1:16" ht="13" x14ac:dyDescent="0.15">
      <c r="A1250" s="2" t="s">
        <v>11591</v>
      </c>
      <c r="B1250" s="2" t="s">
        <v>11592</v>
      </c>
      <c r="C1250" s="2" t="s">
        <v>9364</v>
      </c>
      <c r="D1250" s="2" t="s">
        <v>6812</v>
      </c>
      <c r="E1250" s="2" t="s">
        <v>2857</v>
      </c>
      <c r="F1250" s="3">
        <v>0.27</v>
      </c>
      <c r="G1250" s="2">
        <v>4.4000000000000004</v>
      </c>
      <c r="H1250" s="2">
        <v>638</v>
      </c>
      <c r="I1250" s="2" t="s">
        <v>11593</v>
      </c>
      <c r="J1250" s="2" t="s">
        <v>11594</v>
      </c>
      <c r="K1250" s="2" t="s">
        <v>11595</v>
      </c>
      <c r="L1250" s="2" t="s">
        <v>11596</v>
      </c>
      <c r="M1250" s="2" t="s">
        <v>11597</v>
      </c>
      <c r="N1250" s="2" t="s">
        <v>11598</v>
      </c>
      <c r="O1250" s="5" t="s">
        <v>11599</v>
      </c>
      <c r="P1250" s="5" t="s">
        <v>11600</v>
      </c>
    </row>
    <row r="1251" spans="1:16" ht="13" x14ac:dyDescent="0.15">
      <c r="A1251" s="2" t="s">
        <v>11601</v>
      </c>
      <c r="B1251" s="2" t="s">
        <v>11602</v>
      </c>
      <c r="C1251" s="2" t="s">
        <v>10633</v>
      </c>
      <c r="D1251" s="2" t="s">
        <v>11603</v>
      </c>
      <c r="E1251" s="2" t="s">
        <v>1283</v>
      </c>
      <c r="F1251" s="3">
        <v>0.38</v>
      </c>
      <c r="G1251" s="2">
        <v>4.0999999999999996</v>
      </c>
      <c r="H1251" s="4">
        <v>3552</v>
      </c>
      <c r="I1251" s="2" t="s">
        <v>11604</v>
      </c>
      <c r="J1251" s="2" t="s">
        <v>11605</v>
      </c>
      <c r="K1251" s="2" t="s">
        <v>11606</v>
      </c>
      <c r="L1251" s="2" t="s">
        <v>11607</v>
      </c>
      <c r="M1251" s="2" t="s">
        <v>11608</v>
      </c>
      <c r="N1251" s="2" t="s">
        <v>11609</v>
      </c>
      <c r="O1251" s="5" t="s">
        <v>11610</v>
      </c>
      <c r="P1251" s="5" t="s">
        <v>11611</v>
      </c>
    </row>
    <row r="1252" spans="1:16" ht="13" x14ac:dyDescent="0.15">
      <c r="A1252" s="2" t="s">
        <v>11612</v>
      </c>
      <c r="B1252" s="2" t="s">
        <v>11613</v>
      </c>
      <c r="C1252" s="2" t="s">
        <v>9282</v>
      </c>
      <c r="D1252" s="2" t="s">
        <v>11614</v>
      </c>
      <c r="E1252" s="2" t="s">
        <v>11615</v>
      </c>
      <c r="F1252" s="3">
        <v>0.31</v>
      </c>
      <c r="G1252" s="2">
        <v>4.4000000000000004</v>
      </c>
      <c r="H1252" s="4">
        <v>11148</v>
      </c>
      <c r="I1252" s="2" t="s">
        <v>11616</v>
      </c>
      <c r="J1252" s="2" t="s">
        <v>11617</v>
      </c>
      <c r="K1252" s="2" t="s">
        <v>11618</v>
      </c>
      <c r="L1252" s="2" t="s">
        <v>11619</v>
      </c>
      <c r="M1252" s="2" t="s">
        <v>11620</v>
      </c>
      <c r="N1252" s="2" t="s">
        <v>11621</v>
      </c>
      <c r="O1252" s="5" t="s">
        <v>11622</v>
      </c>
      <c r="P1252" s="5" t="s">
        <v>11623</v>
      </c>
    </row>
    <row r="1253" spans="1:16" ht="13" x14ac:dyDescent="0.15">
      <c r="A1253" s="2" t="s">
        <v>11624</v>
      </c>
      <c r="B1253" s="2" t="s">
        <v>11625</v>
      </c>
      <c r="C1253" s="2" t="s">
        <v>10971</v>
      </c>
      <c r="D1253" s="2" t="s">
        <v>11626</v>
      </c>
      <c r="E1253" s="2" t="s">
        <v>625</v>
      </c>
      <c r="F1253" s="3">
        <v>0.52</v>
      </c>
      <c r="G1253" s="2">
        <v>3.1</v>
      </c>
      <c r="H1253" s="4">
        <v>2449</v>
      </c>
      <c r="I1253" s="2" t="s">
        <v>11627</v>
      </c>
      <c r="J1253" s="2" t="s">
        <v>11628</v>
      </c>
      <c r="K1253" s="2" t="s">
        <v>11629</v>
      </c>
      <c r="L1253" s="2" t="s">
        <v>11630</v>
      </c>
      <c r="M1253" s="2" t="s">
        <v>11631</v>
      </c>
      <c r="N1253" s="2" t="s">
        <v>11632</v>
      </c>
      <c r="O1253" s="5" t="s">
        <v>11633</v>
      </c>
      <c r="P1253" s="5" t="s">
        <v>11634</v>
      </c>
    </row>
    <row r="1254" spans="1:16" ht="13" x14ac:dyDescent="0.15">
      <c r="A1254" s="2" t="s">
        <v>11635</v>
      </c>
      <c r="B1254" s="2" t="s">
        <v>11636</v>
      </c>
      <c r="C1254" s="2" t="s">
        <v>9507</v>
      </c>
      <c r="D1254" s="2" t="s">
        <v>11637</v>
      </c>
      <c r="E1254" s="2" t="s">
        <v>7335</v>
      </c>
      <c r="F1254" s="3">
        <v>0.12</v>
      </c>
      <c r="G1254" s="2">
        <v>4.3</v>
      </c>
      <c r="H1254" s="4">
        <v>2299</v>
      </c>
      <c r="I1254" s="2" t="s">
        <v>11638</v>
      </c>
      <c r="J1254" s="2" t="s">
        <v>11639</v>
      </c>
      <c r="K1254" s="2" t="s">
        <v>11640</v>
      </c>
      <c r="L1254" s="2" t="s">
        <v>11641</v>
      </c>
      <c r="M1254" s="2" t="s">
        <v>11642</v>
      </c>
      <c r="N1254" s="2" t="s">
        <v>11643</v>
      </c>
      <c r="O1254" s="5" t="s">
        <v>11644</v>
      </c>
      <c r="P1254" s="5" t="s">
        <v>11645</v>
      </c>
    </row>
    <row r="1255" spans="1:16" ht="13" x14ac:dyDescent="0.15">
      <c r="A1255" s="2" t="s">
        <v>11646</v>
      </c>
      <c r="B1255" s="2" t="s">
        <v>11647</v>
      </c>
      <c r="C1255" s="2" t="s">
        <v>9825</v>
      </c>
      <c r="D1255" s="2" t="s">
        <v>11648</v>
      </c>
      <c r="E1255" s="2" t="s">
        <v>11649</v>
      </c>
      <c r="F1255" s="3">
        <v>0.39</v>
      </c>
      <c r="G1255" s="2">
        <v>4.4000000000000004</v>
      </c>
      <c r="H1255" s="4">
        <v>6027</v>
      </c>
      <c r="I1255" s="2" t="s">
        <v>11650</v>
      </c>
      <c r="J1255" s="2" t="s">
        <v>11651</v>
      </c>
      <c r="K1255" s="2" t="s">
        <v>11652</v>
      </c>
      <c r="L1255" s="2" t="s">
        <v>11653</v>
      </c>
      <c r="M1255" s="2" t="s">
        <v>11654</v>
      </c>
      <c r="N1255" s="2" t="s">
        <v>11655</v>
      </c>
      <c r="O1255" s="5" t="s">
        <v>11656</v>
      </c>
      <c r="P1255" s="5" t="s">
        <v>11657</v>
      </c>
    </row>
    <row r="1256" spans="1:16" ht="13" x14ac:dyDescent="0.15">
      <c r="A1256" s="2" t="s">
        <v>11658</v>
      </c>
      <c r="B1256" s="2" t="s">
        <v>11659</v>
      </c>
      <c r="C1256" s="2" t="s">
        <v>9655</v>
      </c>
      <c r="D1256" s="2" t="s">
        <v>611</v>
      </c>
      <c r="E1256" s="2" t="s">
        <v>11660</v>
      </c>
      <c r="F1256" s="3">
        <v>0.39</v>
      </c>
      <c r="G1256" s="2">
        <v>4.4000000000000004</v>
      </c>
      <c r="H1256" s="2">
        <v>461</v>
      </c>
      <c r="I1256" s="2" t="s">
        <v>11661</v>
      </c>
      <c r="J1256" s="2" t="s">
        <v>11662</v>
      </c>
      <c r="K1256" s="2" t="s">
        <v>11663</v>
      </c>
      <c r="L1256" s="2" t="s">
        <v>11664</v>
      </c>
      <c r="M1256" s="2" t="s">
        <v>11665</v>
      </c>
      <c r="N1256" s="2" t="s">
        <v>11666</v>
      </c>
      <c r="O1256" s="5" t="s">
        <v>11667</v>
      </c>
      <c r="P1256" s="5" t="s">
        <v>11668</v>
      </c>
    </row>
    <row r="1257" spans="1:16" ht="13" x14ac:dyDescent="0.15">
      <c r="A1257" s="2" t="s">
        <v>11669</v>
      </c>
      <c r="B1257" s="2" t="s">
        <v>11670</v>
      </c>
      <c r="C1257" s="2" t="s">
        <v>9686</v>
      </c>
      <c r="D1257" s="2" t="s">
        <v>11671</v>
      </c>
      <c r="E1257" s="2" t="s">
        <v>11672</v>
      </c>
      <c r="F1257" s="3">
        <v>0.33</v>
      </c>
      <c r="G1257" s="2">
        <v>4.0999999999999996</v>
      </c>
      <c r="H1257" s="2">
        <v>282</v>
      </c>
      <c r="I1257" s="2" t="s">
        <v>11673</v>
      </c>
      <c r="J1257" s="2" t="s">
        <v>11674</v>
      </c>
      <c r="K1257" s="2" t="s">
        <v>11675</v>
      </c>
      <c r="L1257" s="2" t="s">
        <v>11676</v>
      </c>
      <c r="M1257" s="2" t="s">
        <v>11677</v>
      </c>
      <c r="N1257" s="2" t="s">
        <v>11678</v>
      </c>
      <c r="O1257" s="5" t="s">
        <v>11679</v>
      </c>
      <c r="P1257" s="5" t="s">
        <v>11680</v>
      </c>
    </row>
    <row r="1258" spans="1:16" ht="13" x14ac:dyDescent="0.15">
      <c r="A1258" s="2" t="s">
        <v>11681</v>
      </c>
      <c r="B1258" s="2" t="s">
        <v>11682</v>
      </c>
      <c r="C1258" s="2" t="s">
        <v>9449</v>
      </c>
      <c r="D1258" s="2" t="s">
        <v>114</v>
      </c>
      <c r="E1258" s="2" t="s">
        <v>3682</v>
      </c>
      <c r="F1258" s="3">
        <v>7.0000000000000007E-2</v>
      </c>
      <c r="G1258" s="2">
        <v>4.0999999999999996</v>
      </c>
      <c r="H1258" s="4">
        <v>9275</v>
      </c>
      <c r="I1258" s="2" t="s">
        <v>11683</v>
      </c>
      <c r="J1258" s="2" t="s">
        <v>11684</v>
      </c>
      <c r="K1258" s="2" t="s">
        <v>11685</v>
      </c>
      <c r="L1258" s="2" t="s">
        <v>11686</v>
      </c>
      <c r="M1258" s="2" t="s">
        <v>11687</v>
      </c>
      <c r="N1258" s="2" t="s">
        <v>11688</v>
      </c>
      <c r="O1258" s="5" t="s">
        <v>11689</v>
      </c>
      <c r="P1258" s="5" t="s">
        <v>11690</v>
      </c>
    </row>
    <row r="1259" spans="1:16" ht="13" x14ac:dyDescent="0.15">
      <c r="A1259" s="2" t="s">
        <v>11691</v>
      </c>
      <c r="B1259" s="2" t="s">
        <v>11692</v>
      </c>
      <c r="C1259" s="2" t="s">
        <v>9587</v>
      </c>
      <c r="D1259" s="2" t="s">
        <v>11693</v>
      </c>
      <c r="E1259" s="2" t="s">
        <v>577</v>
      </c>
      <c r="F1259" s="3">
        <v>0.55000000000000004</v>
      </c>
      <c r="G1259" s="2">
        <v>4</v>
      </c>
      <c r="H1259" s="2">
        <v>743</v>
      </c>
      <c r="I1259" s="2" t="s">
        <v>11694</v>
      </c>
      <c r="J1259" s="2" t="s">
        <v>11695</v>
      </c>
      <c r="K1259" s="2" t="s">
        <v>11696</v>
      </c>
      <c r="L1259" s="2" t="s">
        <v>11697</v>
      </c>
      <c r="M1259" s="2" t="s">
        <v>11698</v>
      </c>
      <c r="N1259" s="2" t="s">
        <v>11699</v>
      </c>
      <c r="O1259" s="5" t="s">
        <v>11700</v>
      </c>
      <c r="P1259" s="5" t="s">
        <v>11701</v>
      </c>
    </row>
    <row r="1260" spans="1:16" ht="13" x14ac:dyDescent="0.15">
      <c r="A1260" s="2" t="s">
        <v>11702</v>
      </c>
      <c r="B1260" s="2" t="s">
        <v>11703</v>
      </c>
      <c r="C1260" s="2" t="s">
        <v>9316</v>
      </c>
      <c r="D1260" s="2" t="s">
        <v>5925</v>
      </c>
      <c r="E1260" s="2" t="s">
        <v>1683</v>
      </c>
      <c r="F1260" s="3">
        <v>0.57999999999999996</v>
      </c>
      <c r="G1260" s="2">
        <v>3.6</v>
      </c>
      <c r="H1260" s="2">
        <v>328</v>
      </c>
      <c r="I1260" s="2" t="s">
        <v>11704</v>
      </c>
      <c r="J1260" s="2" t="s">
        <v>11705</v>
      </c>
      <c r="K1260" s="2" t="s">
        <v>11706</v>
      </c>
      <c r="L1260" s="2" t="s">
        <v>11707</v>
      </c>
      <c r="M1260" s="2" t="s">
        <v>11708</v>
      </c>
      <c r="N1260" s="2" t="s">
        <v>11709</v>
      </c>
      <c r="O1260" s="5" t="s">
        <v>11710</v>
      </c>
      <c r="P1260" s="5" t="s">
        <v>11711</v>
      </c>
    </row>
    <row r="1261" spans="1:16" ht="13" x14ac:dyDescent="0.15">
      <c r="A1261" s="2" t="s">
        <v>11712</v>
      </c>
      <c r="B1261" s="2" t="s">
        <v>11713</v>
      </c>
      <c r="C1261" s="2" t="s">
        <v>9316</v>
      </c>
      <c r="D1261" s="2" t="s">
        <v>8923</v>
      </c>
      <c r="E1261" s="2" t="s">
        <v>11714</v>
      </c>
      <c r="F1261" s="3">
        <v>0.51</v>
      </c>
      <c r="G1261" s="2">
        <v>3.9</v>
      </c>
      <c r="H1261" s="2">
        <v>942</v>
      </c>
      <c r="I1261" s="2" t="s">
        <v>11715</v>
      </c>
      <c r="J1261" s="2" t="s">
        <v>11716</v>
      </c>
      <c r="K1261" s="2" t="s">
        <v>11717</v>
      </c>
      <c r="L1261" s="2" t="s">
        <v>11718</v>
      </c>
      <c r="M1261" s="2" t="s">
        <v>11719</v>
      </c>
      <c r="N1261" s="2" t="s">
        <v>11720</v>
      </c>
      <c r="O1261" s="5" t="s">
        <v>11721</v>
      </c>
      <c r="P1261" s="5" t="s">
        <v>11722</v>
      </c>
    </row>
    <row r="1262" spans="1:16" ht="13" x14ac:dyDescent="0.15">
      <c r="A1262" s="2" t="s">
        <v>11723</v>
      </c>
      <c r="B1262" s="2" t="s">
        <v>11724</v>
      </c>
      <c r="C1262" s="2" t="s">
        <v>11725</v>
      </c>
      <c r="D1262" s="2" t="s">
        <v>11726</v>
      </c>
      <c r="E1262" s="2" t="s">
        <v>9644</v>
      </c>
      <c r="F1262" s="3">
        <v>0.17</v>
      </c>
      <c r="G1262" s="2">
        <v>3.9</v>
      </c>
      <c r="H1262" s="4">
        <v>3815</v>
      </c>
      <c r="I1262" s="2" t="s">
        <v>11727</v>
      </c>
      <c r="J1262" s="2" t="s">
        <v>11728</v>
      </c>
      <c r="K1262" s="2" t="s">
        <v>11729</v>
      </c>
      <c r="L1262" s="2" t="s">
        <v>11730</v>
      </c>
      <c r="M1262" s="2" t="s">
        <v>11731</v>
      </c>
      <c r="N1262" s="2" t="s">
        <v>11732</v>
      </c>
      <c r="O1262" s="5" t="s">
        <v>11733</v>
      </c>
      <c r="P1262" s="5" t="s">
        <v>11734</v>
      </c>
    </row>
    <row r="1263" spans="1:16" ht="13" x14ac:dyDescent="0.15">
      <c r="A1263" s="2" t="s">
        <v>11735</v>
      </c>
      <c r="B1263" s="2" t="s">
        <v>11736</v>
      </c>
      <c r="C1263" s="2" t="s">
        <v>9305</v>
      </c>
      <c r="D1263" s="2" t="s">
        <v>1415</v>
      </c>
      <c r="E1263" s="2" t="s">
        <v>11737</v>
      </c>
      <c r="F1263" s="3">
        <v>0.5</v>
      </c>
      <c r="G1263" s="2">
        <v>3.8</v>
      </c>
      <c r="H1263" s="4">
        <v>7988</v>
      </c>
      <c r="I1263" s="2" t="s">
        <v>11738</v>
      </c>
      <c r="J1263" s="2" t="s">
        <v>11739</v>
      </c>
      <c r="K1263" s="2" t="s">
        <v>11740</v>
      </c>
      <c r="L1263" s="2" t="s">
        <v>11741</v>
      </c>
      <c r="M1263" s="2" t="s">
        <v>11742</v>
      </c>
      <c r="N1263" s="2" t="s">
        <v>11743</v>
      </c>
      <c r="O1263" s="5" t="s">
        <v>11744</v>
      </c>
      <c r="P1263" s="5" t="s">
        <v>11745</v>
      </c>
    </row>
    <row r="1264" spans="1:16" ht="13" x14ac:dyDescent="0.15">
      <c r="A1264" s="2" t="s">
        <v>11746</v>
      </c>
      <c r="B1264" s="2" t="s">
        <v>11747</v>
      </c>
      <c r="C1264" s="2" t="s">
        <v>9364</v>
      </c>
      <c r="D1264" s="2" t="s">
        <v>10938</v>
      </c>
      <c r="E1264" s="2" t="s">
        <v>2139</v>
      </c>
      <c r="F1264" s="3">
        <v>0.55000000000000004</v>
      </c>
      <c r="G1264" s="2">
        <v>4.0999999999999996</v>
      </c>
      <c r="H1264" s="2">
        <v>925</v>
      </c>
      <c r="I1264" s="2" t="s">
        <v>11748</v>
      </c>
      <c r="J1264" s="2" t="s">
        <v>11749</v>
      </c>
      <c r="K1264" s="2" t="s">
        <v>11750</v>
      </c>
      <c r="L1264" s="2" t="s">
        <v>11751</v>
      </c>
      <c r="M1264" s="2" t="s">
        <v>11752</v>
      </c>
      <c r="N1264" s="2" t="s">
        <v>11753</v>
      </c>
      <c r="O1264" s="5" t="s">
        <v>11754</v>
      </c>
      <c r="P1264" s="5" t="s">
        <v>11755</v>
      </c>
    </row>
    <row r="1265" spans="1:16" ht="13" x14ac:dyDescent="0.15">
      <c r="A1265" s="2" t="s">
        <v>11756</v>
      </c>
      <c r="B1265" s="2" t="s">
        <v>11757</v>
      </c>
      <c r="C1265" s="2" t="s">
        <v>11758</v>
      </c>
      <c r="D1265" s="2" t="s">
        <v>11759</v>
      </c>
      <c r="E1265" s="2" t="s">
        <v>11760</v>
      </c>
      <c r="F1265" s="3">
        <v>0.41</v>
      </c>
      <c r="G1265" s="2">
        <v>4.0999999999999996</v>
      </c>
      <c r="H1265" s="4">
        <v>4370</v>
      </c>
      <c r="I1265" s="2" t="s">
        <v>11761</v>
      </c>
      <c r="J1265" s="2" t="s">
        <v>11762</v>
      </c>
      <c r="K1265" s="2" t="s">
        <v>11763</v>
      </c>
      <c r="L1265" s="2" t="s">
        <v>11764</v>
      </c>
      <c r="M1265" s="2" t="s">
        <v>11765</v>
      </c>
      <c r="N1265" s="2" t="s">
        <v>11766</v>
      </c>
      <c r="O1265" s="5" t="s">
        <v>11767</v>
      </c>
      <c r="P1265" s="5" t="s">
        <v>11768</v>
      </c>
    </row>
    <row r="1266" spans="1:16" ht="13" x14ac:dyDescent="0.15">
      <c r="A1266" s="2" t="s">
        <v>11769</v>
      </c>
      <c r="B1266" s="2" t="s">
        <v>11770</v>
      </c>
      <c r="C1266" s="2" t="s">
        <v>9293</v>
      </c>
      <c r="D1266" s="2" t="s">
        <v>11771</v>
      </c>
      <c r="E1266" s="2" t="s">
        <v>78</v>
      </c>
      <c r="F1266" s="3">
        <v>0.15</v>
      </c>
      <c r="G1266" s="2">
        <v>4.0999999999999996</v>
      </c>
      <c r="H1266" s="4">
        <v>7619</v>
      </c>
      <c r="I1266" s="2" t="s">
        <v>11772</v>
      </c>
      <c r="J1266" s="2" t="s">
        <v>11773</v>
      </c>
      <c r="K1266" s="2" t="s">
        <v>11774</v>
      </c>
      <c r="L1266" s="2" t="s">
        <v>11775</v>
      </c>
      <c r="M1266" s="2" t="s">
        <v>11776</v>
      </c>
      <c r="N1266" s="2" t="s">
        <v>11777</v>
      </c>
      <c r="O1266" s="5" t="s">
        <v>11778</v>
      </c>
      <c r="P1266" s="5" t="s">
        <v>11779</v>
      </c>
    </row>
    <row r="1267" spans="1:16" ht="13" x14ac:dyDescent="0.15">
      <c r="A1267" s="2" t="s">
        <v>11780</v>
      </c>
      <c r="B1267" s="2" t="s">
        <v>11781</v>
      </c>
      <c r="C1267" s="2" t="s">
        <v>10308</v>
      </c>
      <c r="D1267" s="2" t="s">
        <v>2127</v>
      </c>
      <c r="E1267" s="2" t="s">
        <v>11363</v>
      </c>
      <c r="F1267" s="3">
        <v>0.06</v>
      </c>
      <c r="G1267" s="2">
        <v>3.8</v>
      </c>
      <c r="H1267" s="4">
        <v>2593</v>
      </c>
      <c r="I1267" s="2" t="s">
        <v>11782</v>
      </c>
      <c r="J1267" s="2" t="s">
        <v>11783</v>
      </c>
      <c r="K1267" s="2" t="s">
        <v>11784</v>
      </c>
      <c r="L1267" s="2" t="s">
        <v>11785</v>
      </c>
      <c r="M1267" s="2" t="s">
        <v>11786</v>
      </c>
      <c r="N1267" s="2" t="s">
        <v>11787</v>
      </c>
      <c r="O1267" s="5" t="s">
        <v>11788</v>
      </c>
      <c r="P1267" s="5" t="s">
        <v>11789</v>
      </c>
    </row>
    <row r="1268" spans="1:16" ht="13" x14ac:dyDescent="0.15">
      <c r="A1268" s="2" t="s">
        <v>11790</v>
      </c>
      <c r="B1268" s="2" t="s">
        <v>11791</v>
      </c>
      <c r="C1268" s="2" t="s">
        <v>9139</v>
      </c>
      <c r="D1268" s="2" t="s">
        <v>11792</v>
      </c>
      <c r="E1268" s="2" t="s">
        <v>11793</v>
      </c>
      <c r="F1268" s="3">
        <v>0.17</v>
      </c>
      <c r="G1268" s="2">
        <v>4.3</v>
      </c>
      <c r="H1268" s="2">
        <v>356</v>
      </c>
      <c r="I1268" s="2" t="s">
        <v>11794</v>
      </c>
      <c r="J1268" s="2" t="s">
        <v>11795</v>
      </c>
      <c r="K1268" s="2" t="s">
        <v>11796</v>
      </c>
      <c r="L1268" s="2" t="s">
        <v>11797</v>
      </c>
      <c r="M1268" s="2" t="s">
        <v>11798</v>
      </c>
      <c r="N1268" s="2" t="s">
        <v>11799</v>
      </c>
      <c r="O1268" s="5" t="s">
        <v>11800</v>
      </c>
      <c r="P1268" s="5" t="s">
        <v>11801</v>
      </c>
    </row>
    <row r="1269" spans="1:16" ht="13" x14ac:dyDescent="0.15">
      <c r="A1269" s="2" t="s">
        <v>11802</v>
      </c>
      <c r="B1269" s="2" t="s">
        <v>11803</v>
      </c>
      <c r="C1269" s="2" t="s">
        <v>9173</v>
      </c>
      <c r="D1269" s="2" t="s">
        <v>142</v>
      </c>
      <c r="E1269" s="2" t="s">
        <v>730</v>
      </c>
      <c r="F1269" s="3">
        <v>0.73</v>
      </c>
      <c r="G1269" s="2">
        <v>4.5</v>
      </c>
      <c r="H1269" s="2">
        <v>63</v>
      </c>
      <c r="I1269" s="2" t="s">
        <v>11804</v>
      </c>
      <c r="J1269" s="2" t="s">
        <v>11805</v>
      </c>
      <c r="K1269" s="2" t="s">
        <v>11806</v>
      </c>
      <c r="L1269" s="2" t="s">
        <v>11807</v>
      </c>
      <c r="M1269" s="2" t="s">
        <v>11808</v>
      </c>
      <c r="N1269" s="2" t="s">
        <v>11809</v>
      </c>
      <c r="O1269" s="5" t="s">
        <v>11810</v>
      </c>
      <c r="P1269" s="5" t="s">
        <v>11811</v>
      </c>
    </row>
    <row r="1270" spans="1:16" ht="13" x14ac:dyDescent="0.15">
      <c r="A1270" s="2" t="s">
        <v>11812</v>
      </c>
      <c r="B1270" s="2" t="s">
        <v>11813</v>
      </c>
      <c r="C1270" s="2" t="s">
        <v>10297</v>
      </c>
      <c r="D1270" s="2" t="s">
        <v>11814</v>
      </c>
      <c r="E1270" s="2" t="s">
        <v>11814</v>
      </c>
      <c r="F1270" s="3">
        <v>0</v>
      </c>
      <c r="G1270" s="2">
        <v>4.2</v>
      </c>
      <c r="H1270" s="4">
        <v>4740</v>
      </c>
      <c r="I1270" s="2" t="s">
        <v>11815</v>
      </c>
      <c r="J1270" s="2" t="s">
        <v>11816</v>
      </c>
      <c r="K1270" s="2" t="s">
        <v>11817</v>
      </c>
      <c r="L1270" s="2" t="s">
        <v>11818</v>
      </c>
      <c r="M1270" s="2" t="s">
        <v>11819</v>
      </c>
      <c r="N1270" s="2" t="s">
        <v>11820</v>
      </c>
      <c r="O1270" s="5" t="s">
        <v>11821</v>
      </c>
      <c r="P1270" s="5" t="s">
        <v>11822</v>
      </c>
    </row>
    <row r="1271" spans="1:16" ht="13" x14ac:dyDescent="0.15">
      <c r="A1271" s="2" t="s">
        <v>11823</v>
      </c>
      <c r="B1271" s="2" t="s">
        <v>11824</v>
      </c>
      <c r="C1271" s="2" t="s">
        <v>9495</v>
      </c>
      <c r="D1271" s="2" t="s">
        <v>9496</v>
      </c>
      <c r="E1271" s="2" t="s">
        <v>163</v>
      </c>
      <c r="F1271" s="3">
        <v>0.61</v>
      </c>
      <c r="G1271" s="2">
        <v>3.9</v>
      </c>
      <c r="H1271" s="2">
        <v>296</v>
      </c>
      <c r="I1271" s="2" t="s">
        <v>11825</v>
      </c>
      <c r="J1271" s="2" t="s">
        <v>11826</v>
      </c>
      <c r="K1271" s="2" t="s">
        <v>11827</v>
      </c>
      <c r="L1271" s="2" t="s">
        <v>11828</v>
      </c>
      <c r="M1271" s="2" t="s">
        <v>11829</v>
      </c>
      <c r="N1271" s="2" t="s">
        <v>11830</v>
      </c>
      <c r="O1271" s="5" t="s">
        <v>11831</v>
      </c>
      <c r="P1271" s="5" t="s">
        <v>11832</v>
      </c>
    </row>
    <row r="1272" spans="1:16" ht="13" x14ac:dyDescent="0.15">
      <c r="A1272" s="2" t="s">
        <v>11833</v>
      </c>
      <c r="B1272" s="2" t="s">
        <v>11834</v>
      </c>
      <c r="C1272" s="2" t="s">
        <v>11835</v>
      </c>
      <c r="D1272" s="2" t="s">
        <v>101</v>
      </c>
      <c r="E1272" s="2" t="s">
        <v>90</v>
      </c>
      <c r="F1272" s="3">
        <v>0.54</v>
      </c>
      <c r="G1272" s="2">
        <v>3.5</v>
      </c>
      <c r="H1272" s="2">
        <v>185</v>
      </c>
      <c r="I1272" s="2" t="s">
        <v>11836</v>
      </c>
      <c r="J1272" s="2" t="s">
        <v>11837</v>
      </c>
      <c r="K1272" s="2" t="s">
        <v>11838</v>
      </c>
      <c r="L1272" s="2" t="s">
        <v>11839</v>
      </c>
      <c r="M1272" s="2" t="s">
        <v>11840</v>
      </c>
      <c r="N1272" s="2" t="s">
        <v>11841</v>
      </c>
      <c r="O1272" s="5" t="s">
        <v>11842</v>
      </c>
      <c r="P1272" s="5" t="s">
        <v>11843</v>
      </c>
    </row>
    <row r="1273" spans="1:16" ht="13" x14ac:dyDescent="0.15">
      <c r="A1273" s="2" t="s">
        <v>11844</v>
      </c>
      <c r="B1273" s="2" t="s">
        <v>11845</v>
      </c>
      <c r="C1273" s="2" t="s">
        <v>9507</v>
      </c>
      <c r="D1273" s="2" t="s">
        <v>11846</v>
      </c>
      <c r="E1273" s="2" t="s">
        <v>11615</v>
      </c>
      <c r="F1273" s="3">
        <v>0.16</v>
      </c>
      <c r="G1273" s="2">
        <v>4.3</v>
      </c>
      <c r="H1273" s="4">
        <v>1954</v>
      </c>
      <c r="I1273" s="2" t="s">
        <v>11847</v>
      </c>
      <c r="J1273" s="2" t="s">
        <v>11848</v>
      </c>
      <c r="K1273" s="2" t="s">
        <v>11849</v>
      </c>
      <c r="L1273" s="2" t="s">
        <v>11850</v>
      </c>
      <c r="M1273" s="2" t="s">
        <v>11851</v>
      </c>
      <c r="N1273" s="2" t="s">
        <v>11852</v>
      </c>
      <c r="O1273" s="5" t="s">
        <v>11853</v>
      </c>
      <c r="P1273" s="5" t="s">
        <v>11854</v>
      </c>
    </row>
    <row r="1274" spans="1:16" ht="13" x14ac:dyDescent="0.15">
      <c r="A1274" s="2" t="s">
        <v>11855</v>
      </c>
      <c r="B1274" s="2" t="s">
        <v>11856</v>
      </c>
      <c r="C1274" s="2" t="s">
        <v>9375</v>
      </c>
      <c r="D1274" s="2" t="s">
        <v>5556</v>
      </c>
      <c r="E1274" s="2" t="s">
        <v>11857</v>
      </c>
      <c r="F1274" s="3">
        <v>0.52</v>
      </c>
      <c r="G1274" s="2">
        <v>3.9</v>
      </c>
      <c r="H1274" s="2">
        <v>959</v>
      </c>
      <c r="I1274" s="2" t="s">
        <v>11858</v>
      </c>
      <c r="J1274" s="2" t="s">
        <v>11859</v>
      </c>
      <c r="K1274" s="2" t="s">
        <v>11860</v>
      </c>
      <c r="L1274" s="2" t="s">
        <v>11861</v>
      </c>
      <c r="M1274" s="2" t="s">
        <v>11862</v>
      </c>
      <c r="N1274" s="2" t="s">
        <v>11863</v>
      </c>
      <c r="O1274" s="5" t="s">
        <v>11864</v>
      </c>
      <c r="P1274" s="5" t="s">
        <v>11865</v>
      </c>
    </row>
    <row r="1275" spans="1:16" ht="13" x14ac:dyDescent="0.15">
      <c r="A1275" s="2" t="s">
        <v>11866</v>
      </c>
      <c r="B1275" s="2" t="s">
        <v>11867</v>
      </c>
      <c r="C1275" s="2" t="s">
        <v>9162</v>
      </c>
      <c r="D1275" s="2" t="s">
        <v>102</v>
      </c>
      <c r="E1275" s="2" t="s">
        <v>90</v>
      </c>
      <c r="F1275" s="3">
        <v>0.4</v>
      </c>
      <c r="G1275" s="2">
        <v>3.9</v>
      </c>
      <c r="H1275" s="4">
        <v>1015</v>
      </c>
      <c r="I1275" s="2" t="s">
        <v>11868</v>
      </c>
      <c r="J1275" s="2" t="s">
        <v>11869</v>
      </c>
      <c r="K1275" s="2" t="s">
        <v>11870</v>
      </c>
      <c r="L1275" s="2" t="s">
        <v>11871</v>
      </c>
      <c r="M1275" s="2" t="s">
        <v>11872</v>
      </c>
      <c r="N1275" s="2" t="s">
        <v>11873</v>
      </c>
      <c r="O1275" s="5" t="s">
        <v>11874</v>
      </c>
      <c r="P1275" s="5" t="s">
        <v>11875</v>
      </c>
    </row>
    <row r="1276" spans="1:16" ht="13" x14ac:dyDescent="0.15">
      <c r="A1276" s="2" t="s">
        <v>11876</v>
      </c>
      <c r="B1276" s="2" t="s">
        <v>11877</v>
      </c>
      <c r="C1276" s="2" t="s">
        <v>11878</v>
      </c>
      <c r="D1276" s="2" t="s">
        <v>11879</v>
      </c>
      <c r="E1276" s="2" t="s">
        <v>11880</v>
      </c>
      <c r="F1276" s="3">
        <v>0.37</v>
      </c>
      <c r="G1276" s="2">
        <v>4</v>
      </c>
      <c r="H1276" s="4">
        <v>3973</v>
      </c>
      <c r="I1276" s="2" t="s">
        <v>11881</v>
      </c>
      <c r="J1276" s="2" t="s">
        <v>11882</v>
      </c>
      <c r="K1276" s="2" t="s">
        <v>11883</v>
      </c>
      <c r="L1276" s="2" t="s">
        <v>11884</v>
      </c>
      <c r="M1276" s="2" t="s">
        <v>11885</v>
      </c>
      <c r="N1276" s="2" t="s">
        <v>11886</v>
      </c>
      <c r="O1276" s="5" t="s">
        <v>11887</v>
      </c>
      <c r="P1276" s="5" t="s">
        <v>11888</v>
      </c>
    </row>
    <row r="1277" spans="1:16" ht="13" x14ac:dyDescent="0.15">
      <c r="A1277" s="2" t="s">
        <v>11889</v>
      </c>
      <c r="B1277" s="2" t="s">
        <v>11890</v>
      </c>
      <c r="C1277" s="2" t="s">
        <v>9655</v>
      </c>
      <c r="D1277" s="2" t="s">
        <v>55</v>
      </c>
      <c r="E1277" s="2" t="s">
        <v>479</v>
      </c>
      <c r="F1277" s="3">
        <v>0.56000000000000005</v>
      </c>
      <c r="G1277" s="2">
        <v>4.7</v>
      </c>
      <c r="H1277" s="4">
        <v>2300</v>
      </c>
      <c r="I1277" s="2" t="s">
        <v>11891</v>
      </c>
      <c r="J1277" s="2" t="s">
        <v>11892</v>
      </c>
      <c r="K1277" s="2" t="s">
        <v>11893</v>
      </c>
      <c r="L1277" s="2" t="s">
        <v>11894</v>
      </c>
      <c r="M1277" s="2" t="s">
        <v>11895</v>
      </c>
      <c r="N1277" s="2" t="s">
        <v>11896</v>
      </c>
      <c r="O1277" s="5" t="s">
        <v>11897</v>
      </c>
      <c r="P1277" s="5" t="s">
        <v>11898</v>
      </c>
    </row>
    <row r="1278" spans="1:16" ht="13" x14ac:dyDescent="0.15">
      <c r="A1278" s="2" t="s">
        <v>11899</v>
      </c>
      <c r="B1278" s="2" t="s">
        <v>11900</v>
      </c>
      <c r="C1278" s="2" t="s">
        <v>9139</v>
      </c>
      <c r="D1278" s="2" t="s">
        <v>11901</v>
      </c>
      <c r="E1278" s="2" t="s">
        <v>625</v>
      </c>
      <c r="F1278" s="3">
        <v>0.18</v>
      </c>
      <c r="G1278" s="2">
        <v>4.0999999999999996</v>
      </c>
      <c r="H1278" s="2">
        <v>203</v>
      </c>
      <c r="I1278" s="2" t="s">
        <v>11902</v>
      </c>
      <c r="J1278" s="2" t="s">
        <v>11903</v>
      </c>
      <c r="K1278" s="2" t="s">
        <v>11904</v>
      </c>
      <c r="L1278" s="2" t="s">
        <v>11905</v>
      </c>
      <c r="M1278" s="2" t="s">
        <v>11906</v>
      </c>
      <c r="N1278" s="2" t="s">
        <v>11907</v>
      </c>
      <c r="O1278" s="5" t="s">
        <v>11908</v>
      </c>
      <c r="P1278" s="5" t="s">
        <v>11909</v>
      </c>
    </row>
    <row r="1279" spans="1:16" ht="13" x14ac:dyDescent="0.15">
      <c r="A1279" s="2" t="s">
        <v>11910</v>
      </c>
      <c r="B1279" s="2" t="s">
        <v>11911</v>
      </c>
      <c r="C1279" s="2" t="s">
        <v>9825</v>
      </c>
      <c r="D1279" s="2" t="s">
        <v>6812</v>
      </c>
      <c r="E1279" s="2" t="s">
        <v>730</v>
      </c>
      <c r="F1279" s="3">
        <v>0.55000000000000004</v>
      </c>
      <c r="G1279" s="2">
        <v>3.8</v>
      </c>
      <c r="H1279" s="2">
        <v>441</v>
      </c>
      <c r="I1279" s="2" t="s">
        <v>11912</v>
      </c>
      <c r="J1279" s="2" t="s">
        <v>11913</v>
      </c>
      <c r="K1279" s="2" t="s">
        <v>11914</v>
      </c>
      <c r="L1279" s="2" t="s">
        <v>11915</v>
      </c>
      <c r="M1279" s="2" t="s">
        <v>11916</v>
      </c>
      <c r="N1279" s="2" t="s">
        <v>11917</v>
      </c>
      <c r="O1279" s="5" t="s">
        <v>11918</v>
      </c>
      <c r="P1279" s="5" t="s">
        <v>11919</v>
      </c>
    </row>
    <row r="1280" spans="1:16" ht="13" x14ac:dyDescent="0.15">
      <c r="A1280" s="2" t="s">
        <v>11920</v>
      </c>
      <c r="B1280" s="2" t="s">
        <v>11921</v>
      </c>
      <c r="C1280" s="2" t="s">
        <v>9375</v>
      </c>
      <c r="D1280" s="2" t="s">
        <v>11922</v>
      </c>
      <c r="E1280" s="2" t="s">
        <v>11857</v>
      </c>
      <c r="F1280" s="3">
        <v>0.41</v>
      </c>
      <c r="G1280" s="2">
        <v>4.0999999999999996</v>
      </c>
      <c r="H1280" s="4">
        <v>10308</v>
      </c>
      <c r="I1280" s="2" t="s">
        <v>11923</v>
      </c>
      <c r="J1280" s="2" t="s">
        <v>11924</v>
      </c>
      <c r="K1280" s="2" t="s">
        <v>11925</v>
      </c>
      <c r="L1280" s="2" t="s">
        <v>11926</v>
      </c>
      <c r="M1280" s="2" t="s">
        <v>11927</v>
      </c>
      <c r="N1280" s="2" t="s">
        <v>11928</v>
      </c>
      <c r="O1280" s="5" t="s">
        <v>11929</v>
      </c>
      <c r="P1280" s="5" t="s">
        <v>11930</v>
      </c>
    </row>
    <row r="1281" spans="1:16" ht="13" x14ac:dyDescent="0.15">
      <c r="A1281" s="2" t="s">
        <v>11931</v>
      </c>
      <c r="B1281" s="2" t="s">
        <v>11932</v>
      </c>
      <c r="C1281" s="2" t="s">
        <v>9587</v>
      </c>
      <c r="D1281" s="2" t="s">
        <v>4189</v>
      </c>
      <c r="E1281" s="2" t="s">
        <v>1683</v>
      </c>
      <c r="F1281" s="3">
        <v>0.16</v>
      </c>
      <c r="G1281" s="2" t="s">
        <v>11933</v>
      </c>
      <c r="H1281" s="2">
        <v>992</v>
      </c>
      <c r="I1281" s="2" t="s">
        <v>11934</v>
      </c>
      <c r="J1281" s="2" t="s">
        <v>11935</v>
      </c>
      <c r="K1281" s="2" t="s">
        <v>11936</v>
      </c>
      <c r="L1281" s="2" t="s">
        <v>11937</v>
      </c>
      <c r="M1281" s="2" t="s">
        <v>11938</v>
      </c>
      <c r="N1281" s="2" t="s">
        <v>11939</v>
      </c>
      <c r="O1281" s="5" t="s">
        <v>11940</v>
      </c>
      <c r="P1281" s="5" t="s">
        <v>11941</v>
      </c>
    </row>
    <row r="1282" spans="1:16" ht="13" x14ac:dyDescent="0.15">
      <c r="A1282" s="2" t="s">
        <v>11942</v>
      </c>
      <c r="B1282" s="2" t="s">
        <v>11943</v>
      </c>
      <c r="C1282" s="2" t="s">
        <v>9686</v>
      </c>
      <c r="D1282" s="2" t="s">
        <v>1415</v>
      </c>
      <c r="E1282" s="2" t="s">
        <v>11944</v>
      </c>
      <c r="F1282" s="3">
        <v>0.14000000000000001</v>
      </c>
      <c r="G1282" s="2">
        <v>4.0999999999999996</v>
      </c>
      <c r="H1282" s="4">
        <v>4716</v>
      </c>
      <c r="I1282" s="2" t="s">
        <v>11945</v>
      </c>
      <c r="J1282" s="2" t="s">
        <v>11946</v>
      </c>
      <c r="K1282" s="2" t="s">
        <v>11947</v>
      </c>
      <c r="L1282" s="2" t="s">
        <v>11948</v>
      </c>
      <c r="M1282" s="2" t="s">
        <v>11949</v>
      </c>
      <c r="N1282" s="2" t="s">
        <v>11950</v>
      </c>
      <c r="O1282" s="5" t="s">
        <v>11951</v>
      </c>
      <c r="P1282" s="5" t="s">
        <v>11952</v>
      </c>
    </row>
    <row r="1283" spans="1:16" ht="13" x14ac:dyDescent="0.15">
      <c r="A1283" s="2" t="s">
        <v>11953</v>
      </c>
      <c r="B1283" s="2" t="s">
        <v>11954</v>
      </c>
      <c r="C1283" s="2" t="s">
        <v>9151</v>
      </c>
      <c r="D1283" s="2" t="s">
        <v>11955</v>
      </c>
      <c r="E1283" s="2" t="s">
        <v>1415</v>
      </c>
      <c r="F1283" s="3">
        <v>0.37</v>
      </c>
      <c r="G1283" s="2">
        <v>3.9</v>
      </c>
      <c r="H1283" s="2">
        <v>313</v>
      </c>
      <c r="I1283" s="2" t="s">
        <v>11956</v>
      </c>
      <c r="J1283" s="2" t="s">
        <v>11957</v>
      </c>
      <c r="K1283" s="2" t="s">
        <v>11958</v>
      </c>
      <c r="L1283" s="2" t="s">
        <v>11959</v>
      </c>
      <c r="M1283" s="2" t="s">
        <v>11960</v>
      </c>
      <c r="N1283" s="2" t="s">
        <v>11961</v>
      </c>
      <c r="O1283" s="5" t="s">
        <v>11962</v>
      </c>
      <c r="P1283" s="5" t="s">
        <v>11963</v>
      </c>
    </row>
    <row r="1284" spans="1:16" ht="13" x14ac:dyDescent="0.15">
      <c r="A1284" s="2" t="s">
        <v>11964</v>
      </c>
      <c r="B1284" s="2" t="s">
        <v>11965</v>
      </c>
      <c r="C1284" s="2" t="s">
        <v>9151</v>
      </c>
      <c r="D1284" s="2" t="s">
        <v>6812</v>
      </c>
      <c r="E1284" s="2" t="s">
        <v>6159</v>
      </c>
      <c r="F1284" s="3">
        <v>0.46</v>
      </c>
      <c r="G1284" s="2">
        <v>3.8</v>
      </c>
      <c r="H1284" s="2">
        <v>166</v>
      </c>
      <c r="I1284" s="2" t="s">
        <v>11966</v>
      </c>
      <c r="J1284" s="2" t="s">
        <v>11967</v>
      </c>
      <c r="K1284" s="2" t="s">
        <v>11968</v>
      </c>
      <c r="L1284" s="2" t="s">
        <v>11969</v>
      </c>
      <c r="M1284" s="2" t="s">
        <v>11970</v>
      </c>
      <c r="N1284" s="2" t="s">
        <v>11971</v>
      </c>
      <c r="O1284" s="5" t="s">
        <v>11972</v>
      </c>
      <c r="P1284" s="5" t="s">
        <v>11973</v>
      </c>
    </row>
    <row r="1285" spans="1:16" ht="13" x14ac:dyDescent="0.15">
      <c r="A1285" s="2" t="s">
        <v>11974</v>
      </c>
      <c r="B1285" s="2" t="s">
        <v>11975</v>
      </c>
      <c r="C1285" s="2" t="s">
        <v>9449</v>
      </c>
      <c r="D1285" s="2" t="s">
        <v>625</v>
      </c>
      <c r="E1285" s="2" t="s">
        <v>3000</v>
      </c>
      <c r="F1285" s="3">
        <v>0.56999999999999995</v>
      </c>
      <c r="G1285" s="2">
        <v>4.0999999999999996</v>
      </c>
      <c r="H1285" s="2">
        <v>303</v>
      </c>
      <c r="I1285" s="2" t="s">
        <v>11976</v>
      </c>
      <c r="J1285" s="2" t="s">
        <v>11977</v>
      </c>
      <c r="K1285" s="2" t="s">
        <v>11978</v>
      </c>
      <c r="L1285" s="2" t="s">
        <v>11979</v>
      </c>
      <c r="M1285" s="2" t="s">
        <v>11980</v>
      </c>
      <c r="N1285" s="2" t="s">
        <v>11981</v>
      </c>
      <c r="O1285" s="5" t="s">
        <v>11982</v>
      </c>
      <c r="P1285" s="5" t="s">
        <v>11983</v>
      </c>
    </row>
    <row r="1286" spans="1:16" ht="13" x14ac:dyDescent="0.15">
      <c r="A1286" s="2" t="s">
        <v>11984</v>
      </c>
      <c r="B1286" s="2" t="s">
        <v>11985</v>
      </c>
      <c r="C1286" s="2" t="s">
        <v>9686</v>
      </c>
      <c r="D1286" s="2" t="s">
        <v>11986</v>
      </c>
      <c r="E1286" s="2" t="s">
        <v>11987</v>
      </c>
      <c r="F1286" s="3">
        <v>0.55000000000000004</v>
      </c>
      <c r="G1286" s="2">
        <v>4.3</v>
      </c>
      <c r="H1286" s="2">
        <v>562</v>
      </c>
      <c r="I1286" s="2" t="s">
        <v>11988</v>
      </c>
      <c r="J1286" s="2" t="s">
        <v>11989</v>
      </c>
      <c r="K1286" s="2" t="s">
        <v>11990</v>
      </c>
      <c r="L1286" s="2" t="s">
        <v>11991</v>
      </c>
      <c r="M1286" s="2" t="s">
        <v>11992</v>
      </c>
      <c r="N1286" s="2" t="s">
        <v>11993</v>
      </c>
      <c r="O1286" s="5" t="s">
        <v>11994</v>
      </c>
      <c r="P1286" s="5" t="s">
        <v>11995</v>
      </c>
    </row>
    <row r="1287" spans="1:16" ht="13" x14ac:dyDescent="0.15">
      <c r="A1287" s="2" t="s">
        <v>11996</v>
      </c>
      <c r="B1287" s="2" t="s">
        <v>11997</v>
      </c>
      <c r="C1287" s="2" t="s">
        <v>10633</v>
      </c>
      <c r="D1287" s="2" t="s">
        <v>11998</v>
      </c>
      <c r="E1287" s="2" t="s">
        <v>11999</v>
      </c>
      <c r="F1287" s="3">
        <v>0.63</v>
      </c>
      <c r="G1287" s="2">
        <v>3.9</v>
      </c>
      <c r="H1287" s="4">
        <v>8095</v>
      </c>
      <c r="I1287" s="2" t="s">
        <v>12000</v>
      </c>
      <c r="J1287" s="2" t="s">
        <v>12001</v>
      </c>
      <c r="K1287" s="2" t="s">
        <v>12002</v>
      </c>
      <c r="L1287" s="2" t="s">
        <v>12003</v>
      </c>
      <c r="M1287" s="2" t="s">
        <v>12004</v>
      </c>
      <c r="N1287" s="2" t="s">
        <v>12005</v>
      </c>
      <c r="O1287" s="5" t="s">
        <v>12006</v>
      </c>
      <c r="P1287" s="5" t="s">
        <v>12007</v>
      </c>
    </row>
    <row r="1288" spans="1:16" ht="13" x14ac:dyDescent="0.15">
      <c r="A1288" s="2" t="s">
        <v>12008</v>
      </c>
      <c r="B1288" s="2" t="s">
        <v>12009</v>
      </c>
      <c r="C1288" s="2" t="s">
        <v>9553</v>
      </c>
      <c r="D1288" s="2" t="s">
        <v>90</v>
      </c>
      <c r="E1288" s="2" t="s">
        <v>548</v>
      </c>
      <c r="F1288" s="3">
        <v>0.77</v>
      </c>
      <c r="G1288" s="2">
        <v>2.8</v>
      </c>
      <c r="H1288" s="2">
        <v>109</v>
      </c>
      <c r="I1288" s="2" t="s">
        <v>12010</v>
      </c>
      <c r="J1288" s="2" t="s">
        <v>12011</v>
      </c>
      <c r="K1288" s="2" t="s">
        <v>12012</v>
      </c>
      <c r="L1288" s="2" t="s">
        <v>12013</v>
      </c>
      <c r="M1288" s="2" t="s">
        <v>12014</v>
      </c>
      <c r="N1288" s="2" t="s">
        <v>12015</v>
      </c>
      <c r="O1288" s="5" t="s">
        <v>12016</v>
      </c>
      <c r="P1288" s="5" t="s">
        <v>12017</v>
      </c>
    </row>
    <row r="1289" spans="1:16" ht="13" x14ac:dyDescent="0.15">
      <c r="A1289" s="2" t="s">
        <v>12018</v>
      </c>
      <c r="B1289" s="2" t="s">
        <v>12019</v>
      </c>
      <c r="C1289" s="2" t="s">
        <v>9933</v>
      </c>
      <c r="D1289" s="2" t="s">
        <v>12020</v>
      </c>
      <c r="E1289" s="2" t="s">
        <v>12021</v>
      </c>
      <c r="F1289" s="3">
        <v>0.24</v>
      </c>
      <c r="G1289" s="2">
        <v>4</v>
      </c>
      <c r="H1289" s="4">
        <v>15382</v>
      </c>
      <c r="I1289" s="2" t="s">
        <v>12022</v>
      </c>
      <c r="J1289" s="2" t="s">
        <v>12023</v>
      </c>
      <c r="K1289" s="2" t="s">
        <v>12024</v>
      </c>
      <c r="L1289" s="2" t="s">
        <v>12025</v>
      </c>
      <c r="M1289" s="2" t="s">
        <v>12026</v>
      </c>
      <c r="N1289" s="2" t="s">
        <v>12027</v>
      </c>
      <c r="O1289" s="5" t="s">
        <v>12028</v>
      </c>
      <c r="P1289" s="5" t="s">
        <v>12029</v>
      </c>
    </row>
    <row r="1290" spans="1:16" ht="13" x14ac:dyDescent="0.15">
      <c r="A1290" s="2" t="s">
        <v>12030</v>
      </c>
      <c r="B1290" s="2" t="s">
        <v>12031</v>
      </c>
      <c r="C1290" s="2" t="s">
        <v>9553</v>
      </c>
      <c r="D1290" s="2" t="s">
        <v>12032</v>
      </c>
      <c r="E1290" s="2" t="s">
        <v>12033</v>
      </c>
      <c r="F1290" s="3">
        <v>0.26</v>
      </c>
      <c r="G1290" s="2">
        <v>4.5</v>
      </c>
      <c r="H1290" s="4">
        <v>5137</v>
      </c>
      <c r="I1290" s="2" t="s">
        <v>12034</v>
      </c>
      <c r="J1290" s="2" t="s">
        <v>12035</v>
      </c>
      <c r="K1290" s="2" t="s">
        <v>12036</v>
      </c>
      <c r="L1290" s="2" t="s">
        <v>12037</v>
      </c>
      <c r="M1290" s="2" t="s">
        <v>12038</v>
      </c>
      <c r="N1290" s="2" t="s">
        <v>12039</v>
      </c>
      <c r="O1290" s="5" t="s">
        <v>12040</v>
      </c>
      <c r="P1290" s="5" t="s">
        <v>12041</v>
      </c>
    </row>
    <row r="1291" spans="1:16" ht="13" x14ac:dyDescent="0.15">
      <c r="A1291" s="2" t="s">
        <v>12042</v>
      </c>
      <c r="B1291" s="2" t="s">
        <v>12043</v>
      </c>
      <c r="C1291" s="2" t="s">
        <v>10791</v>
      </c>
      <c r="D1291" s="2" t="s">
        <v>2220</v>
      </c>
      <c r="E1291" s="2" t="s">
        <v>196</v>
      </c>
      <c r="F1291" s="3">
        <v>0.8</v>
      </c>
      <c r="G1291" s="2">
        <v>4.5999999999999996</v>
      </c>
      <c r="H1291" s="2">
        <v>124</v>
      </c>
      <c r="I1291" s="2" t="s">
        <v>12044</v>
      </c>
      <c r="J1291" s="2" t="s">
        <v>12045</v>
      </c>
      <c r="K1291" s="2" t="s">
        <v>12046</v>
      </c>
      <c r="L1291" s="2" t="s">
        <v>12047</v>
      </c>
      <c r="M1291" s="2" t="s">
        <v>12048</v>
      </c>
      <c r="N1291" s="2" t="s">
        <v>12049</v>
      </c>
      <c r="O1291" s="5" t="s">
        <v>12050</v>
      </c>
      <c r="P1291" s="5" t="s">
        <v>12051</v>
      </c>
    </row>
    <row r="1292" spans="1:16" ht="13" x14ac:dyDescent="0.15">
      <c r="A1292" s="2" t="s">
        <v>12052</v>
      </c>
      <c r="B1292" s="2" t="s">
        <v>12053</v>
      </c>
      <c r="C1292" s="2" t="s">
        <v>10275</v>
      </c>
      <c r="D1292" s="2" t="s">
        <v>12054</v>
      </c>
      <c r="E1292" s="2" t="s">
        <v>4773</v>
      </c>
      <c r="F1292" s="3">
        <v>0.5</v>
      </c>
      <c r="G1292" s="2">
        <v>4.0999999999999996</v>
      </c>
      <c r="H1292" s="2">
        <v>618</v>
      </c>
      <c r="I1292" s="2" t="s">
        <v>12055</v>
      </c>
      <c r="J1292" s="2" t="s">
        <v>12056</v>
      </c>
      <c r="K1292" s="2" t="s">
        <v>12057</v>
      </c>
      <c r="L1292" s="2" t="s">
        <v>12058</v>
      </c>
      <c r="M1292" s="2" t="s">
        <v>12059</v>
      </c>
      <c r="N1292" s="2" t="s">
        <v>12060</v>
      </c>
      <c r="O1292" s="5" t="s">
        <v>12061</v>
      </c>
      <c r="P1292" s="5" t="s">
        <v>12062</v>
      </c>
    </row>
    <row r="1293" spans="1:16" ht="13" x14ac:dyDescent="0.15">
      <c r="A1293" s="2" t="s">
        <v>12063</v>
      </c>
      <c r="B1293" s="2" t="s">
        <v>12064</v>
      </c>
      <c r="C1293" s="2" t="s">
        <v>9151</v>
      </c>
      <c r="D1293" s="2" t="s">
        <v>12065</v>
      </c>
      <c r="E1293" s="2" t="s">
        <v>12066</v>
      </c>
      <c r="F1293" s="3">
        <v>0.38</v>
      </c>
      <c r="G1293" s="2">
        <v>4.0999999999999996</v>
      </c>
      <c r="H1293" s="2">
        <v>63</v>
      </c>
      <c r="I1293" s="2" t="s">
        <v>12067</v>
      </c>
      <c r="J1293" s="2" t="s">
        <v>12068</v>
      </c>
      <c r="K1293" s="2" t="s">
        <v>12069</v>
      </c>
      <c r="L1293" s="2" t="s">
        <v>12070</v>
      </c>
      <c r="M1293" s="2" t="s">
        <v>12071</v>
      </c>
      <c r="N1293" s="2" t="s">
        <v>12072</v>
      </c>
      <c r="O1293" s="5" t="s">
        <v>12073</v>
      </c>
      <c r="P1293" s="5" t="s">
        <v>12074</v>
      </c>
    </row>
    <row r="1294" spans="1:16" ht="13" x14ac:dyDescent="0.15">
      <c r="A1294" s="2" t="s">
        <v>12075</v>
      </c>
      <c r="B1294" s="2" t="s">
        <v>12076</v>
      </c>
      <c r="C1294" s="2" t="s">
        <v>9151</v>
      </c>
      <c r="D1294" s="2" t="s">
        <v>163</v>
      </c>
      <c r="E1294" s="2" t="s">
        <v>479</v>
      </c>
      <c r="F1294" s="3">
        <v>0.44</v>
      </c>
      <c r="G1294" s="2">
        <v>3.4</v>
      </c>
      <c r="H1294" s="2">
        <v>15</v>
      </c>
      <c r="I1294" s="2" t="s">
        <v>12077</v>
      </c>
      <c r="J1294" s="2" t="s">
        <v>12078</v>
      </c>
      <c r="K1294" s="2" t="s">
        <v>12079</v>
      </c>
      <c r="L1294" s="2" t="s">
        <v>12080</v>
      </c>
      <c r="M1294" s="2" t="s">
        <v>12081</v>
      </c>
      <c r="N1294" s="2" t="s">
        <v>12082</v>
      </c>
      <c r="O1294" s="5" t="s">
        <v>12083</v>
      </c>
      <c r="P1294" s="5" t="s">
        <v>12084</v>
      </c>
    </row>
    <row r="1295" spans="1:16" ht="13" x14ac:dyDescent="0.15">
      <c r="A1295" s="2" t="s">
        <v>12085</v>
      </c>
      <c r="B1295" s="2" t="s">
        <v>12086</v>
      </c>
      <c r="C1295" s="2" t="s">
        <v>9151</v>
      </c>
      <c r="D1295" s="2" t="s">
        <v>12087</v>
      </c>
      <c r="E1295" s="2" t="s">
        <v>730</v>
      </c>
      <c r="F1295" s="3">
        <v>0.67</v>
      </c>
      <c r="G1295" s="2">
        <v>4.5999999999999996</v>
      </c>
      <c r="H1295" s="2">
        <v>9</v>
      </c>
      <c r="I1295" s="2" t="s">
        <v>12088</v>
      </c>
      <c r="J1295" s="2" t="s">
        <v>12089</v>
      </c>
      <c r="K1295" s="2" t="s">
        <v>12090</v>
      </c>
      <c r="L1295" s="2" t="s">
        <v>12091</v>
      </c>
      <c r="M1295" s="2" t="s">
        <v>12092</v>
      </c>
      <c r="N1295" s="2" t="s">
        <v>12093</v>
      </c>
      <c r="O1295" s="5" t="s">
        <v>12094</v>
      </c>
      <c r="P1295" s="5" t="s">
        <v>12095</v>
      </c>
    </row>
    <row r="1296" spans="1:16" ht="13" x14ac:dyDescent="0.15">
      <c r="A1296" s="2" t="s">
        <v>12096</v>
      </c>
      <c r="B1296" s="2" t="s">
        <v>12097</v>
      </c>
      <c r="C1296" s="2" t="s">
        <v>9495</v>
      </c>
      <c r="D1296" s="2" t="s">
        <v>12098</v>
      </c>
      <c r="E1296" s="2" t="s">
        <v>12099</v>
      </c>
      <c r="F1296" s="3">
        <v>0.22</v>
      </c>
      <c r="G1296" s="2">
        <v>4.2</v>
      </c>
      <c r="H1296" s="4">
        <v>7274</v>
      </c>
      <c r="I1296" s="2" t="s">
        <v>12100</v>
      </c>
      <c r="J1296" s="2" t="s">
        <v>12101</v>
      </c>
      <c r="K1296" s="2" t="s">
        <v>12102</v>
      </c>
      <c r="L1296" s="2" t="s">
        <v>12103</v>
      </c>
      <c r="M1296" s="2" t="s">
        <v>12104</v>
      </c>
      <c r="N1296" s="2" t="s">
        <v>12105</v>
      </c>
      <c r="O1296" s="5" t="s">
        <v>12106</v>
      </c>
      <c r="P1296" s="5" t="s">
        <v>12107</v>
      </c>
    </row>
    <row r="1297" spans="1:16" ht="13" x14ac:dyDescent="0.15">
      <c r="A1297" s="2" t="s">
        <v>12108</v>
      </c>
      <c r="B1297" s="2" t="s">
        <v>12109</v>
      </c>
      <c r="C1297" s="2" t="s">
        <v>9933</v>
      </c>
      <c r="D1297" s="2" t="s">
        <v>20</v>
      </c>
      <c r="E1297" s="2" t="s">
        <v>2587</v>
      </c>
      <c r="F1297" s="3">
        <v>0.45</v>
      </c>
      <c r="G1297" s="2">
        <v>3.9</v>
      </c>
      <c r="H1297" s="4">
        <v>5911</v>
      </c>
      <c r="I1297" s="2" t="s">
        <v>12110</v>
      </c>
      <c r="J1297" s="2" t="s">
        <v>12111</v>
      </c>
      <c r="K1297" s="2" t="s">
        <v>12112</v>
      </c>
      <c r="L1297" s="2" t="s">
        <v>12113</v>
      </c>
      <c r="M1297" s="2" t="s">
        <v>12114</v>
      </c>
      <c r="N1297" s="2" t="s">
        <v>12115</v>
      </c>
      <c r="O1297" s="5" t="s">
        <v>12116</v>
      </c>
      <c r="P1297" s="5" t="s">
        <v>12117</v>
      </c>
    </row>
    <row r="1298" spans="1:16" ht="13" x14ac:dyDescent="0.15">
      <c r="A1298" s="2" t="s">
        <v>12118</v>
      </c>
      <c r="B1298" s="2" t="s">
        <v>12119</v>
      </c>
      <c r="C1298" s="2" t="s">
        <v>10031</v>
      </c>
      <c r="D1298" s="2" t="s">
        <v>3590</v>
      </c>
      <c r="E1298" s="2" t="s">
        <v>1283</v>
      </c>
      <c r="F1298" s="3">
        <v>0.4</v>
      </c>
      <c r="G1298" s="2">
        <v>4.2</v>
      </c>
      <c r="H1298" s="2">
        <v>170</v>
      </c>
      <c r="I1298" s="2" t="s">
        <v>12120</v>
      </c>
      <c r="J1298" s="2" t="s">
        <v>12121</v>
      </c>
      <c r="K1298" s="2" t="s">
        <v>12122</v>
      </c>
      <c r="L1298" s="2" t="s">
        <v>12123</v>
      </c>
      <c r="M1298" s="2" t="s">
        <v>12124</v>
      </c>
      <c r="N1298" s="2" t="s">
        <v>12125</v>
      </c>
      <c r="O1298" s="5" t="s">
        <v>12126</v>
      </c>
      <c r="P1298" s="5" t="s">
        <v>12127</v>
      </c>
    </row>
    <row r="1299" spans="1:16" ht="13" x14ac:dyDescent="0.15">
      <c r="A1299" s="2" t="s">
        <v>12128</v>
      </c>
      <c r="B1299" s="2" t="s">
        <v>12129</v>
      </c>
      <c r="C1299" s="2" t="s">
        <v>10633</v>
      </c>
      <c r="D1299" s="2" t="s">
        <v>12130</v>
      </c>
      <c r="E1299" s="2" t="s">
        <v>12131</v>
      </c>
      <c r="F1299" s="3">
        <v>0.25</v>
      </c>
      <c r="G1299" s="2">
        <v>4.2</v>
      </c>
      <c r="H1299" s="4">
        <v>3065</v>
      </c>
      <c r="I1299" s="2" t="s">
        <v>12132</v>
      </c>
      <c r="J1299" s="2" t="s">
        <v>12133</v>
      </c>
      <c r="K1299" s="2" t="s">
        <v>12134</v>
      </c>
      <c r="L1299" s="2" t="s">
        <v>12135</v>
      </c>
      <c r="M1299" s="2" t="s">
        <v>12136</v>
      </c>
      <c r="N1299" s="2" t="s">
        <v>12137</v>
      </c>
      <c r="O1299" s="5" t="s">
        <v>12138</v>
      </c>
      <c r="P1299" s="5" t="s">
        <v>12139</v>
      </c>
    </row>
    <row r="1300" spans="1:16" ht="13" x14ac:dyDescent="0.15">
      <c r="A1300" s="2" t="s">
        <v>12140</v>
      </c>
      <c r="B1300" s="2" t="s">
        <v>12141</v>
      </c>
      <c r="C1300" s="2" t="s">
        <v>9162</v>
      </c>
      <c r="D1300" s="2" t="s">
        <v>519</v>
      </c>
      <c r="E1300" s="2" t="s">
        <v>114</v>
      </c>
      <c r="F1300" s="3">
        <v>0.52</v>
      </c>
      <c r="G1300" s="2">
        <v>4.0999999999999996</v>
      </c>
      <c r="H1300" s="4">
        <v>1021</v>
      </c>
      <c r="I1300" s="2" t="s">
        <v>12142</v>
      </c>
      <c r="J1300" s="2" t="s">
        <v>12143</v>
      </c>
      <c r="K1300" s="2" t="s">
        <v>12144</v>
      </c>
      <c r="L1300" s="2" t="s">
        <v>12145</v>
      </c>
      <c r="M1300" s="2" t="s">
        <v>12146</v>
      </c>
      <c r="N1300" s="2" t="s">
        <v>12147</v>
      </c>
      <c r="O1300" s="5" t="s">
        <v>12148</v>
      </c>
      <c r="P1300" s="5" t="s">
        <v>12149</v>
      </c>
    </row>
    <row r="1301" spans="1:16" ht="13" x14ac:dyDescent="0.15">
      <c r="A1301" s="2" t="s">
        <v>12150</v>
      </c>
      <c r="B1301" s="2" t="s">
        <v>12151</v>
      </c>
      <c r="C1301" s="2" t="s">
        <v>9483</v>
      </c>
      <c r="D1301" s="2" t="s">
        <v>11527</v>
      </c>
      <c r="E1301" s="2" t="s">
        <v>12152</v>
      </c>
      <c r="F1301" s="3">
        <v>0.75</v>
      </c>
      <c r="G1301" s="2">
        <v>4.8</v>
      </c>
      <c r="H1301" s="4">
        <v>3964</v>
      </c>
      <c r="I1301" s="2" t="s">
        <v>12153</v>
      </c>
      <c r="J1301" s="2" t="s">
        <v>12154</v>
      </c>
      <c r="K1301" s="2" t="s">
        <v>12155</v>
      </c>
      <c r="L1301" s="2" t="s">
        <v>12156</v>
      </c>
      <c r="M1301" s="2" t="s">
        <v>12157</v>
      </c>
      <c r="N1301" s="2" t="s">
        <v>12158</v>
      </c>
      <c r="O1301" s="5" t="s">
        <v>12159</v>
      </c>
      <c r="P1301" s="5" t="s">
        <v>12160</v>
      </c>
    </row>
    <row r="1302" spans="1:16" ht="13" x14ac:dyDescent="0.15">
      <c r="A1302" s="2" t="s">
        <v>12161</v>
      </c>
      <c r="B1302" s="2" t="s">
        <v>12162</v>
      </c>
      <c r="C1302" s="2" t="s">
        <v>10791</v>
      </c>
      <c r="D1302" s="2" t="s">
        <v>195</v>
      </c>
      <c r="E1302" s="2" t="s">
        <v>12163</v>
      </c>
      <c r="F1302" s="3">
        <v>0.44</v>
      </c>
      <c r="G1302" s="2">
        <v>4.4000000000000004</v>
      </c>
      <c r="H1302" s="4">
        <v>8948</v>
      </c>
      <c r="I1302" s="2" t="s">
        <v>12164</v>
      </c>
      <c r="J1302" s="2" t="s">
        <v>12165</v>
      </c>
      <c r="K1302" s="2" t="s">
        <v>12166</v>
      </c>
      <c r="L1302" s="2" t="s">
        <v>12167</v>
      </c>
      <c r="M1302" s="2" t="s">
        <v>12168</v>
      </c>
      <c r="N1302" s="2" t="s">
        <v>12169</v>
      </c>
      <c r="O1302" s="5" t="s">
        <v>12170</v>
      </c>
      <c r="P1302" s="5" t="s">
        <v>12171</v>
      </c>
    </row>
    <row r="1303" spans="1:16" ht="13" x14ac:dyDescent="0.15">
      <c r="A1303" s="2" t="s">
        <v>12172</v>
      </c>
      <c r="B1303" s="2" t="s">
        <v>12173</v>
      </c>
      <c r="C1303" s="2" t="s">
        <v>10791</v>
      </c>
      <c r="D1303" s="2" t="s">
        <v>1232</v>
      </c>
      <c r="E1303" s="2" t="s">
        <v>12174</v>
      </c>
      <c r="F1303" s="3">
        <v>0.48</v>
      </c>
      <c r="G1303" s="2">
        <v>4.3</v>
      </c>
      <c r="H1303" s="2">
        <v>97</v>
      </c>
      <c r="I1303" s="2" t="s">
        <v>12175</v>
      </c>
      <c r="J1303" s="2" t="s">
        <v>12176</v>
      </c>
      <c r="K1303" s="2" t="s">
        <v>12177</v>
      </c>
      <c r="L1303" s="2" t="s">
        <v>12178</v>
      </c>
      <c r="M1303" s="2" t="s">
        <v>12179</v>
      </c>
      <c r="N1303" s="2" t="s">
        <v>12180</v>
      </c>
      <c r="O1303" s="5" t="s">
        <v>12181</v>
      </c>
      <c r="P1303" s="5" t="s">
        <v>12182</v>
      </c>
    </row>
    <row r="1304" spans="1:16" ht="13" x14ac:dyDescent="0.15">
      <c r="A1304" s="2" t="s">
        <v>12183</v>
      </c>
      <c r="B1304" s="2" t="s">
        <v>12184</v>
      </c>
      <c r="C1304" s="2" t="s">
        <v>9293</v>
      </c>
      <c r="D1304" s="2" t="s">
        <v>1793</v>
      </c>
      <c r="E1304" s="2" t="s">
        <v>12185</v>
      </c>
      <c r="F1304" s="3">
        <v>0.03</v>
      </c>
      <c r="G1304" s="2">
        <v>4.3</v>
      </c>
      <c r="H1304" s="4">
        <v>7223</v>
      </c>
      <c r="I1304" s="2" t="s">
        <v>12186</v>
      </c>
      <c r="J1304" s="2" t="s">
        <v>12187</v>
      </c>
      <c r="K1304" s="2" t="s">
        <v>12188</v>
      </c>
      <c r="L1304" s="2" t="s">
        <v>12189</v>
      </c>
      <c r="M1304" s="2" t="s">
        <v>12190</v>
      </c>
      <c r="N1304" s="2" t="s">
        <v>12191</v>
      </c>
      <c r="O1304" s="5" t="s">
        <v>12192</v>
      </c>
      <c r="P1304" s="5" t="s">
        <v>12193</v>
      </c>
    </row>
    <row r="1305" spans="1:16" ht="13" x14ac:dyDescent="0.15">
      <c r="A1305" s="2" t="s">
        <v>12194</v>
      </c>
      <c r="B1305" s="2" t="s">
        <v>12195</v>
      </c>
      <c r="C1305" s="2" t="s">
        <v>9495</v>
      </c>
      <c r="D1305" s="2" t="s">
        <v>536</v>
      </c>
      <c r="E1305" s="2" t="s">
        <v>90</v>
      </c>
      <c r="F1305" s="3">
        <v>0.21</v>
      </c>
      <c r="G1305" s="2">
        <v>4</v>
      </c>
      <c r="H1305" s="2">
        <v>330</v>
      </c>
      <c r="I1305" s="2" t="s">
        <v>12196</v>
      </c>
      <c r="J1305" s="2" t="s">
        <v>12197</v>
      </c>
      <c r="K1305" s="2" t="s">
        <v>12198</v>
      </c>
      <c r="L1305" s="2" t="s">
        <v>12199</v>
      </c>
      <c r="M1305" s="2" t="s">
        <v>12200</v>
      </c>
      <c r="N1305" s="2" t="s">
        <v>12201</v>
      </c>
      <c r="O1305" s="5" t="s">
        <v>12202</v>
      </c>
      <c r="P1305" s="5" t="s">
        <v>12203</v>
      </c>
    </row>
    <row r="1306" spans="1:16" ht="13" x14ac:dyDescent="0.15">
      <c r="A1306" s="2" t="s">
        <v>12204</v>
      </c>
      <c r="B1306" s="2" t="s">
        <v>12205</v>
      </c>
      <c r="C1306" s="2" t="s">
        <v>12206</v>
      </c>
      <c r="D1306" s="2" t="s">
        <v>12207</v>
      </c>
      <c r="E1306" s="2" t="s">
        <v>12207</v>
      </c>
      <c r="F1306" s="3">
        <v>0</v>
      </c>
      <c r="G1306" s="2">
        <v>4.3</v>
      </c>
      <c r="H1306" s="4">
        <v>4570</v>
      </c>
      <c r="I1306" s="2" t="s">
        <v>12208</v>
      </c>
      <c r="J1306" s="2" t="s">
        <v>12209</v>
      </c>
      <c r="K1306" s="2" t="s">
        <v>12210</v>
      </c>
      <c r="L1306" s="2" t="s">
        <v>12211</v>
      </c>
      <c r="M1306" s="2" t="s">
        <v>12212</v>
      </c>
      <c r="N1306" s="2" t="s">
        <v>12213</v>
      </c>
      <c r="O1306" s="5" t="s">
        <v>12214</v>
      </c>
      <c r="P1306" s="5" t="s">
        <v>12215</v>
      </c>
    </row>
    <row r="1307" spans="1:16" ht="13" x14ac:dyDescent="0.15">
      <c r="A1307" s="2" t="s">
        <v>12216</v>
      </c>
      <c r="B1307" s="2" t="s">
        <v>12217</v>
      </c>
      <c r="C1307" s="2" t="s">
        <v>9293</v>
      </c>
      <c r="D1307" s="2" t="s">
        <v>5654</v>
      </c>
      <c r="E1307" s="2" t="s">
        <v>7324</v>
      </c>
      <c r="F1307" s="3">
        <v>0.48</v>
      </c>
      <c r="G1307" s="2">
        <v>4</v>
      </c>
      <c r="H1307" s="4">
        <v>4867</v>
      </c>
      <c r="I1307" s="2" t="s">
        <v>12218</v>
      </c>
      <c r="J1307" s="2" t="s">
        <v>12219</v>
      </c>
      <c r="K1307" s="2" t="s">
        <v>12220</v>
      </c>
      <c r="L1307" s="2" t="s">
        <v>12221</v>
      </c>
      <c r="M1307" s="2" t="s">
        <v>12222</v>
      </c>
      <c r="N1307" s="2" t="s">
        <v>12223</v>
      </c>
      <c r="O1307" s="5" t="s">
        <v>12224</v>
      </c>
      <c r="P1307" s="5" t="s">
        <v>12225</v>
      </c>
    </row>
    <row r="1308" spans="1:16" ht="13" x14ac:dyDescent="0.15">
      <c r="A1308" s="2" t="s">
        <v>12226</v>
      </c>
      <c r="B1308" s="2" t="s">
        <v>12227</v>
      </c>
      <c r="C1308" s="2" t="s">
        <v>12228</v>
      </c>
      <c r="D1308" s="2" t="s">
        <v>12229</v>
      </c>
      <c r="E1308" s="2" t="s">
        <v>10876</v>
      </c>
      <c r="F1308" s="3">
        <v>0.53</v>
      </c>
      <c r="G1308" s="2">
        <v>4.4000000000000004</v>
      </c>
      <c r="H1308" s="4">
        <v>5298</v>
      </c>
      <c r="I1308" s="2" t="s">
        <v>12230</v>
      </c>
      <c r="J1308" s="2" t="s">
        <v>12231</v>
      </c>
      <c r="K1308" s="2" t="s">
        <v>12232</v>
      </c>
      <c r="L1308" s="2" t="s">
        <v>12233</v>
      </c>
      <c r="M1308" s="2" t="s">
        <v>12234</v>
      </c>
      <c r="N1308" s="2" t="s">
        <v>12235</v>
      </c>
      <c r="O1308" s="5" t="s">
        <v>12236</v>
      </c>
      <c r="P1308" s="5" t="s">
        <v>12237</v>
      </c>
    </row>
    <row r="1309" spans="1:16" ht="13" x14ac:dyDescent="0.15">
      <c r="A1309" s="2" t="s">
        <v>12238</v>
      </c>
      <c r="B1309" s="2" t="s">
        <v>12239</v>
      </c>
      <c r="C1309" s="2" t="s">
        <v>10308</v>
      </c>
      <c r="D1309" s="2" t="s">
        <v>610</v>
      </c>
      <c r="E1309" s="2" t="s">
        <v>2705</v>
      </c>
      <c r="F1309" s="3">
        <v>0.03</v>
      </c>
      <c r="G1309" s="2">
        <v>4.0999999999999996</v>
      </c>
      <c r="H1309" s="4">
        <v>7786</v>
      </c>
      <c r="I1309" s="2" t="s">
        <v>12240</v>
      </c>
      <c r="J1309" s="2" t="s">
        <v>12241</v>
      </c>
      <c r="K1309" s="2" t="s">
        <v>12242</v>
      </c>
      <c r="L1309" s="2" t="s">
        <v>12243</v>
      </c>
      <c r="M1309" s="2" t="s">
        <v>12244</v>
      </c>
      <c r="N1309" s="2" t="s">
        <v>12245</v>
      </c>
      <c r="O1309" s="5" t="s">
        <v>12246</v>
      </c>
      <c r="P1309" s="5" t="s">
        <v>12247</v>
      </c>
    </row>
    <row r="1310" spans="1:16" ht="13" x14ac:dyDescent="0.15">
      <c r="A1310" s="2" t="s">
        <v>12248</v>
      </c>
      <c r="B1310" s="2" t="s">
        <v>12249</v>
      </c>
      <c r="C1310" s="2" t="s">
        <v>10297</v>
      </c>
      <c r="D1310" s="2" t="s">
        <v>12250</v>
      </c>
      <c r="E1310" s="2" t="s">
        <v>19</v>
      </c>
      <c r="F1310" s="3">
        <v>0.52</v>
      </c>
      <c r="G1310" s="2">
        <v>3.6</v>
      </c>
      <c r="H1310" s="2">
        <v>37</v>
      </c>
      <c r="I1310" s="2" t="s">
        <v>12251</v>
      </c>
      <c r="J1310" s="2" t="s">
        <v>12252</v>
      </c>
      <c r="K1310" s="2" t="s">
        <v>12253</v>
      </c>
      <c r="L1310" s="2" t="s">
        <v>12254</v>
      </c>
      <c r="M1310" s="2" t="s">
        <v>12255</v>
      </c>
      <c r="N1310" s="2" t="s">
        <v>12256</v>
      </c>
      <c r="O1310" s="5" t="s">
        <v>12257</v>
      </c>
      <c r="P1310" s="5" t="s">
        <v>12258</v>
      </c>
    </row>
    <row r="1311" spans="1:16" ht="13" x14ac:dyDescent="0.15">
      <c r="A1311" s="2" t="s">
        <v>12259</v>
      </c>
      <c r="B1311" s="2" t="s">
        <v>12260</v>
      </c>
      <c r="C1311" s="2" t="s">
        <v>9151</v>
      </c>
      <c r="D1311" s="2" t="s">
        <v>888</v>
      </c>
      <c r="E1311" s="2" t="s">
        <v>6159</v>
      </c>
      <c r="F1311" s="3">
        <v>0.48</v>
      </c>
      <c r="G1311" s="2">
        <v>2</v>
      </c>
      <c r="H1311" s="2">
        <v>2</v>
      </c>
      <c r="I1311" s="2" t="s">
        <v>12261</v>
      </c>
      <c r="J1311" s="2" t="s">
        <v>12262</v>
      </c>
      <c r="K1311" s="2" t="s">
        <v>12263</v>
      </c>
      <c r="L1311" s="2" t="s">
        <v>12264</v>
      </c>
      <c r="M1311" s="2" t="s">
        <v>12265</v>
      </c>
      <c r="N1311" s="2" t="s">
        <v>12266</v>
      </c>
      <c r="O1311" s="5" t="s">
        <v>12267</v>
      </c>
      <c r="P1311" s="5" t="s">
        <v>12268</v>
      </c>
    </row>
    <row r="1312" spans="1:16" ht="13" x14ac:dyDescent="0.15">
      <c r="A1312" s="2" t="s">
        <v>12269</v>
      </c>
      <c r="B1312" s="2" t="s">
        <v>12270</v>
      </c>
      <c r="C1312" s="2" t="s">
        <v>9305</v>
      </c>
      <c r="D1312" s="2" t="s">
        <v>12271</v>
      </c>
      <c r="E1312" s="2" t="s">
        <v>12272</v>
      </c>
      <c r="F1312" s="3">
        <v>0.28000000000000003</v>
      </c>
      <c r="G1312" s="2">
        <v>4</v>
      </c>
      <c r="H1312" s="4">
        <v>5206</v>
      </c>
      <c r="I1312" s="2" t="s">
        <v>12273</v>
      </c>
      <c r="J1312" s="2" t="s">
        <v>12274</v>
      </c>
      <c r="K1312" s="2" t="s">
        <v>12275</v>
      </c>
      <c r="L1312" s="2" t="s">
        <v>12276</v>
      </c>
      <c r="M1312" s="2" t="s">
        <v>12277</v>
      </c>
      <c r="N1312" s="2" t="s">
        <v>12278</v>
      </c>
      <c r="O1312" s="5" t="s">
        <v>12279</v>
      </c>
      <c r="P1312" s="5" t="s">
        <v>12280</v>
      </c>
    </row>
    <row r="1313" spans="1:16" ht="13" x14ac:dyDescent="0.15">
      <c r="A1313" s="2" t="s">
        <v>12281</v>
      </c>
      <c r="B1313" s="2" t="s">
        <v>12282</v>
      </c>
      <c r="C1313" s="2" t="s">
        <v>9316</v>
      </c>
      <c r="D1313" s="2" t="s">
        <v>5925</v>
      </c>
      <c r="E1313" s="2" t="s">
        <v>1683</v>
      </c>
      <c r="F1313" s="3">
        <v>0.57999999999999996</v>
      </c>
      <c r="G1313" s="2">
        <v>3.7</v>
      </c>
      <c r="H1313" s="2">
        <v>638</v>
      </c>
      <c r="I1313" s="2" t="s">
        <v>11704</v>
      </c>
      <c r="J1313" s="2" t="s">
        <v>12283</v>
      </c>
      <c r="K1313" s="2" t="s">
        <v>12284</v>
      </c>
      <c r="L1313" s="2" t="s">
        <v>12285</v>
      </c>
      <c r="M1313" s="2" t="s">
        <v>12286</v>
      </c>
      <c r="N1313" s="2" t="s">
        <v>12287</v>
      </c>
      <c r="O1313" s="5" t="s">
        <v>12288</v>
      </c>
      <c r="P1313" s="5" t="s">
        <v>12289</v>
      </c>
    </row>
    <row r="1314" spans="1:16" ht="13" x14ac:dyDescent="0.15">
      <c r="A1314" s="2" t="s">
        <v>12290</v>
      </c>
      <c r="B1314" s="2" t="s">
        <v>12291</v>
      </c>
      <c r="C1314" s="2" t="s">
        <v>11758</v>
      </c>
      <c r="D1314" s="2" t="s">
        <v>1379</v>
      </c>
      <c r="E1314" s="2" t="s">
        <v>12066</v>
      </c>
      <c r="F1314" s="3">
        <v>0.43</v>
      </c>
      <c r="G1314" s="2">
        <v>3.8</v>
      </c>
      <c r="H1314" s="2">
        <v>397</v>
      </c>
      <c r="I1314" s="2" t="s">
        <v>12292</v>
      </c>
      <c r="J1314" s="2" t="s">
        <v>12293</v>
      </c>
      <c r="K1314" s="2" t="s">
        <v>12294</v>
      </c>
      <c r="L1314" s="2" t="s">
        <v>12295</v>
      </c>
      <c r="M1314" s="2" t="s">
        <v>12296</v>
      </c>
      <c r="N1314" s="2" t="s">
        <v>12297</v>
      </c>
      <c r="O1314" s="5" t="s">
        <v>12298</v>
      </c>
      <c r="P1314" s="5" t="s">
        <v>12299</v>
      </c>
    </row>
    <row r="1315" spans="1:16" ht="13" x14ac:dyDescent="0.15">
      <c r="A1315" s="2" t="s">
        <v>12300</v>
      </c>
      <c r="B1315" s="2" t="s">
        <v>12301</v>
      </c>
      <c r="C1315" s="2" t="s">
        <v>9587</v>
      </c>
      <c r="D1315" s="2" t="s">
        <v>12302</v>
      </c>
      <c r="E1315" s="2" t="s">
        <v>11793</v>
      </c>
      <c r="F1315" s="3">
        <v>0.49</v>
      </c>
      <c r="G1315" s="2">
        <v>3.9</v>
      </c>
      <c r="H1315" s="2">
        <v>326</v>
      </c>
      <c r="I1315" s="2" t="s">
        <v>12303</v>
      </c>
      <c r="J1315" s="2" t="s">
        <v>12304</v>
      </c>
      <c r="K1315" s="2" t="s">
        <v>12305</v>
      </c>
      <c r="L1315" s="2" t="s">
        <v>12306</v>
      </c>
      <c r="M1315" s="2" t="s">
        <v>12307</v>
      </c>
      <c r="N1315" s="2" t="s">
        <v>12308</v>
      </c>
      <c r="O1315" s="5" t="s">
        <v>12309</v>
      </c>
      <c r="P1315" s="5" t="s">
        <v>12310</v>
      </c>
    </row>
    <row r="1316" spans="1:16" ht="13" x14ac:dyDescent="0.15">
      <c r="A1316" s="2" t="s">
        <v>12311</v>
      </c>
      <c r="B1316" s="2" t="s">
        <v>12312</v>
      </c>
      <c r="C1316" s="2" t="s">
        <v>11298</v>
      </c>
      <c r="D1316" s="2" t="s">
        <v>90</v>
      </c>
      <c r="E1316" s="2" t="s">
        <v>548</v>
      </c>
      <c r="F1316" s="3">
        <v>0.77</v>
      </c>
      <c r="G1316" s="2">
        <v>3.1</v>
      </c>
      <c r="H1316" s="4">
        <v>3527</v>
      </c>
      <c r="I1316" s="2" t="s">
        <v>12313</v>
      </c>
      <c r="J1316" s="2" t="s">
        <v>12314</v>
      </c>
      <c r="K1316" s="2" t="s">
        <v>12315</v>
      </c>
      <c r="L1316" s="2" t="s">
        <v>12316</v>
      </c>
      <c r="M1316" s="2" t="s">
        <v>12317</v>
      </c>
      <c r="N1316" s="2" t="s">
        <v>12318</v>
      </c>
      <c r="O1316" s="5" t="s">
        <v>12319</v>
      </c>
      <c r="P1316" s="5" t="s">
        <v>12320</v>
      </c>
    </row>
    <row r="1317" spans="1:16" ht="13" x14ac:dyDescent="0.15">
      <c r="A1317" s="2" t="s">
        <v>12321</v>
      </c>
      <c r="B1317" s="2" t="s">
        <v>12322</v>
      </c>
      <c r="C1317" s="2" t="s">
        <v>9922</v>
      </c>
      <c r="D1317" s="2" t="s">
        <v>5870</v>
      </c>
      <c r="E1317" s="2" t="s">
        <v>114</v>
      </c>
      <c r="F1317" s="3">
        <v>0.56999999999999995</v>
      </c>
      <c r="G1317" s="2">
        <v>3</v>
      </c>
      <c r="H1317" s="2">
        <v>617</v>
      </c>
      <c r="I1317" s="2" t="s">
        <v>12323</v>
      </c>
      <c r="J1317" s="2" t="s">
        <v>12324</v>
      </c>
      <c r="K1317" s="2" t="s">
        <v>12325</v>
      </c>
      <c r="L1317" s="2" t="s">
        <v>12326</v>
      </c>
      <c r="M1317" s="2" t="s">
        <v>12327</v>
      </c>
      <c r="N1317" s="2" t="s">
        <v>12328</v>
      </c>
      <c r="O1317" s="5" t="s">
        <v>12329</v>
      </c>
      <c r="P1317" s="5" t="s">
        <v>12330</v>
      </c>
    </row>
    <row r="1318" spans="1:16" ht="13" x14ac:dyDescent="0.15">
      <c r="A1318" s="2" t="s">
        <v>12331</v>
      </c>
      <c r="B1318" s="2" t="s">
        <v>12332</v>
      </c>
      <c r="C1318" s="2" t="s">
        <v>9686</v>
      </c>
      <c r="D1318" s="2" t="s">
        <v>102</v>
      </c>
      <c r="E1318" s="2" t="s">
        <v>1272</v>
      </c>
      <c r="F1318" s="3">
        <v>0.5</v>
      </c>
      <c r="G1318" s="2">
        <v>4</v>
      </c>
      <c r="H1318" s="2">
        <v>314</v>
      </c>
      <c r="I1318" s="2" t="s">
        <v>12333</v>
      </c>
      <c r="J1318" s="2" t="s">
        <v>12334</v>
      </c>
      <c r="K1318" s="2" t="s">
        <v>12335</v>
      </c>
      <c r="L1318" s="2" t="s">
        <v>12336</v>
      </c>
      <c r="M1318" s="2" t="s">
        <v>12337</v>
      </c>
      <c r="N1318" s="2" t="s">
        <v>12338</v>
      </c>
      <c r="O1318" s="5" t="s">
        <v>12339</v>
      </c>
      <c r="P1318" s="5" t="s">
        <v>12340</v>
      </c>
    </row>
    <row r="1319" spans="1:16" ht="13" x14ac:dyDescent="0.15">
      <c r="A1319" s="2" t="s">
        <v>12341</v>
      </c>
      <c r="B1319" s="2" t="s">
        <v>12342</v>
      </c>
      <c r="C1319" s="2" t="s">
        <v>10791</v>
      </c>
      <c r="D1319" s="2" t="s">
        <v>12343</v>
      </c>
      <c r="E1319" s="2" t="s">
        <v>281</v>
      </c>
      <c r="F1319" s="3">
        <v>0.73</v>
      </c>
      <c r="G1319" s="2">
        <v>4.4000000000000004</v>
      </c>
      <c r="H1319" s="2">
        <v>535</v>
      </c>
      <c r="I1319" s="2" t="s">
        <v>12344</v>
      </c>
      <c r="J1319" s="2" t="s">
        <v>12345</v>
      </c>
      <c r="K1319" s="2" t="s">
        <v>12346</v>
      </c>
      <c r="L1319" s="2" t="s">
        <v>12347</v>
      </c>
      <c r="M1319" s="2" t="s">
        <v>12348</v>
      </c>
      <c r="N1319" s="2" t="s">
        <v>12349</v>
      </c>
      <c r="O1319" s="5" t="s">
        <v>12350</v>
      </c>
      <c r="P1319" s="5" t="s">
        <v>12351</v>
      </c>
    </row>
    <row r="1320" spans="1:16" ht="13" x14ac:dyDescent="0.15">
      <c r="A1320" s="2" t="s">
        <v>12352</v>
      </c>
      <c r="B1320" s="2" t="s">
        <v>12353</v>
      </c>
      <c r="C1320" s="2" t="s">
        <v>9293</v>
      </c>
      <c r="D1320" s="2" t="s">
        <v>12354</v>
      </c>
      <c r="E1320" s="2" t="s">
        <v>12355</v>
      </c>
      <c r="F1320" s="3">
        <v>0.45</v>
      </c>
      <c r="G1320" s="2">
        <v>4.0999999999999996</v>
      </c>
      <c r="H1320" s="4">
        <v>17325</v>
      </c>
      <c r="I1320" s="2" t="s">
        <v>12356</v>
      </c>
      <c r="J1320" s="2" t="s">
        <v>12357</v>
      </c>
      <c r="K1320" s="2" t="s">
        <v>12358</v>
      </c>
      <c r="L1320" s="2" t="s">
        <v>12359</v>
      </c>
      <c r="M1320" s="2" t="s">
        <v>12360</v>
      </c>
      <c r="N1320" s="2" t="s">
        <v>12361</v>
      </c>
      <c r="O1320" s="5" t="s">
        <v>12362</v>
      </c>
      <c r="P1320" s="5" t="s">
        <v>12363</v>
      </c>
    </row>
    <row r="1321" spans="1:16" ht="13" x14ac:dyDescent="0.15">
      <c r="A1321" s="2" t="s">
        <v>12364</v>
      </c>
      <c r="B1321" s="2" t="s">
        <v>12365</v>
      </c>
      <c r="C1321" s="2" t="s">
        <v>9293</v>
      </c>
      <c r="D1321" s="2" t="s">
        <v>12366</v>
      </c>
      <c r="E1321" s="2" t="s">
        <v>2253</v>
      </c>
      <c r="F1321" s="3">
        <v>0.4</v>
      </c>
      <c r="G1321" s="2">
        <v>3.6</v>
      </c>
      <c r="H1321" s="2">
        <v>91</v>
      </c>
      <c r="I1321" s="2" t="s">
        <v>12367</v>
      </c>
      <c r="J1321" s="2" t="s">
        <v>12368</v>
      </c>
      <c r="K1321" s="2" t="s">
        <v>12369</v>
      </c>
      <c r="L1321" s="2" t="s">
        <v>12370</v>
      </c>
      <c r="M1321" s="2" t="s">
        <v>12371</v>
      </c>
      <c r="N1321" s="2" t="s">
        <v>12372</v>
      </c>
      <c r="O1321" s="5" t="s">
        <v>12373</v>
      </c>
      <c r="P1321" s="5" t="s">
        <v>12374</v>
      </c>
    </row>
    <row r="1322" spans="1:16" ht="13" x14ac:dyDescent="0.15">
      <c r="A1322" s="2" t="s">
        <v>12375</v>
      </c>
      <c r="B1322" s="2" t="s">
        <v>12376</v>
      </c>
      <c r="C1322" s="2" t="s">
        <v>9655</v>
      </c>
      <c r="D1322" s="2" t="s">
        <v>12377</v>
      </c>
      <c r="E1322" s="2" t="s">
        <v>114</v>
      </c>
      <c r="F1322" s="3">
        <v>0.57999999999999996</v>
      </c>
      <c r="G1322" s="2">
        <v>4.4000000000000004</v>
      </c>
      <c r="H1322" s="2">
        <v>227</v>
      </c>
      <c r="I1322" s="2" t="s">
        <v>12378</v>
      </c>
      <c r="J1322" s="2" t="s">
        <v>12379</v>
      </c>
      <c r="K1322" s="2" t="s">
        <v>12380</v>
      </c>
      <c r="L1322" s="2" t="s">
        <v>12381</v>
      </c>
      <c r="M1322" s="2" t="s">
        <v>12382</v>
      </c>
      <c r="N1322" s="2" t="s">
        <v>12383</v>
      </c>
      <c r="O1322" s="5" t="s">
        <v>12384</v>
      </c>
      <c r="P1322" s="5" t="s">
        <v>12385</v>
      </c>
    </row>
    <row r="1323" spans="1:16" ht="13" x14ac:dyDescent="0.15">
      <c r="A1323" s="2" t="s">
        <v>12386</v>
      </c>
      <c r="B1323" s="2" t="s">
        <v>12387</v>
      </c>
      <c r="C1323" s="2" t="s">
        <v>9375</v>
      </c>
      <c r="D1323" s="2" t="s">
        <v>12388</v>
      </c>
      <c r="E1323" s="2" t="s">
        <v>12389</v>
      </c>
      <c r="F1323" s="3">
        <v>0.33</v>
      </c>
      <c r="G1323" s="2">
        <v>4.2</v>
      </c>
      <c r="H1323" s="4">
        <v>11957</v>
      </c>
      <c r="I1323" s="2" t="s">
        <v>12390</v>
      </c>
      <c r="J1323" s="2" t="s">
        <v>12391</v>
      </c>
      <c r="K1323" s="2" t="s">
        <v>12392</v>
      </c>
      <c r="L1323" s="2" t="s">
        <v>12393</v>
      </c>
      <c r="M1323" s="2" t="s">
        <v>12394</v>
      </c>
      <c r="N1323" s="2" t="s">
        <v>12395</v>
      </c>
      <c r="O1323" s="5" t="s">
        <v>12396</v>
      </c>
      <c r="P1323" s="5" t="s">
        <v>12397</v>
      </c>
    </row>
    <row r="1324" spans="1:16" ht="13" x14ac:dyDescent="0.15">
      <c r="A1324" s="2" t="s">
        <v>12398</v>
      </c>
      <c r="B1324" s="2" t="s">
        <v>12399</v>
      </c>
      <c r="C1324" s="2" t="s">
        <v>9933</v>
      </c>
      <c r="D1324" s="2" t="s">
        <v>4096</v>
      </c>
      <c r="E1324" s="2" t="s">
        <v>12400</v>
      </c>
      <c r="F1324" s="3">
        <v>0.28000000000000003</v>
      </c>
      <c r="G1324" s="2">
        <v>4.3</v>
      </c>
      <c r="H1324" s="4">
        <v>7140</v>
      </c>
      <c r="I1324" s="2" t="s">
        <v>12401</v>
      </c>
      <c r="J1324" s="2" t="s">
        <v>12402</v>
      </c>
      <c r="K1324" s="2" t="s">
        <v>12403</v>
      </c>
      <c r="L1324" s="2" t="s">
        <v>12404</v>
      </c>
      <c r="M1324" s="2" t="s">
        <v>12405</v>
      </c>
      <c r="N1324" s="2" t="s">
        <v>12406</v>
      </c>
      <c r="O1324" s="5" t="s">
        <v>12407</v>
      </c>
      <c r="P1324" s="5" t="s">
        <v>12408</v>
      </c>
    </row>
    <row r="1325" spans="1:16" ht="13" x14ac:dyDescent="0.15">
      <c r="A1325" s="2" t="s">
        <v>12409</v>
      </c>
      <c r="B1325" s="2" t="s">
        <v>12410</v>
      </c>
      <c r="C1325" s="2" t="s">
        <v>9587</v>
      </c>
      <c r="D1325" s="2" t="s">
        <v>236</v>
      </c>
      <c r="E1325" s="2" t="s">
        <v>7335</v>
      </c>
      <c r="F1325" s="3">
        <v>0.45</v>
      </c>
      <c r="G1325" s="2">
        <v>3.8</v>
      </c>
      <c r="H1325" s="2">
        <v>687</v>
      </c>
      <c r="I1325" s="2" t="s">
        <v>12411</v>
      </c>
      <c r="J1325" s="2" t="s">
        <v>12412</v>
      </c>
      <c r="K1325" s="2" t="s">
        <v>12413</v>
      </c>
      <c r="L1325" s="2" t="s">
        <v>12414</v>
      </c>
      <c r="M1325" s="2" t="s">
        <v>12415</v>
      </c>
      <c r="N1325" s="2" t="s">
        <v>12416</v>
      </c>
      <c r="O1325" s="5" t="s">
        <v>12417</v>
      </c>
      <c r="P1325" s="5" t="s">
        <v>12418</v>
      </c>
    </row>
    <row r="1326" spans="1:16" ht="13" x14ac:dyDescent="0.15">
      <c r="A1326" s="2" t="s">
        <v>12419</v>
      </c>
      <c r="B1326" s="2" t="s">
        <v>12420</v>
      </c>
      <c r="C1326" s="2" t="s">
        <v>9686</v>
      </c>
      <c r="D1326" s="2" t="s">
        <v>12421</v>
      </c>
      <c r="E1326" s="2" t="s">
        <v>12422</v>
      </c>
      <c r="F1326" s="3">
        <v>0.68</v>
      </c>
      <c r="G1326" s="2">
        <v>4.0999999999999996</v>
      </c>
      <c r="H1326" s="4">
        <v>1045</v>
      </c>
      <c r="I1326" s="2" t="s">
        <v>12423</v>
      </c>
      <c r="J1326" s="2" t="s">
        <v>12424</v>
      </c>
      <c r="K1326" s="2" t="s">
        <v>12425</v>
      </c>
      <c r="L1326" s="2" t="s">
        <v>12426</v>
      </c>
      <c r="M1326" s="2" t="s">
        <v>12427</v>
      </c>
      <c r="N1326" s="2" t="s">
        <v>12428</v>
      </c>
      <c r="O1326" s="5" t="s">
        <v>12429</v>
      </c>
      <c r="P1326" s="5" t="s">
        <v>12430</v>
      </c>
    </row>
    <row r="1327" spans="1:16" ht="13" x14ac:dyDescent="0.15">
      <c r="A1327" s="2" t="s">
        <v>12431</v>
      </c>
      <c r="B1327" s="2" t="s">
        <v>12432</v>
      </c>
      <c r="C1327" s="2" t="s">
        <v>10791</v>
      </c>
      <c r="D1327" s="2" t="s">
        <v>617</v>
      </c>
      <c r="E1327" s="2" t="s">
        <v>12433</v>
      </c>
      <c r="F1327" s="3">
        <v>0.35</v>
      </c>
      <c r="G1327" s="2">
        <v>4</v>
      </c>
      <c r="H1327" s="4">
        <v>11206</v>
      </c>
      <c r="I1327" s="2" t="s">
        <v>12434</v>
      </c>
      <c r="J1327" s="2" t="s">
        <v>12435</v>
      </c>
      <c r="K1327" s="2" t="s">
        <v>12436</v>
      </c>
      <c r="L1327" s="2" t="s">
        <v>12437</v>
      </c>
      <c r="M1327" s="2" t="s">
        <v>12438</v>
      </c>
      <c r="N1327" s="2" t="s">
        <v>12439</v>
      </c>
      <c r="O1327" s="5" t="s">
        <v>12440</v>
      </c>
      <c r="P1327" s="5" t="s">
        <v>12441</v>
      </c>
    </row>
    <row r="1328" spans="1:16" ht="13" x14ac:dyDescent="0.15">
      <c r="A1328" s="2" t="s">
        <v>12442</v>
      </c>
      <c r="B1328" s="2" t="s">
        <v>12443</v>
      </c>
      <c r="C1328" s="2" t="s">
        <v>9316</v>
      </c>
      <c r="D1328" s="2" t="s">
        <v>9472</v>
      </c>
      <c r="E1328" s="2" t="s">
        <v>12444</v>
      </c>
      <c r="F1328" s="3">
        <v>0.4</v>
      </c>
      <c r="G1328" s="2">
        <v>4.2</v>
      </c>
      <c r="H1328" s="2">
        <v>561</v>
      </c>
      <c r="I1328" s="2" t="s">
        <v>12445</v>
      </c>
      <c r="J1328" s="2" t="s">
        <v>12446</v>
      </c>
      <c r="K1328" s="2" t="s">
        <v>12447</v>
      </c>
      <c r="L1328" s="2" t="s">
        <v>12448</v>
      </c>
      <c r="M1328" s="2" t="s">
        <v>12449</v>
      </c>
      <c r="N1328" s="2" t="s">
        <v>12450</v>
      </c>
      <c r="O1328" s="5" t="s">
        <v>12451</v>
      </c>
      <c r="P1328" s="5" t="s">
        <v>12452</v>
      </c>
    </row>
    <row r="1329" spans="1:16" ht="13" x14ac:dyDescent="0.15">
      <c r="A1329" s="2" t="s">
        <v>12453</v>
      </c>
      <c r="B1329" s="2" t="s">
        <v>12454</v>
      </c>
      <c r="C1329" s="2" t="s">
        <v>9282</v>
      </c>
      <c r="D1329" s="2" t="s">
        <v>6381</v>
      </c>
      <c r="E1329" s="2" t="s">
        <v>114</v>
      </c>
      <c r="F1329" s="3">
        <v>0.62</v>
      </c>
      <c r="G1329" s="2">
        <v>3.6</v>
      </c>
      <c r="H1329" s="4">
        <v>1988</v>
      </c>
      <c r="I1329" s="2" t="s">
        <v>12455</v>
      </c>
      <c r="J1329" s="2" t="s">
        <v>12456</v>
      </c>
      <c r="K1329" s="2" t="s">
        <v>12457</v>
      </c>
      <c r="L1329" s="2" t="s">
        <v>12458</v>
      </c>
      <c r="M1329" s="2" t="s">
        <v>12459</v>
      </c>
      <c r="N1329" s="2" t="s">
        <v>12460</v>
      </c>
      <c r="O1329" s="5" t="s">
        <v>12461</v>
      </c>
      <c r="P1329" s="5" t="s">
        <v>12462</v>
      </c>
    </row>
    <row r="1330" spans="1:16" ht="13" x14ac:dyDescent="0.15">
      <c r="A1330" s="2" t="s">
        <v>12463</v>
      </c>
      <c r="B1330" s="2" t="s">
        <v>12464</v>
      </c>
      <c r="C1330" s="2" t="s">
        <v>10362</v>
      </c>
      <c r="D1330" s="2" t="s">
        <v>12465</v>
      </c>
      <c r="E1330" s="2" t="s">
        <v>9576</v>
      </c>
      <c r="F1330" s="3">
        <v>0.25</v>
      </c>
      <c r="G1330" s="2">
        <v>4.2</v>
      </c>
      <c r="H1330" s="4">
        <v>3740</v>
      </c>
      <c r="I1330" s="2" t="s">
        <v>12466</v>
      </c>
      <c r="J1330" s="2" t="s">
        <v>12467</v>
      </c>
      <c r="K1330" s="2" t="s">
        <v>12468</v>
      </c>
      <c r="L1330" s="2" t="s">
        <v>12469</v>
      </c>
      <c r="M1330" s="2" t="s">
        <v>12470</v>
      </c>
      <c r="N1330" s="2" t="s">
        <v>12471</v>
      </c>
      <c r="O1330" s="5" t="s">
        <v>12472</v>
      </c>
      <c r="P1330" s="5" t="s">
        <v>12473</v>
      </c>
    </row>
    <row r="1331" spans="1:16" ht="13" x14ac:dyDescent="0.15">
      <c r="A1331" s="2" t="s">
        <v>12474</v>
      </c>
      <c r="B1331" s="2" t="s">
        <v>12475</v>
      </c>
      <c r="C1331" s="2" t="s">
        <v>11835</v>
      </c>
      <c r="D1331" s="2" t="s">
        <v>20</v>
      </c>
      <c r="E1331" s="2" t="s">
        <v>625</v>
      </c>
      <c r="F1331" s="3">
        <v>0.27</v>
      </c>
      <c r="G1331" s="2">
        <v>4.0999999999999996</v>
      </c>
      <c r="H1331" s="4">
        <v>4401</v>
      </c>
      <c r="I1331" s="2" t="s">
        <v>12476</v>
      </c>
      <c r="J1331" s="2" t="s">
        <v>12477</v>
      </c>
      <c r="K1331" s="2" t="s">
        <v>12478</v>
      </c>
      <c r="L1331" s="2" t="s">
        <v>12479</v>
      </c>
      <c r="M1331" s="2" t="s">
        <v>12480</v>
      </c>
      <c r="N1331" s="2" t="s">
        <v>12481</v>
      </c>
      <c r="O1331" s="5" t="s">
        <v>12482</v>
      </c>
      <c r="P1331" s="5" t="s">
        <v>12483</v>
      </c>
    </row>
    <row r="1332" spans="1:16" ht="13" x14ac:dyDescent="0.15">
      <c r="A1332" s="2" t="s">
        <v>12484</v>
      </c>
      <c r="B1332" s="2" t="s">
        <v>12485</v>
      </c>
      <c r="C1332" s="2" t="s">
        <v>9507</v>
      </c>
      <c r="D1332" s="2" t="s">
        <v>12486</v>
      </c>
      <c r="E1332" s="2" t="s">
        <v>12487</v>
      </c>
      <c r="F1332" s="3">
        <v>0.62</v>
      </c>
      <c r="G1332" s="2">
        <v>4.2</v>
      </c>
      <c r="H1332" s="2">
        <v>611</v>
      </c>
      <c r="I1332" s="2" t="s">
        <v>12488</v>
      </c>
      <c r="J1332" s="2" t="s">
        <v>12489</v>
      </c>
      <c r="K1332" s="2" t="s">
        <v>12490</v>
      </c>
      <c r="L1332" s="2" t="s">
        <v>12491</v>
      </c>
      <c r="M1332" s="2" t="s">
        <v>12492</v>
      </c>
      <c r="N1332" s="2" t="s">
        <v>12493</v>
      </c>
      <c r="O1332" s="5" t="s">
        <v>12494</v>
      </c>
      <c r="P1332" s="5" t="s">
        <v>12495</v>
      </c>
    </row>
    <row r="1333" spans="1:16" ht="13" x14ac:dyDescent="0.15">
      <c r="A1333" s="2" t="s">
        <v>12496</v>
      </c>
      <c r="B1333" s="2" t="s">
        <v>12497</v>
      </c>
      <c r="C1333" s="2" t="s">
        <v>9305</v>
      </c>
      <c r="D1333" s="2" t="s">
        <v>12498</v>
      </c>
      <c r="E1333" s="2" t="s">
        <v>5965</v>
      </c>
      <c r="F1333" s="3">
        <v>0.41</v>
      </c>
      <c r="G1333" s="2">
        <v>3.9</v>
      </c>
      <c r="H1333" s="4">
        <v>2162</v>
      </c>
      <c r="I1333" s="2" t="s">
        <v>12499</v>
      </c>
      <c r="J1333" s="2" t="s">
        <v>12500</v>
      </c>
      <c r="K1333" s="2" t="s">
        <v>12501</v>
      </c>
      <c r="L1333" s="2" t="s">
        <v>12502</v>
      </c>
      <c r="M1333" s="2" t="s">
        <v>12503</v>
      </c>
      <c r="N1333" s="2" t="s">
        <v>12504</v>
      </c>
      <c r="O1333" s="5" t="s">
        <v>12505</v>
      </c>
      <c r="P1333" s="5" t="s">
        <v>12506</v>
      </c>
    </row>
    <row r="1334" spans="1:16" ht="13" x14ac:dyDescent="0.15">
      <c r="A1334" s="2" t="s">
        <v>12507</v>
      </c>
      <c r="B1334" s="2" t="s">
        <v>12508</v>
      </c>
      <c r="C1334" s="2" t="s">
        <v>9282</v>
      </c>
      <c r="D1334" s="2" t="s">
        <v>142</v>
      </c>
      <c r="E1334" s="2" t="s">
        <v>1415</v>
      </c>
      <c r="F1334" s="3">
        <v>0.53</v>
      </c>
      <c r="G1334" s="2">
        <v>4</v>
      </c>
      <c r="H1334" s="2">
        <v>97</v>
      </c>
      <c r="I1334" s="2" t="s">
        <v>12509</v>
      </c>
      <c r="J1334" s="2" t="s">
        <v>12510</v>
      </c>
      <c r="K1334" s="2" t="s">
        <v>12511</v>
      </c>
      <c r="L1334" s="2" t="s">
        <v>12512</v>
      </c>
      <c r="M1334" s="2" t="s">
        <v>12513</v>
      </c>
      <c r="N1334" s="2" t="s">
        <v>12514</v>
      </c>
      <c r="O1334" s="5" t="s">
        <v>12515</v>
      </c>
      <c r="P1334" s="5" t="s">
        <v>12516</v>
      </c>
    </row>
    <row r="1335" spans="1:16" ht="13" x14ac:dyDescent="0.15">
      <c r="A1335" s="2" t="s">
        <v>12517</v>
      </c>
      <c r="B1335" s="2" t="s">
        <v>12518</v>
      </c>
      <c r="C1335" s="2" t="s">
        <v>9282</v>
      </c>
      <c r="D1335" s="2" t="s">
        <v>12519</v>
      </c>
      <c r="E1335" s="2" t="s">
        <v>235</v>
      </c>
      <c r="F1335" s="3">
        <v>0.21</v>
      </c>
      <c r="G1335" s="2">
        <v>4.2</v>
      </c>
      <c r="H1335" s="4">
        <v>6055</v>
      </c>
      <c r="I1335" s="2" t="s">
        <v>12520</v>
      </c>
      <c r="J1335" s="2" t="s">
        <v>12521</v>
      </c>
      <c r="K1335" s="2" t="s">
        <v>12522</v>
      </c>
      <c r="L1335" s="2" t="s">
        <v>12523</v>
      </c>
      <c r="M1335" s="2" t="s">
        <v>12524</v>
      </c>
      <c r="N1335" s="2" t="s">
        <v>12525</v>
      </c>
      <c r="O1335" s="5" t="s">
        <v>12526</v>
      </c>
      <c r="P1335" s="5" t="s">
        <v>12527</v>
      </c>
    </row>
    <row r="1336" spans="1:16" ht="13" x14ac:dyDescent="0.15">
      <c r="A1336" s="2" t="s">
        <v>12528</v>
      </c>
      <c r="B1336" s="2" t="s">
        <v>12529</v>
      </c>
      <c r="C1336" s="2" t="s">
        <v>9162</v>
      </c>
      <c r="D1336" s="2" t="s">
        <v>114</v>
      </c>
      <c r="E1336" s="2" t="s">
        <v>1351</v>
      </c>
      <c r="F1336" s="3">
        <v>0.33</v>
      </c>
      <c r="G1336" s="2">
        <v>4.2</v>
      </c>
      <c r="H1336" s="2">
        <v>386</v>
      </c>
      <c r="I1336" s="2" t="s">
        <v>12530</v>
      </c>
      <c r="J1336" s="2" t="s">
        <v>12531</v>
      </c>
      <c r="K1336" s="2" t="s">
        <v>12532</v>
      </c>
      <c r="L1336" s="2" t="s">
        <v>12533</v>
      </c>
      <c r="M1336" s="2" t="s">
        <v>12534</v>
      </c>
      <c r="N1336" s="2" t="s">
        <v>12535</v>
      </c>
      <c r="O1336" s="5" t="s">
        <v>12536</v>
      </c>
      <c r="P1336" s="5" t="s">
        <v>12537</v>
      </c>
    </row>
    <row r="1337" spans="1:16" ht="13" x14ac:dyDescent="0.15">
      <c r="A1337" s="2" t="s">
        <v>12538</v>
      </c>
      <c r="B1337" s="2" t="s">
        <v>12539</v>
      </c>
      <c r="C1337" s="2" t="s">
        <v>12540</v>
      </c>
      <c r="D1337" s="2" t="s">
        <v>12541</v>
      </c>
      <c r="E1337" s="2" t="s">
        <v>5597</v>
      </c>
      <c r="F1337" s="3">
        <v>0.55000000000000004</v>
      </c>
      <c r="G1337" s="2">
        <v>4.0999999999999996</v>
      </c>
      <c r="H1337" s="2">
        <v>557</v>
      </c>
      <c r="I1337" s="2" t="s">
        <v>12542</v>
      </c>
      <c r="J1337" s="2" t="s">
        <v>12543</v>
      </c>
      <c r="K1337" s="2" t="s">
        <v>12544</v>
      </c>
      <c r="L1337" s="2" t="s">
        <v>12545</v>
      </c>
      <c r="M1337" s="2" t="s">
        <v>12546</v>
      </c>
      <c r="N1337" s="2" t="s">
        <v>12547</v>
      </c>
      <c r="O1337" s="5" t="s">
        <v>12548</v>
      </c>
      <c r="P1337" s="5" t="s">
        <v>12549</v>
      </c>
    </row>
    <row r="1338" spans="1:16" ht="13" x14ac:dyDescent="0.15">
      <c r="A1338" s="2" t="s">
        <v>12550</v>
      </c>
      <c r="B1338" s="2" t="s">
        <v>12551</v>
      </c>
      <c r="C1338" s="2" t="s">
        <v>12552</v>
      </c>
      <c r="D1338" s="2" t="s">
        <v>12553</v>
      </c>
      <c r="E1338" s="2" t="s">
        <v>1318</v>
      </c>
      <c r="F1338" s="3">
        <v>0.47</v>
      </c>
      <c r="G1338" s="2">
        <v>4.4000000000000004</v>
      </c>
      <c r="H1338" s="4">
        <v>2288</v>
      </c>
      <c r="I1338" s="2" t="s">
        <v>12554</v>
      </c>
      <c r="J1338" s="2" t="s">
        <v>12555</v>
      </c>
      <c r="K1338" s="2" t="s">
        <v>12556</v>
      </c>
      <c r="L1338" s="2" t="s">
        <v>12557</v>
      </c>
      <c r="M1338" s="2" t="s">
        <v>12558</v>
      </c>
      <c r="N1338" s="2" t="s">
        <v>12559</v>
      </c>
      <c r="O1338" s="5" t="s">
        <v>12560</v>
      </c>
      <c r="P1338" s="5" t="s">
        <v>12561</v>
      </c>
    </row>
    <row r="1339" spans="1:16" ht="13" x14ac:dyDescent="0.15">
      <c r="A1339" s="2" t="s">
        <v>12562</v>
      </c>
      <c r="B1339" s="2" t="s">
        <v>12563</v>
      </c>
      <c r="C1339" s="2" t="s">
        <v>9293</v>
      </c>
      <c r="D1339" s="2" t="s">
        <v>55</v>
      </c>
      <c r="E1339" s="2" t="s">
        <v>11771</v>
      </c>
      <c r="F1339" s="3">
        <v>0.18</v>
      </c>
      <c r="G1339" s="2">
        <v>4.0999999999999996</v>
      </c>
      <c r="H1339" s="4">
        <v>1106</v>
      </c>
      <c r="I1339" s="2" t="s">
        <v>12564</v>
      </c>
      <c r="J1339" s="2" t="s">
        <v>12565</v>
      </c>
      <c r="K1339" s="2" t="s">
        <v>12566</v>
      </c>
      <c r="L1339" s="2" t="s">
        <v>12567</v>
      </c>
      <c r="M1339" s="2" t="s">
        <v>12568</v>
      </c>
      <c r="N1339" s="2" t="s">
        <v>12569</v>
      </c>
      <c r="O1339" s="5" t="s">
        <v>12570</v>
      </c>
      <c r="P1339" s="5" t="s">
        <v>12571</v>
      </c>
    </row>
    <row r="1340" spans="1:16" ht="13" x14ac:dyDescent="0.15">
      <c r="A1340" s="2" t="s">
        <v>12572</v>
      </c>
      <c r="B1340" s="2" t="s">
        <v>12573</v>
      </c>
      <c r="C1340" s="2" t="s">
        <v>9968</v>
      </c>
      <c r="D1340" s="2" t="s">
        <v>4801</v>
      </c>
      <c r="E1340" s="2" t="s">
        <v>10459</v>
      </c>
      <c r="F1340" s="3">
        <v>0.37</v>
      </c>
      <c r="G1340" s="2">
        <v>4.2</v>
      </c>
      <c r="H1340" s="4">
        <v>11935</v>
      </c>
      <c r="I1340" s="2" t="s">
        <v>12574</v>
      </c>
      <c r="J1340" s="2" t="s">
        <v>12575</v>
      </c>
      <c r="K1340" s="2" t="s">
        <v>12576</v>
      </c>
      <c r="L1340" s="2" t="s">
        <v>12577</v>
      </c>
      <c r="M1340" s="2" t="s">
        <v>12578</v>
      </c>
      <c r="N1340" s="2" t="s">
        <v>12579</v>
      </c>
      <c r="O1340" s="5" t="s">
        <v>12580</v>
      </c>
      <c r="P1340" s="5" t="s">
        <v>12581</v>
      </c>
    </row>
    <row r="1341" spans="1:16" ht="13" x14ac:dyDescent="0.15">
      <c r="A1341" s="2" t="s">
        <v>12582</v>
      </c>
      <c r="B1341" s="2" t="s">
        <v>12583</v>
      </c>
      <c r="C1341" s="2" t="s">
        <v>9449</v>
      </c>
      <c r="D1341" s="2" t="s">
        <v>11363</v>
      </c>
      <c r="E1341" s="2" t="s">
        <v>10020</v>
      </c>
      <c r="F1341" s="3">
        <v>0.37</v>
      </c>
      <c r="G1341" s="2">
        <v>4.0999999999999996</v>
      </c>
      <c r="H1341" s="4">
        <v>5059</v>
      </c>
      <c r="I1341" s="2" t="s">
        <v>12584</v>
      </c>
      <c r="J1341" s="2" t="s">
        <v>12585</v>
      </c>
      <c r="K1341" s="2" t="s">
        <v>12586</v>
      </c>
      <c r="L1341" s="2" t="s">
        <v>12587</v>
      </c>
      <c r="M1341" s="2" t="s">
        <v>12588</v>
      </c>
      <c r="N1341" s="2" t="s">
        <v>12589</v>
      </c>
      <c r="O1341" s="5" t="s">
        <v>12590</v>
      </c>
      <c r="P1341" s="5" t="s">
        <v>12591</v>
      </c>
    </row>
    <row r="1342" spans="1:16" ht="13" x14ac:dyDescent="0.15">
      <c r="A1342" s="2" t="s">
        <v>12592</v>
      </c>
      <c r="B1342" s="2" t="s">
        <v>12593</v>
      </c>
      <c r="C1342" s="2" t="s">
        <v>9151</v>
      </c>
      <c r="D1342" s="2" t="s">
        <v>12594</v>
      </c>
      <c r="E1342" s="2" t="s">
        <v>324</v>
      </c>
      <c r="F1342" s="3">
        <v>0.51</v>
      </c>
      <c r="G1342" s="2">
        <v>3.9</v>
      </c>
      <c r="H1342" s="2">
        <v>157</v>
      </c>
      <c r="I1342" s="2" t="s">
        <v>12595</v>
      </c>
      <c r="J1342" s="2" t="s">
        <v>12596</v>
      </c>
      <c r="K1342" s="2" t="s">
        <v>12597</v>
      </c>
      <c r="L1342" s="2" t="s">
        <v>12598</v>
      </c>
      <c r="M1342" s="2" t="s">
        <v>12599</v>
      </c>
      <c r="N1342" s="2" t="s">
        <v>12600</v>
      </c>
      <c r="O1342" s="5" t="s">
        <v>12601</v>
      </c>
      <c r="P1342" s="5" t="s">
        <v>12602</v>
      </c>
    </row>
    <row r="1343" spans="1:16" ht="13" x14ac:dyDescent="0.15">
      <c r="A1343" s="2" t="s">
        <v>12603</v>
      </c>
      <c r="B1343" s="2" t="s">
        <v>12604</v>
      </c>
      <c r="C1343" s="2" t="s">
        <v>9316</v>
      </c>
      <c r="D1343" s="2" t="s">
        <v>12605</v>
      </c>
      <c r="E1343" s="2" t="s">
        <v>12606</v>
      </c>
      <c r="F1343" s="3">
        <v>0.28000000000000003</v>
      </c>
      <c r="G1343" s="2">
        <v>3.9</v>
      </c>
      <c r="H1343" s="4">
        <v>3584</v>
      </c>
      <c r="I1343" s="2" t="s">
        <v>12607</v>
      </c>
      <c r="J1343" s="2" t="s">
        <v>12608</v>
      </c>
      <c r="K1343" s="2" t="s">
        <v>12609</v>
      </c>
      <c r="L1343" s="2" t="s">
        <v>12610</v>
      </c>
      <c r="M1343" s="2" t="s">
        <v>12611</v>
      </c>
      <c r="N1343" s="2" t="s">
        <v>12612</v>
      </c>
      <c r="O1343" s="5" t="s">
        <v>12613</v>
      </c>
      <c r="P1343" s="5" t="s">
        <v>12614</v>
      </c>
    </row>
    <row r="1344" spans="1:16" ht="13" x14ac:dyDescent="0.15">
      <c r="A1344" s="2" t="s">
        <v>12615</v>
      </c>
      <c r="B1344" s="2" t="s">
        <v>12616</v>
      </c>
      <c r="C1344" s="2" t="s">
        <v>9507</v>
      </c>
      <c r="D1344" s="2" t="s">
        <v>10351</v>
      </c>
      <c r="E1344" s="2" t="s">
        <v>3000</v>
      </c>
      <c r="F1344" s="3">
        <v>0.09</v>
      </c>
      <c r="G1344" s="2">
        <v>4.2</v>
      </c>
      <c r="H1344" s="4">
        <v>1899</v>
      </c>
      <c r="I1344" s="2" t="s">
        <v>12617</v>
      </c>
      <c r="J1344" s="2" t="s">
        <v>12618</v>
      </c>
      <c r="K1344" s="2" t="s">
        <v>12619</v>
      </c>
      <c r="L1344" s="2" t="s">
        <v>12620</v>
      </c>
      <c r="M1344" s="2" t="s">
        <v>12621</v>
      </c>
      <c r="N1344" s="2" t="s">
        <v>12622</v>
      </c>
      <c r="O1344" s="5" t="s">
        <v>12623</v>
      </c>
      <c r="P1344" s="5" t="s">
        <v>12624</v>
      </c>
    </row>
    <row r="1345" spans="1:16" ht="13" x14ac:dyDescent="0.15">
      <c r="A1345" s="2" t="s">
        <v>12625</v>
      </c>
      <c r="B1345" s="2" t="s">
        <v>12626</v>
      </c>
      <c r="C1345" s="2" t="s">
        <v>11072</v>
      </c>
      <c r="D1345" s="2" t="s">
        <v>12594</v>
      </c>
      <c r="E1345" s="2" t="s">
        <v>12627</v>
      </c>
      <c r="F1345" s="3">
        <v>0.3</v>
      </c>
      <c r="G1345" s="2">
        <v>4.2</v>
      </c>
      <c r="H1345" s="4">
        <v>15252</v>
      </c>
      <c r="I1345" s="2" t="s">
        <v>12628</v>
      </c>
      <c r="J1345" s="2" t="s">
        <v>12629</v>
      </c>
      <c r="K1345" s="2" t="s">
        <v>12630</v>
      </c>
      <c r="L1345" s="2" t="s">
        <v>12631</v>
      </c>
      <c r="M1345" s="2" t="s">
        <v>12632</v>
      </c>
      <c r="N1345" s="2" t="s">
        <v>12633</v>
      </c>
      <c r="O1345" s="5" t="s">
        <v>12634</v>
      </c>
      <c r="P1345" s="5" t="s">
        <v>12635</v>
      </c>
    </row>
    <row r="1346" spans="1:16" ht="13" x14ac:dyDescent="0.15">
      <c r="A1346" s="2" t="s">
        <v>12636</v>
      </c>
      <c r="B1346" s="2" t="s">
        <v>12637</v>
      </c>
      <c r="C1346" s="2" t="s">
        <v>9139</v>
      </c>
      <c r="D1346" s="2" t="s">
        <v>12638</v>
      </c>
      <c r="E1346" s="2" t="s">
        <v>548</v>
      </c>
      <c r="F1346" s="3">
        <v>0.57999999999999996</v>
      </c>
      <c r="G1346" s="2">
        <v>3.7</v>
      </c>
      <c r="H1346" s="2">
        <v>4</v>
      </c>
      <c r="I1346" s="2" t="s">
        <v>12639</v>
      </c>
      <c r="J1346" s="2" t="s">
        <v>12640</v>
      </c>
      <c r="K1346" s="2" t="s">
        <v>12641</v>
      </c>
      <c r="L1346" s="2" t="s">
        <v>12642</v>
      </c>
      <c r="M1346" s="2" t="s">
        <v>12643</v>
      </c>
      <c r="N1346" s="2" t="s">
        <v>12644</v>
      </c>
      <c r="O1346" s="5" t="s">
        <v>12645</v>
      </c>
      <c r="P1346" s="5" t="s">
        <v>12646</v>
      </c>
    </row>
    <row r="1347" spans="1:16" ht="13" x14ac:dyDescent="0.15">
      <c r="A1347" s="2" t="s">
        <v>12647</v>
      </c>
      <c r="B1347" s="2" t="s">
        <v>12648</v>
      </c>
      <c r="C1347" s="2" t="s">
        <v>11125</v>
      </c>
      <c r="D1347" s="2" t="s">
        <v>12649</v>
      </c>
      <c r="E1347" s="2" t="s">
        <v>12650</v>
      </c>
      <c r="F1347" s="3">
        <v>0.14000000000000001</v>
      </c>
      <c r="G1347" s="2">
        <v>3.7</v>
      </c>
      <c r="H1347" s="4">
        <v>1662</v>
      </c>
      <c r="I1347" s="2" t="s">
        <v>12651</v>
      </c>
      <c r="J1347" s="2" t="s">
        <v>12652</v>
      </c>
      <c r="K1347" s="2" t="s">
        <v>12653</v>
      </c>
      <c r="L1347" s="2" t="s">
        <v>12654</v>
      </c>
      <c r="M1347" s="2" t="s">
        <v>12655</v>
      </c>
      <c r="N1347" s="2" t="s">
        <v>12656</v>
      </c>
      <c r="O1347" s="5" t="s">
        <v>12657</v>
      </c>
      <c r="P1347" s="5" t="s">
        <v>12658</v>
      </c>
    </row>
    <row r="1348" spans="1:16" ht="13" x14ac:dyDescent="0.15">
      <c r="A1348" s="2" t="s">
        <v>12659</v>
      </c>
      <c r="B1348" s="2" t="s">
        <v>12660</v>
      </c>
      <c r="C1348" s="2" t="s">
        <v>9305</v>
      </c>
      <c r="D1348" s="2" t="s">
        <v>12661</v>
      </c>
      <c r="E1348" s="2" t="s">
        <v>10146</v>
      </c>
      <c r="F1348" s="3">
        <v>0.53</v>
      </c>
      <c r="G1348" s="2">
        <v>3.4</v>
      </c>
      <c r="H1348" s="2">
        <v>422</v>
      </c>
      <c r="I1348" s="2" t="s">
        <v>12662</v>
      </c>
      <c r="J1348" s="2" t="s">
        <v>12663</v>
      </c>
      <c r="K1348" s="2" t="s">
        <v>12664</v>
      </c>
      <c r="L1348" s="2" t="s">
        <v>12665</v>
      </c>
      <c r="M1348" s="2" t="s">
        <v>12666</v>
      </c>
      <c r="N1348" s="2" t="s">
        <v>12667</v>
      </c>
      <c r="O1348" s="5" t="s">
        <v>12668</v>
      </c>
      <c r="P1348" s="5" t="s">
        <v>12669</v>
      </c>
    </row>
    <row r="1349" spans="1:16" ht="13" x14ac:dyDescent="0.15">
      <c r="A1349" s="2" t="s">
        <v>12670</v>
      </c>
      <c r="B1349" s="2" t="s">
        <v>12671</v>
      </c>
      <c r="C1349" s="2" t="s">
        <v>9139</v>
      </c>
      <c r="D1349" s="2" t="s">
        <v>12672</v>
      </c>
      <c r="E1349" s="2" t="s">
        <v>966</v>
      </c>
      <c r="F1349" s="3">
        <v>0.5</v>
      </c>
      <c r="G1349" s="2">
        <v>4.2</v>
      </c>
      <c r="H1349" s="2">
        <v>79</v>
      </c>
      <c r="I1349" s="2" t="s">
        <v>12673</v>
      </c>
      <c r="J1349" s="2" t="s">
        <v>12674</v>
      </c>
      <c r="K1349" s="2" t="s">
        <v>12675</v>
      </c>
      <c r="L1349" s="2" t="s">
        <v>12676</v>
      </c>
      <c r="M1349" s="2" t="s">
        <v>12677</v>
      </c>
      <c r="N1349" s="2" t="s">
        <v>12678</v>
      </c>
      <c r="O1349" s="5" t="s">
        <v>12679</v>
      </c>
      <c r="P1349" s="5" t="s">
        <v>12680</v>
      </c>
    </row>
    <row r="1350" spans="1:16" ht="13" x14ac:dyDescent="0.15">
      <c r="A1350" s="2" t="s">
        <v>12681</v>
      </c>
      <c r="B1350" s="2" t="s">
        <v>12682</v>
      </c>
      <c r="C1350" s="2" t="s">
        <v>9375</v>
      </c>
      <c r="D1350" s="2" t="s">
        <v>11483</v>
      </c>
      <c r="E1350" s="2" t="s">
        <v>12683</v>
      </c>
      <c r="F1350" s="3">
        <v>0.38</v>
      </c>
      <c r="G1350" s="2">
        <v>4</v>
      </c>
      <c r="H1350" s="4">
        <v>5160</v>
      </c>
      <c r="I1350" s="2" t="s">
        <v>12684</v>
      </c>
      <c r="J1350" s="2" t="s">
        <v>12685</v>
      </c>
      <c r="K1350" s="2" t="s">
        <v>12686</v>
      </c>
      <c r="L1350" s="2" t="s">
        <v>12687</v>
      </c>
      <c r="M1350" s="2" t="s">
        <v>12688</v>
      </c>
      <c r="N1350" s="2" t="s">
        <v>12689</v>
      </c>
      <c r="O1350" s="5" t="s">
        <v>12690</v>
      </c>
      <c r="P1350" s="5" t="s">
        <v>12691</v>
      </c>
    </row>
    <row r="1351" spans="1:16" ht="13" x14ac:dyDescent="0.15">
      <c r="A1351" s="2" t="s">
        <v>12692</v>
      </c>
      <c r="B1351" s="2" t="s">
        <v>12693</v>
      </c>
      <c r="C1351" s="2" t="s">
        <v>9126</v>
      </c>
      <c r="D1351" s="2" t="s">
        <v>1793</v>
      </c>
      <c r="E1351" s="2" t="s">
        <v>12694</v>
      </c>
      <c r="F1351" s="3">
        <v>0.6</v>
      </c>
      <c r="G1351" s="2">
        <v>4.0999999999999996</v>
      </c>
      <c r="H1351" s="4">
        <v>2311</v>
      </c>
      <c r="I1351" s="2" t="s">
        <v>12695</v>
      </c>
      <c r="J1351" s="2" t="s">
        <v>12696</v>
      </c>
      <c r="K1351" s="2" t="s">
        <v>12697</v>
      </c>
      <c r="L1351" s="2" t="s">
        <v>12698</v>
      </c>
      <c r="M1351" s="2" t="s">
        <v>12699</v>
      </c>
      <c r="N1351" s="2" t="s">
        <v>12700</v>
      </c>
      <c r="O1351" s="5" t="s">
        <v>12701</v>
      </c>
      <c r="P1351" s="5" t="s">
        <v>12702</v>
      </c>
    </row>
    <row r="1352" spans="1:16" ht="13" x14ac:dyDescent="0.15">
      <c r="A1352" s="2" t="s">
        <v>12703</v>
      </c>
      <c r="B1352" s="2" t="s">
        <v>12704</v>
      </c>
      <c r="C1352" s="2" t="s">
        <v>9316</v>
      </c>
      <c r="D1352" s="2" t="s">
        <v>7868</v>
      </c>
      <c r="E1352" s="2" t="s">
        <v>12705</v>
      </c>
      <c r="F1352" s="3">
        <v>0.43</v>
      </c>
      <c r="G1352" s="2">
        <v>3.9</v>
      </c>
      <c r="H1352" s="2">
        <v>588</v>
      </c>
      <c r="I1352" s="2" t="s">
        <v>12706</v>
      </c>
      <c r="J1352" s="2" t="s">
        <v>12707</v>
      </c>
      <c r="K1352" s="2" t="s">
        <v>12708</v>
      </c>
      <c r="L1352" s="2" t="s">
        <v>12709</v>
      </c>
      <c r="M1352" s="2" t="s">
        <v>12710</v>
      </c>
      <c r="N1352" s="2" t="s">
        <v>12711</v>
      </c>
      <c r="O1352" s="5" t="s">
        <v>12712</v>
      </c>
      <c r="P1352" s="5" t="s">
        <v>12713</v>
      </c>
    </row>
    <row r="1353" spans="1:16" ht="13" x14ac:dyDescent="0.15">
      <c r="A1353" s="2" t="s">
        <v>12714</v>
      </c>
      <c r="B1353" s="2" t="s">
        <v>12715</v>
      </c>
      <c r="C1353" s="2" t="s">
        <v>9293</v>
      </c>
      <c r="D1353" s="2" t="s">
        <v>12716</v>
      </c>
      <c r="E1353" s="2" t="s">
        <v>2253</v>
      </c>
      <c r="F1353" s="3">
        <v>0.41</v>
      </c>
      <c r="G1353" s="2">
        <v>4</v>
      </c>
      <c r="H1353" s="4">
        <v>3271</v>
      </c>
      <c r="I1353" s="2" t="s">
        <v>12717</v>
      </c>
      <c r="J1353" s="2" t="s">
        <v>12718</v>
      </c>
      <c r="K1353" s="2" t="s">
        <v>12719</v>
      </c>
      <c r="L1353" s="2" t="s">
        <v>12720</v>
      </c>
      <c r="M1353" s="2" t="s">
        <v>12721</v>
      </c>
      <c r="N1353" s="2" t="s">
        <v>12722</v>
      </c>
      <c r="O1353" s="5" t="s">
        <v>12723</v>
      </c>
      <c r="P1353" s="5" t="s">
        <v>12724</v>
      </c>
    </row>
    <row r="1354" spans="1:16" ht="13" x14ac:dyDescent="0.15">
      <c r="A1354" s="2" t="s">
        <v>12725</v>
      </c>
      <c r="B1354" s="2" t="s">
        <v>12726</v>
      </c>
      <c r="C1354" s="2" t="s">
        <v>9305</v>
      </c>
      <c r="D1354" s="2" t="s">
        <v>12727</v>
      </c>
      <c r="E1354" s="2" t="s">
        <v>12728</v>
      </c>
      <c r="F1354" s="3">
        <v>0.43</v>
      </c>
      <c r="G1354" s="2">
        <v>3.9</v>
      </c>
      <c r="H1354" s="4">
        <v>11004</v>
      </c>
      <c r="I1354" s="2" t="s">
        <v>12729</v>
      </c>
      <c r="J1354" s="2" t="s">
        <v>12730</v>
      </c>
      <c r="K1354" s="2" t="s">
        <v>12731</v>
      </c>
      <c r="L1354" s="2" t="s">
        <v>12732</v>
      </c>
      <c r="M1354" s="2" t="s">
        <v>12733</v>
      </c>
      <c r="N1354" s="2" t="s">
        <v>12734</v>
      </c>
      <c r="O1354" s="5" t="s">
        <v>12735</v>
      </c>
      <c r="P1354" s="5" t="s">
        <v>12736</v>
      </c>
    </row>
    <row r="1355" spans="1:16" ht="13" x14ac:dyDescent="0.15">
      <c r="A1355" s="2" t="s">
        <v>12737</v>
      </c>
      <c r="B1355" s="2" t="s">
        <v>12738</v>
      </c>
      <c r="C1355" s="2" t="s">
        <v>9375</v>
      </c>
      <c r="D1355" s="2" t="s">
        <v>12739</v>
      </c>
      <c r="E1355" s="2" t="s">
        <v>12740</v>
      </c>
      <c r="F1355" s="3">
        <v>0.49</v>
      </c>
      <c r="G1355" s="2">
        <v>4.2</v>
      </c>
      <c r="H1355" s="4">
        <v>3195</v>
      </c>
      <c r="I1355" s="2" t="s">
        <v>12741</v>
      </c>
      <c r="J1355" s="2" t="s">
        <v>12742</v>
      </c>
      <c r="K1355" s="2" t="s">
        <v>12743</v>
      </c>
      <c r="L1355" s="2" t="s">
        <v>12744</v>
      </c>
      <c r="M1355" s="2" t="s">
        <v>12745</v>
      </c>
      <c r="N1355" s="2" t="s">
        <v>12746</v>
      </c>
      <c r="O1355" s="5" t="s">
        <v>12747</v>
      </c>
      <c r="P1355" s="5" t="s">
        <v>12748</v>
      </c>
    </row>
    <row r="1356" spans="1:16" ht="13" x14ac:dyDescent="0.15">
      <c r="A1356" s="2" t="s">
        <v>12749</v>
      </c>
      <c r="B1356" s="2" t="s">
        <v>12750</v>
      </c>
      <c r="C1356" s="2" t="s">
        <v>12751</v>
      </c>
      <c r="D1356" s="2" t="s">
        <v>12752</v>
      </c>
      <c r="E1356" s="2" t="s">
        <v>12753</v>
      </c>
      <c r="F1356" s="3">
        <v>0.43</v>
      </c>
      <c r="G1356" s="2">
        <v>4.3</v>
      </c>
      <c r="H1356" s="4">
        <v>3231</v>
      </c>
      <c r="I1356" s="2" t="s">
        <v>12754</v>
      </c>
      <c r="J1356" s="2" t="s">
        <v>12755</v>
      </c>
      <c r="K1356" s="2" t="s">
        <v>12756</v>
      </c>
      <c r="L1356" s="2" t="s">
        <v>12757</v>
      </c>
      <c r="M1356" s="2" t="s">
        <v>12758</v>
      </c>
      <c r="N1356" s="2" t="s">
        <v>12759</v>
      </c>
      <c r="O1356" s="5" t="s">
        <v>12760</v>
      </c>
      <c r="P1356" s="5" t="s">
        <v>12761</v>
      </c>
    </row>
    <row r="1357" spans="1:16" ht="13" x14ac:dyDescent="0.15">
      <c r="A1357" s="2" t="s">
        <v>12762</v>
      </c>
      <c r="B1357" s="2" t="s">
        <v>12763</v>
      </c>
      <c r="C1357" s="2" t="s">
        <v>10297</v>
      </c>
      <c r="D1357" s="2" t="s">
        <v>10415</v>
      </c>
      <c r="E1357" s="2" t="s">
        <v>10415</v>
      </c>
      <c r="F1357" s="3">
        <v>0</v>
      </c>
      <c r="G1357" s="2">
        <v>4</v>
      </c>
      <c r="H1357" s="4">
        <v>3246</v>
      </c>
      <c r="I1357" s="2" t="s">
        <v>12764</v>
      </c>
      <c r="J1357" s="2" t="s">
        <v>12765</v>
      </c>
      <c r="K1357" s="2" t="s">
        <v>12766</v>
      </c>
      <c r="L1357" s="2" t="s">
        <v>12767</v>
      </c>
      <c r="M1357" s="2" t="s">
        <v>12768</v>
      </c>
      <c r="N1357" s="2" t="s">
        <v>12769</v>
      </c>
      <c r="O1357" s="5" t="s">
        <v>12770</v>
      </c>
      <c r="P1357" s="5" t="s">
        <v>12771</v>
      </c>
    </row>
    <row r="1358" spans="1:16" ht="13" x14ac:dyDescent="0.15">
      <c r="A1358" s="2" t="s">
        <v>12772</v>
      </c>
      <c r="B1358" s="2" t="s">
        <v>12773</v>
      </c>
      <c r="C1358" s="2" t="s">
        <v>9922</v>
      </c>
      <c r="D1358" s="2" t="s">
        <v>12774</v>
      </c>
      <c r="E1358" s="2" t="s">
        <v>8509</v>
      </c>
      <c r="F1358" s="3">
        <v>0.46</v>
      </c>
      <c r="G1358" s="2">
        <v>2.6</v>
      </c>
      <c r="H1358" s="2">
        <v>24</v>
      </c>
      <c r="I1358" s="2" t="s">
        <v>12775</v>
      </c>
      <c r="J1358" s="2" t="s">
        <v>12776</v>
      </c>
      <c r="K1358" s="2" t="s">
        <v>12777</v>
      </c>
      <c r="L1358" s="2" t="s">
        <v>12778</v>
      </c>
      <c r="M1358" s="2" t="s">
        <v>12779</v>
      </c>
      <c r="N1358" s="2" t="s">
        <v>12780</v>
      </c>
      <c r="O1358" s="5" t="s">
        <v>12781</v>
      </c>
      <c r="P1358" s="5" t="s">
        <v>12782</v>
      </c>
    </row>
    <row r="1359" spans="1:16" ht="13" x14ac:dyDescent="0.15">
      <c r="A1359" s="2" t="s">
        <v>12783</v>
      </c>
      <c r="B1359" s="2" t="s">
        <v>12784</v>
      </c>
      <c r="C1359" s="2" t="s">
        <v>9238</v>
      </c>
      <c r="D1359" s="2" t="s">
        <v>12785</v>
      </c>
      <c r="E1359" s="2" t="s">
        <v>625</v>
      </c>
      <c r="F1359" s="3">
        <v>0.54</v>
      </c>
      <c r="G1359" s="2">
        <v>3.8</v>
      </c>
      <c r="H1359" s="2">
        <v>144</v>
      </c>
      <c r="I1359" s="2" t="s">
        <v>12786</v>
      </c>
      <c r="J1359" s="2" t="s">
        <v>12787</v>
      </c>
      <c r="K1359" s="2" t="s">
        <v>12788</v>
      </c>
      <c r="L1359" s="2" t="s">
        <v>12789</v>
      </c>
      <c r="M1359" s="2" t="s">
        <v>12790</v>
      </c>
      <c r="N1359" s="2" t="s">
        <v>12791</v>
      </c>
      <c r="O1359" s="5" t="s">
        <v>12792</v>
      </c>
      <c r="P1359" s="5" t="s">
        <v>12793</v>
      </c>
    </row>
    <row r="1360" spans="1:16" ht="13" x14ac:dyDescent="0.15">
      <c r="A1360" s="2" t="s">
        <v>12794</v>
      </c>
      <c r="B1360" s="2" t="s">
        <v>12795</v>
      </c>
      <c r="C1360" s="2" t="s">
        <v>12796</v>
      </c>
      <c r="D1360" s="2" t="s">
        <v>12797</v>
      </c>
      <c r="E1360" s="2" t="s">
        <v>12798</v>
      </c>
      <c r="F1360" s="3">
        <v>0.08</v>
      </c>
      <c r="G1360" s="2">
        <v>4.5</v>
      </c>
      <c r="H1360" s="4">
        <v>2280</v>
      </c>
      <c r="I1360" s="2" t="s">
        <v>12799</v>
      </c>
      <c r="J1360" s="2" t="s">
        <v>12800</v>
      </c>
      <c r="K1360" s="2" t="s">
        <v>12801</v>
      </c>
      <c r="L1360" s="2" t="s">
        <v>12802</v>
      </c>
      <c r="M1360" s="2" t="s">
        <v>12803</v>
      </c>
      <c r="N1360" s="2" t="s">
        <v>12804</v>
      </c>
      <c r="O1360" s="5" t="s">
        <v>12805</v>
      </c>
      <c r="P1360" s="5" t="s">
        <v>12806</v>
      </c>
    </row>
    <row r="1361" spans="1:16" ht="13" x14ac:dyDescent="0.15">
      <c r="A1361" s="2" t="s">
        <v>12807</v>
      </c>
      <c r="B1361" s="2" t="s">
        <v>12808</v>
      </c>
      <c r="C1361" s="2" t="s">
        <v>10043</v>
      </c>
      <c r="D1361" s="2" t="s">
        <v>548</v>
      </c>
      <c r="E1361" s="2" t="s">
        <v>842</v>
      </c>
      <c r="F1361" s="3">
        <v>0.45</v>
      </c>
      <c r="G1361" s="2">
        <v>3.5</v>
      </c>
      <c r="H1361" s="2">
        <v>340</v>
      </c>
      <c r="I1361" s="2" t="s">
        <v>12809</v>
      </c>
      <c r="J1361" s="2" t="s">
        <v>12810</v>
      </c>
      <c r="K1361" s="2" t="s">
        <v>12811</v>
      </c>
      <c r="L1361" s="2" t="s">
        <v>12812</v>
      </c>
      <c r="M1361" s="2" t="s">
        <v>12813</v>
      </c>
      <c r="N1361" s="2" t="s">
        <v>12814</v>
      </c>
      <c r="O1361" s="5" t="s">
        <v>12815</v>
      </c>
      <c r="P1361" s="5" t="s">
        <v>12816</v>
      </c>
    </row>
    <row r="1362" spans="1:16" ht="13" x14ac:dyDescent="0.15">
      <c r="A1362" s="2" t="s">
        <v>12817</v>
      </c>
      <c r="B1362" s="2" t="s">
        <v>12818</v>
      </c>
      <c r="C1362" s="2" t="s">
        <v>9151</v>
      </c>
      <c r="D1362" s="2" t="s">
        <v>12819</v>
      </c>
      <c r="E1362" s="2" t="s">
        <v>2002</v>
      </c>
      <c r="F1362" s="3">
        <v>0.43</v>
      </c>
      <c r="G1362" s="2">
        <v>3.9</v>
      </c>
      <c r="H1362" s="2">
        <v>144</v>
      </c>
      <c r="I1362" s="2" t="s">
        <v>12820</v>
      </c>
      <c r="J1362" s="2" t="s">
        <v>12821</v>
      </c>
      <c r="K1362" s="2" t="s">
        <v>12822</v>
      </c>
      <c r="L1362" s="2" t="s">
        <v>12823</v>
      </c>
      <c r="M1362" s="2" t="s">
        <v>12824</v>
      </c>
      <c r="N1362" s="2" t="s">
        <v>12825</v>
      </c>
      <c r="O1362" s="5" t="s">
        <v>12826</v>
      </c>
      <c r="P1362" s="5" t="s">
        <v>12827</v>
      </c>
    </row>
    <row r="1363" spans="1:16" ht="13" x14ac:dyDescent="0.15">
      <c r="A1363" s="2" t="s">
        <v>12828</v>
      </c>
      <c r="B1363" s="2" t="s">
        <v>12829</v>
      </c>
      <c r="C1363" s="2" t="s">
        <v>9316</v>
      </c>
      <c r="D1363" s="2" t="s">
        <v>2999</v>
      </c>
      <c r="E1363" s="2" t="s">
        <v>4801</v>
      </c>
      <c r="F1363" s="3">
        <v>0.28999999999999998</v>
      </c>
      <c r="G1363" s="2">
        <v>4</v>
      </c>
      <c r="H1363" s="2">
        <v>727</v>
      </c>
      <c r="I1363" s="2" t="s">
        <v>12830</v>
      </c>
      <c r="J1363" s="2" t="s">
        <v>12831</v>
      </c>
      <c r="K1363" s="2" t="s">
        <v>12832</v>
      </c>
      <c r="L1363" s="2" t="s">
        <v>12833</v>
      </c>
      <c r="M1363" s="2" t="s">
        <v>12834</v>
      </c>
      <c r="N1363" s="2" t="s">
        <v>12835</v>
      </c>
      <c r="O1363" s="5" t="s">
        <v>12836</v>
      </c>
      <c r="P1363" s="5" t="s">
        <v>12837</v>
      </c>
    </row>
    <row r="1364" spans="1:16" ht="13" x14ac:dyDescent="0.15">
      <c r="A1364" s="2" t="s">
        <v>12838</v>
      </c>
      <c r="B1364" s="2" t="s">
        <v>12839</v>
      </c>
      <c r="C1364" s="2" t="s">
        <v>12840</v>
      </c>
      <c r="D1364" s="2" t="s">
        <v>163</v>
      </c>
      <c r="E1364" s="2" t="s">
        <v>324</v>
      </c>
      <c r="F1364" s="3">
        <v>0.55000000000000004</v>
      </c>
      <c r="G1364" s="2">
        <v>4</v>
      </c>
      <c r="H1364" s="2">
        <v>832</v>
      </c>
      <c r="I1364" s="2" t="s">
        <v>12841</v>
      </c>
      <c r="J1364" s="2" t="s">
        <v>12842</v>
      </c>
      <c r="K1364" s="2" t="s">
        <v>12843</v>
      </c>
      <c r="L1364" s="2" t="s">
        <v>12844</v>
      </c>
      <c r="M1364" s="2" t="s">
        <v>12845</v>
      </c>
      <c r="N1364" s="2" t="s">
        <v>12846</v>
      </c>
      <c r="O1364" s="5" t="s">
        <v>12847</v>
      </c>
      <c r="P1364" s="5" t="s">
        <v>12848</v>
      </c>
    </row>
    <row r="1365" spans="1:16" ht="13" x14ac:dyDescent="0.15">
      <c r="A1365" s="2" t="s">
        <v>12849</v>
      </c>
      <c r="B1365" s="2" t="s">
        <v>12850</v>
      </c>
      <c r="C1365" s="2" t="s">
        <v>9151</v>
      </c>
      <c r="D1365" s="2" t="s">
        <v>8860</v>
      </c>
      <c r="E1365" s="2" t="s">
        <v>730</v>
      </c>
      <c r="F1365" s="3">
        <v>0.64</v>
      </c>
      <c r="G1365" s="2">
        <v>3.5</v>
      </c>
      <c r="H1365" s="2">
        <v>57</v>
      </c>
      <c r="I1365" s="2" t="s">
        <v>12851</v>
      </c>
      <c r="J1365" s="2" t="s">
        <v>12852</v>
      </c>
      <c r="K1365" s="2" t="s">
        <v>12853</v>
      </c>
      <c r="L1365" s="2" t="s">
        <v>12854</v>
      </c>
      <c r="M1365" s="2" t="s">
        <v>12855</v>
      </c>
      <c r="N1365" s="2" t="s">
        <v>12856</v>
      </c>
      <c r="O1365" s="5" t="s">
        <v>12857</v>
      </c>
      <c r="P1365" s="5" t="s">
        <v>12858</v>
      </c>
    </row>
    <row r="1366" spans="1:16" ht="13" x14ac:dyDescent="0.15">
      <c r="A1366" s="2" t="s">
        <v>12859</v>
      </c>
      <c r="B1366" s="2" t="s">
        <v>12860</v>
      </c>
      <c r="C1366" s="2" t="s">
        <v>9173</v>
      </c>
      <c r="D1366" s="2" t="s">
        <v>12861</v>
      </c>
      <c r="E1366" s="2" t="s">
        <v>378</v>
      </c>
      <c r="F1366" s="3">
        <v>0.51</v>
      </c>
      <c r="G1366" s="2">
        <v>4</v>
      </c>
      <c r="H1366" s="4">
        <v>1644</v>
      </c>
      <c r="I1366" s="2" t="s">
        <v>12862</v>
      </c>
      <c r="J1366" s="2" t="s">
        <v>12863</v>
      </c>
      <c r="K1366" s="2" t="s">
        <v>12864</v>
      </c>
      <c r="L1366" s="2" t="s">
        <v>12865</v>
      </c>
      <c r="M1366" s="2" t="s">
        <v>12866</v>
      </c>
      <c r="N1366" s="2" t="s">
        <v>12867</v>
      </c>
      <c r="O1366" s="5" t="s">
        <v>12868</v>
      </c>
      <c r="P1366" s="5" t="s">
        <v>12869</v>
      </c>
    </row>
    <row r="1367" spans="1:16" ht="13" x14ac:dyDescent="0.15">
      <c r="A1367" s="2" t="s">
        <v>12870</v>
      </c>
      <c r="B1367" s="2" t="s">
        <v>12871</v>
      </c>
      <c r="C1367" s="2" t="s">
        <v>9364</v>
      </c>
      <c r="D1367" s="2" t="s">
        <v>6069</v>
      </c>
      <c r="E1367" s="2" t="s">
        <v>324</v>
      </c>
      <c r="F1367" s="3">
        <v>0.76</v>
      </c>
      <c r="G1367" s="2">
        <v>3.4</v>
      </c>
      <c r="H1367" s="4">
        <v>1066</v>
      </c>
      <c r="I1367" s="2" t="s">
        <v>12872</v>
      </c>
      <c r="J1367" s="2" t="s">
        <v>12873</v>
      </c>
      <c r="K1367" s="2" t="s">
        <v>12874</v>
      </c>
      <c r="L1367" s="2" t="s">
        <v>12875</v>
      </c>
      <c r="M1367" s="2" t="s">
        <v>12876</v>
      </c>
      <c r="N1367" s="2" t="s">
        <v>12877</v>
      </c>
      <c r="O1367" s="5" t="s">
        <v>12878</v>
      </c>
      <c r="P1367" s="5" t="s">
        <v>12879</v>
      </c>
    </row>
    <row r="1368" spans="1:16" ht="13" x14ac:dyDescent="0.15">
      <c r="A1368" s="2" t="s">
        <v>12880</v>
      </c>
      <c r="B1368" s="2" t="s">
        <v>12881</v>
      </c>
      <c r="C1368" s="2" t="s">
        <v>9316</v>
      </c>
      <c r="D1368" s="2" t="s">
        <v>12882</v>
      </c>
      <c r="E1368" s="2" t="s">
        <v>12883</v>
      </c>
      <c r="F1368" s="3">
        <v>0.39</v>
      </c>
      <c r="G1368" s="2">
        <v>4.2</v>
      </c>
      <c r="H1368" s="4">
        <v>7968</v>
      </c>
      <c r="I1368" s="2" t="s">
        <v>12884</v>
      </c>
      <c r="J1368" s="2" t="s">
        <v>12885</v>
      </c>
      <c r="K1368" s="2" t="s">
        <v>12886</v>
      </c>
      <c r="L1368" s="2" t="s">
        <v>12887</v>
      </c>
      <c r="M1368" s="2" t="s">
        <v>12888</v>
      </c>
      <c r="N1368" s="2" t="s">
        <v>12889</v>
      </c>
      <c r="O1368" s="5" t="s">
        <v>12890</v>
      </c>
      <c r="P1368" s="5" t="s">
        <v>12891</v>
      </c>
    </row>
    <row r="1369" spans="1:16" ht="13" x14ac:dyDescent="0.15">
      <c r="A1369" s="2" t="s">
        <v>12892</v>
      </c>
      <c r="B1369" s="2" t="s">
        <v>12893</v>
      </c>
      <c r="C1369" s="2" t="s">
        <v>9449</v>
      </c>
      <c r="D1369" s="2" t="s">
        <v>12894</v>
      </c>
      <c r="E1369" s="2" t="s">
        <v>11362</v>
      </c>
      <c r="F1369" s="3">
        <v>0.34</v>
      </c>
      <c r="G1369" s="2">
        <v>3.8</v>
      </c>
      <c r="H1369" s="4">
        <v>3195</v>
      </c>
      <c r="I1369" s="2" t="s">
        <v>12895</v>
      </c>
      <c r="J1369" s="2" t="s">
        <v>12896</v>
      </c>
      <c r="K1369" s="2" t="s">
        <v>12897</v>
      </c>
      <c r="L1369" s="2" t="s">
        <v>12898</v>
      </c>
      <c r="M1369" s="2" t="s">
        <v>12899</v>
      </c>
      <c r="N1369" s="2" t="s">
        <v>12900</v>
      </c>
      <c r="O1369" s="5" t="s">
        <v>12901</v>
      </c>
      <c r="P1369" s="5" t="s">
        <v>12902</v>
      </c>
    </row>
    <row r="1370" spans="1:16" ht="13" x14ac:dyDescent="0.15">
      <c r="A1370" s="2" t="s">
        <v>12903</v>
      </c>
      <c r="B1370" s="2" t="s">
        <v>12904</v>
      </c>
      <c r="C1370" s="2" t="s">
        <v>10275</v>
      </c>
      <c r="D1370" s="2" t="s">
        <v>9184</v>
      </c>
      <c r="E1370" s="2" t="s">
        <v>90</v>
      </c>
      <c r="F1370" s="3">
        <v>0.41</v>
      </c>
      <c r="G1370" s="2">
        <v>4.0999999999999996</v>
      </c>
      <c r="H1370" s="4">
        <v>1456</v>
      </c>
      <c r="I1370" s="2" t="s">
        <v>12905</v>
      </c>
      <c r="J1370" s="2" t="s">
        <v>12906</v>
      </c>
      <c r="K1370" s="2" t="s">
        <v>12907</v>
      </c>
      <c r="L1370" s="2" t="s">
        <v>12908</v>
      </c>
      <c r="M1370" s="2" t="s">
        <v>12909</v>
      </c>
      <c r="N1370" s="2" t="s">
        <v>12910</v>
      </c>
      <c r="O1370" s="5" t="s">
        <v>12911</v>
      </c>
      <c r="P1370" s="5" t="s">
        <v>12912</v>
      </c>
    </row>
    <row r="1371" spans="1:16" ht="13" x14ac:dyDescent="0.15">
      <c r="A1371" s="2" t="s">
        <v>12913</v>
      </c>
      <c r="B1371" s="2" t="s">
        <v>12914</v>
      </c>
      <c r="C1371" s="2" t="s">
        <v>12915</v>
      </c>
      <c r="D1371" s="2" t="s">
        <v>378</v>
      </c>
      <c r="E1371" s="2" t="s">
        <v>888</v>
      </c>
      <c r="F1371" s="3">
        <v>0.54</v>
      </c>
      <c r="G1371" s="2">
        <v>4.2</v>
      </c>
      <c r="H1371" s="2">
        <v>590</v>
      </c>
      <c r="I1371" s="2" t="s">
        <v>12916</v>
      </c>
      <c r="J1371" s="2" t="s">
        <v>12917</v>
      </c>
      <c r="K1371" s="2" t="s">
        <v>12918</v>
      </c>
      <c r="L1371" s="2" t="s">
        <v>12919</v>
      </c>
      <c r="M1371" s="2" t="s">
        <v>12920</v>
      </c>
      <c r="N1371" s="2" t="s">
        <v>12921</v>
      </c>
      <c r="O1371" s="5" t="s">
        <v>12922</v>
      </c>
      <c r="P1371" s="5" t="s">
        <v>12923</v>
      </c>
    </row>
    <row r="1372" spans="1:16" ht="13" x14ac:dyDescent="0.15">
      <c r="A1372" s="2" t="s">
        <v>12924</v>
      </c>
      <c r="B1372" s="2" t="s">
        <v>12925</v>
      </c>
      <c r="C1372" s="2" t="s">
        <v>10297</v>
      </c>
      <c r="D1372" s="2" t="s">
        <v>90</v>
      </c>
      <c r="E1372" s="2" t="s">
        <v>114</v>
      </c>
      <c r="F1372" s="3">
        <v>0.5</v>
      </c>
      <c r="G1372" s="2">
        <v>4.3</v>
      </c>
      <c r="H1372" s="4">
        <v>1436</v>
      </c>
      <c r="I1372" s="2" t="s">
        <v>12926</v>
      </c>
      <c r="J1372" s="2" t="s">
        <v>12927</v>
      </c>
      <c r="K1372" s="2" t="s">
        <v>12928</v>
      </c>
      <c r="L1372" s="2" t="s">
        <v>12929</v>
      </c>
      <c r="M1372" s="2" t="s">
        <v>12930</v>
      </c>
      <c r="N1372" s="2" t="s">
        <v>12931</v>
      </c>
      <c r="O1372" s="5" t="s">
        <v>12932</v>
      </c>
      <c r="P1372" s="5" t="s">
        <v>12933</v>
      </c>
    </row>
    <row r="1373" spans="1:16" ht="13" x14ac:dyDescent="0.15">
      <c r="A1373" s="2" t="s">
        <v>12934</v>
      </c>
      <c r="B1373" s="2" t="s">
        <v>12935</v>
      </c>
      <c r="C1373" s="2" t="s">
        <v>9293</v>
      </c>
      <c r="D1373" s="2" t="s">
        <v>1040</v>
      </c>
      <c r="E1373" s="2" t="s">
        <v>6898</v>
      </c>
      <c r="F1373" s="3">
        <v>0.28999999999999998</v>
      </c>
      <c r="G1373" s="2">
        <v>4.2</v>
      </c>
      <c r="H1373" s="4">
        <v>4184</v>
      </c>
      <c r="I1373" s="2" t="s">
        <v>12936</v>
      </c>
      <c r="J1373" s="2" t="s">
        <v>12937</v>
      </c>
      <c r="K1373" s="2" t="s">
        <v>12938</v>
      </c>
      <c r="L1373" s="2" t="s">
        <v>12939</v>
      </c>
      <c r="M1373" s="2" t="s">
        <v>12940</v>
      </c>
      <c r="N1373" s="2" t="s">
        <v>12941</v>
      </c>
      <c r="O1373" s="5" t="s">
        <v>12942</v>
      </c>
      <c r="P1373" s="5" t="s">
        <v>12943</v>
      </c>
    </row>
    <row r="1374" spans="1:16" ht="13" x14ac:dyDescent="0.15">
      <c r="A1374" s="2" t="s">
        <v>12944</v>
      </c>
      <c r="B1374" s="2" t="s">
        <v>12945</v>
      </c>
      <c r="C1374" s="2" t="s">
        <v>10275</v>
      </c>
      <c r="D1374" s="2" t="s">
        <v>207</v>
      </c>
      <c r="E1374" s="2" t="s">
        <v>7563</v>
      </c>
      <c r="F1374" s="3">
        <v>0.38</v>
      </c>
      <c r="G1374" s="2">
        <v>4.0999999999999996</v>
      </c>
      <c r="H1374" s="2">
        <v>693</v>
      </c>
      <c r="I1374" s="2" t="s">
        <v>12946</v>
      </c>
      <c r="J1374" s="2" t="s">
        <v>12947</v>
      </c>
      <c r="K1374" s="2" t="s">
        <v>12948</v>
      </c>
      <c r="L1374" s="2" t="s">
        <v>12949</v>
      </c>
      <c r="M1374" s="2" t="s">
        <v>12950</v>
      </c>
      <c r="N1374" s="2" t="s">
        <v>12951</v>
      </c>
      <c r="O1374" s="5" t="s">
        <v>12952</v>
      </c>
      <c r="P1374" s="5" t="s">
        <v>12953</v>
      </c>
    </row>
    <row r="1375" spans="1:16" ht="13" x14ac:dyDescent="0.15">
      <c r="A1375" s="2" t="s">
        <v>12954</v>
      </c>
      <c r="B1375" s="2" t="s">
        <v>12955</v>
      </c>
      <c r="C1375" s="2" t="s">
        <v>10297</v>
      </c>
      <c r="D1375" s="2" t="s">
        <v>2896</v>
      </c>
      <c r="E1375" s="2" t="s">
        <v>378</v>
      </c>
      <c r="F1375" s="3">
        <v>0.69</v>
      </c>
      <c r="G1375" s="2">
        <v>3.9</v>
      </c>
      <c r="H1375" s="4">
        <v>1306</v>
      </c>
      <c r="I1375" s="2" t="s">
        <v>12956</v>
      </c>
      <c r="J1375" s="2" t="s">
        <v>12957</v>
      </c>
      <c r="K1375" s="2" t="s">
        <v>12958</v>
      </c>
      <c r="L1375" s="2" t="s">
        <v>12959</v>
      </c>
      <c r="M1375" s="2" t="s">
        <v>12960</v>
      </c>
      <c r="N1375" s="2" t="s">
        <v>12961</v>
      </c>
      <c r="O1375" s="5" t="s">
        <v>12962</v>
      </c>
      <c r="P1375" s="5" t="s">
        <v>12963</v>
      </c>
    </row>
    <row r="1376" spans="1:16" ht="13" x14ac:dyDescent="0.15">
      <c r="A1376" s="2" t="s">
        <v>12964</v>
      </c>
      <c r="B1376" s="2" t="s">
        <v>12965</v>
      </c>
      <c r="C1376" s="2" t="s">
        <v>9151</v>
      </c>
      <c r="D1376" s="2" t="s">
        <v>12966</v>
      </c>
      <c r="E1376" s="2" t="s">
        <v>114</v>
      </c>
      <c r="F1376" s="3">
        <v>0.22</v>
      </c>
      <c r="G1376" s="2">
        <v>3.3</v>
      </c>
      <c r="H1376" s="2">
        <v>8</v>
      </c>
      <c r="I1376" s="2" t="s">
        <v>12967</v>
      </c>
      <c r="J1376" s="2" t="s">
        <v>12968</v>
      </c>
      <c r="K1376" s="2" t="s">
        <v>12969</v>
      </c>
      <c r="L1376" s="2" t="s">
        <v>12970</v>
      </c>
      <c r="M1376" s="2" t="s">
        <v>12971</v>
      </c>
      <c r="N1376" s="2" t="s">
        <v>12972</v>
      </c>
      <c r="O1376" s="5" t="s">
        <v>12973</v>
      </c>
      <c r="P1376" s="5" t="s">
        <v>12974</v>
      </c>
    </row>
    <row r="1377" spans="1:16" ht="13" x14ac:dyDescent="0.15">
      <c r="A1377" s="2" t="s">
        <v>12975</v>
      </c>
      <c r="B1377" s="2" t="s">
        <v>12976</v>
      </c>
      <c r="C1377" s="2" t="s">
        <v>12977</v>
      </c>
      <c r="D1377" s="2" t="s">
        <v>247</v>
      </c>
      <c r="E1377" s="2" t="s">
        <v>55</v>
      </c>
      <c r="F1377" s="3">
        <v>0.6</v>
      </c>
      <c r="G1377" s="2">
        <v>4.3</v>
      </c>
      <c r="H1377" s="4">
        <v>2326</v>
      </c>
      <c r="I1377" s="2" t="s">
        <v>12978</v>
      </c>
      <c r="J1377" s="2" t="s">
        <v>12979</v>
      </c>
      <c r="K1377" s="2" t="s">
        <v>12980</v>
      </c>
      <c r="L1377" s="2" t="s">
        <v>12981</v>
      </c>
      <c r="M1377" s="2" t="s">
        <v>12982</v>
      </c>
      <c r="N1377" s="2" t="s">
        <v>12983</v>
      </c>
      <c r="O1377" s="5" t="s">
        <v>12984</v>
      </c>
      <c r="P1377" s="5" t="s">
        <v>12985</v>
      </c>
    </row>
    <row r="1378" spans="1:16" ht="13" x14ac:dyDescent="0.15">
      <c r="A1378" s="2" t="s">
        <v>12986</v>
      </c>
      <c r="B1378" s="2" t="s">
        <v>12987</v>
      </c>
      <c r="C1378" s="2" t="s">
        <v>10297</v>
      </c>
      <c r="D1378" s="2" t="s">
        <v>2731</v>
      </c>
      <c r="E1378" s="2" t="s">
        <v>625</v>
      </c>
      <c r="F1378" s="3">
        <v>0.86</v>
      </c>
      <c r="G1378" s="2">
        <v>3.9</v>
      </c>
      <c r="H1378" s="4">
        <v>1004</v>
      </c>
      <c r="I1378" s="2" t="s">
        <v>12988</v>
      </c>
      <c r="J1378" s="2" t="s">
        <v>12989</v>
      </c>
      <c r="K1378" s="2" t="s">
        <v>12990</v>
      </c>
      <c r="L1378" s="2" t="s">
        <v>12991</v>
      </c>
      <c r="M1378" s="2" t="s">
        <v>12992</v>
      </c>
      <c r="N1378" s="2" t="s">
        <v>12993</v>
      </c>
      <c r="O1378" s="5" t="s">
        <v>12994</v>
      </c>
      <c r="P1378" s="5" t="s">
        <v>12995</v>
      </c>
    </row>
    <row r="1379" spans="1:16" ht="13" x14ac:dyDescent="0.15">
      <c r="A1379" s="2" t="s">
        <v>12996</v>
      </c>
      <c r="B1379" s="2" t="s">
        <v>12997</v>
      </c>
      <c r="C1379" s="2" t="s">
        <v>9293</v>
      </c>
      <c r="D1379" s="2" t="s">
        <v>5680</v>
      </c>
      <c r="E1379" s="2" t="s">
        <v>5597</v>
      </c>
      <c r="F1379" s="3">
        <v>0.31</v>
      </c>
      <c r="G1379" s="2">
        <v>4.3</v>
      </c>
      <c r="H1379" s="4">
        <v>6400</v>
      </c>
      <c r="I1379" s="2" t="s">
        <v>12998</v>
      </c>
      <c r="J1379" s="2" t="s">
        <v>12999</v>
      </c>
      <c r="K1379" s="2" t="s">
        <v>13000</v>
      </c>
      <c r="L1379" s="2" t="s">
        <v>13001</v>
      </c>
      <c r="M1379" s="2" t="s">
        <v>13002</v>
      </c>
      <c r="N1379" s="2" t="s">
        <v>13003</v>
      </c>
      <c r="O1379" s="5" t="s">
        <v>13004</v>
      </c>
      <c r="P1379" s="5" t="s">
        <v>13005</v>
      </c>
    </row>
    <row r="1380" spans="1:16" ht="13" x14ac:dyDescent="0.15">
      <c r="A1380" s="2" t="s">
        <v>13006</v>
      </c>
      <c r="B1380" s="2" t="s">
        <v>13007</v>
      </c>
      <c r="C1380" s="2" t="s">
        <v>9316</v>
      </c>
      <c r="D1380" s="2" t="s">
        <v>11050</v>
      </c>
      <c r="E1380" s="2" t="s">
        <v>2220</v>
      </c>
      <c r="F1380" s="3">
        <v>0.71</v>
      </c>
      <c r="G1380" s="2">
        <v>3.6</v>
      </c>
      <c r="H1380" s="2">
        <v>63</v>
      </c>
      <c r="I1380" s="2" t="s">
        <v>13008</v>
      </c>
      <c r="J1380" s="2" t="s">
        <v>13009</v>
      </c>
      <c r="K1380" s="2" t="s">
        <v>13010</v>
      </c>
      <c r="L1380" s="2" t="s">
        <v>13011</v>
      </c>
      <c r="M1380" s="2" t="s">
        <v>13012</v>
      </c>
      <c r="N1380" s="2" t="s">
        <v>13013</v>
      </c>
      <c r="O1380" s="5" t="s">
        <v>13014</v>
      </c>
      <c r="P1380" s="5" t="s">
        <v>13015</v>
      </c>
    </row>
    <row r="1381" spans="1:16" ht="13" x14ac:dyDescent="0.15">
      <c r="A1381" s="2" t="s">
        <v>13016</v>
      </c>
      <c r="B1381" s="2" t="s">
        <v>13017</v>
      </c>
      <c r="C1381" s="2" t="s">
        <v>9316</v>
      </c>
      <c r="D1381" s="2" t="s">
        <v>6898</v>
      </c>
      <c r="E1381" s="2" t="s">
        <v>13018</v>
      </c>
      <c r="F1381" s="3">
        <v>0.53</v>
      </c>
      <c r="G1381" s="2">
        <v>3.8</v>
      </c>
      <c r="H1381" s="4">
        <v>1181</v>
      </c>
      <c r="I1381" s="2" t="s">
        <v>13019</v>
      </c>
      <c r="J1381" s="2" t="s">
        <v>13020</v>
      </c>
      <c r="K1381" s="2" t="s">
        <v>13021</v>
      </c>
      <c r="L1381" s="2" t="s">
        <v>13022</v>
      </c>
      <c r="M1381" s="2" t="s">
        <v>13023</v>
      </c>
      <c r="N1381" s="2" t="s">
        <v>13024</v>
      </c>
      <c r="O1381" s="5" t="s">
        <v>13025</v>
      </c>
      <c r="P1381" s="5" t="s">
        <v>13026</v>
      </c>
    </row>
    <row r="1382" spans="1:16" ht="13" x14ac:dyDescent="0.15">
      <c r="A1382" s="2" t="s">
        <v>13027</v>
      </c>
      <c r="B1382" s="2" t="s">
        <v>13028</v>
      </c>
      <c r="C1382" s="2" t="s">
        <v>10791</v>
      </c>
      <c r="D1382" s="2" t="s">
        <v>236</v>
      </c>
      <c r="E1382" s="2" t="s">
        <v>10737</v>
      </c>
      <c r="F1382" s="3">
        <v>0.08</v>
      </c>
      <c r="G1382" s="2">
        <v>3.9</v>
      </c>
      <c r="H1382" s="4">
        <v>1888</v>
      </c>
      <c r="I1382" s="2" t="s">
        <v>13029</v>
      </c>
      <c r="J1382" s="2" t="s">
        <v>13030</v>
      </c>
      <c r="K1382" s="2" t="s">
        <v>13031</v>
      </c>
      <c r="L1382" s="2" t="s">
        <v>13032</v>
      </c>
      <c r="M1382" s="2" t="s">
        <v>13033</v>
      </c>
      <c r="N1382" s="2" t="s">
        <v>13034</v>
      </c>
      <c r="O1382" s="5" t="s">
        <v>13035</v>
      </c>
      <c r="P1382" s="5" t="s">
        <v>13036</v>
      </c>
    </row>
    <row r="1383" spans="1:16" ht="13" x14ac:dyDescent="0.15">
      <c r="A1383" s="2" t="s">
        <v>13037</v>
      </c>
      <c r="B1383" s="2" t="s">
        <v>13038</v>
      </c>
      <c r="C1383" s="2" t="s">
        <v>9305</v>
      </c>
      <c r="D1383" s="2" t="s">
        <v>13039</v>
      </c>
      <c r="E1383" s="2" t="s">
        <v>13040</v>
      </c>
      <c r="F1383" s="3">
        <v>0.28000000000000003</v>
      </c>
      <c r="G1383" s="2">
        <v>4.5999999999999996</v>
      </c>
      <c r="H1383" s="4">
        <v>6550</v>
      </c>
      <c r="I1383" s="2" t="s">
        <v>13041</v>
      </c>
      <c r="J1383" s="2" t="s">
        <v>13042</v>
      </c>
      <c r="K1383" s="2" t="s">
        <v>13043</v>
      </c>
      <c r="L1383" s="2" t="s">
        <v>13044</v>
      </c>
      <c r="M1383" s="2" t="s">
        <v>13045</v>
      </c>
      <c r="N1383" s="2" t="s">
        <v>13046</v>
      </c>
      <c r="O1383" s="5" t="s">
        <v>13047</v>
      </c>
      <c r="P1383" s="5" t="s">
        <v>13048</v>
      </c>
    </row>
    <row r="1384" spans="1:16" ht="13" x14ac:dyDescent="0.15">
      <c r="A1384" s="2" t="s">
        <v>13049</v>
      </c>
      <c r="B1384" s="2" t="s">
        <v>13050</v>
      </c>
      <c r="C1384" s="2" t="s">
        <v>9305</v>
      </c>
      <c r="D1384" s="2" t="s">
        <v>236</v>
      </c>
      <c r="E1384" s="2" t="s">
        <v>6346</v>
      </c>
      <c r="F1384" s="3">
        <v>0.45</v>
      </c>
      <c r="G1384" s="2">
        <v>3.8</v>
      </c>
      <c r="H1384" s="4">
        <v>1846</v>
      </c>
      <c r="I1384" s="2" t="s">
        <v>13051</v>
      </c>
      <c r="J1384" s="2" t="s">
        <v>13052</v>
      </c>
      <c r="K1384" s="2" t="s">
        <v>13053</v>
      </c>
      <c r="L1384" s="2" t="s">
        <v>13054</v>
      </c>
      <c r="M1384" s="2" t="s">
        <v>13055</v>
      </c>
      <c r="N1384" s="2" t="s">
        <v>13056</v>
      </c>
      <c r="O1384" s="5" t="s">
        <v>13057</v>
      </c>
      <c r="P1384" s="5" t="s">
        <v>13058</v>
      </c>
    </row>
    <row r="1385" spans="1:16" ht="13" x14ac:dyDescent="0.15">
      <c r="A1385" s="2" t="s">
        <v>13059</v>
      </c>
      <c r="B1385" s="2" t="s">
        <v>13060</v>
      </c>
      <c r="C1385" s="2" t="s">
        <v>9305</v>
      </c>
      <c r="D1385" s="2" t="s">
        <v>548</v>
      </c>
      <c r="E1385" s="2" t="s">
        <v>13061</v>
      </c>
      <c r="F1385" s="3">
        <v>0.44</v>
      </c>
      <c r="G1385" s="2">
        <v>3.9</v>
      </c>
      <c r="H1385" s="4">
        <v>1085</v>
      </c>
      <c r="I1385" s="2" t="s">
        <v>13062</v>
      </c>
      <c r="J1385" s="2" t="s">
        <v>13063</v>
      </c>
      <c r="K1385" s="2" t="s">
        <v>13064</v>
      </c>
      <c r="L1385" s="2" t="s">
        <v>13065</v>
      </c>
      <c r="M1385" s="2" t="s">
        <v>13066</v>
      </c>
      <c r="N1385" s="2" t="s">
        <v>13067</v>
      </c>
      <c r="O1385" s="5" t="s">
        <v>13068</v>
      </c>
      <c r="P1385" s="5" t="s">
        <v>13069</v>
      </c>
    </row>
    <row r="1386" spans="1:16" ht="13" x14ac:dyDescent="0.15">
      <c r="A1386" s="2" t="s">
        <v>13070</v>
      </c>
      <c r="B1386" s="2" t="s">
        <v>13071</v>
      </c>
      <c r="C1386" s="2" t="s">
        <v>10362</v>
      </c>
      <c r="D1386" s="2" t="s">
        <v>13072</v>
      </c>
      <c r="E1386" s="2" t="s">
        <v>13073</v>
      </c>
      <c r="F1386" s="3">
        <v>0.33</v>
      </c>
      <c r="G1386" s="2">
        <v>4.0999999999999996</v>
      </c>
      <c r="H1386" s="2">
        <v>290</v>
      </c>
      <c r="I1386" s="2" t="s">
        <v>13074</v>
      </c>
      <c r="J1386" s="2" t="s">
        <v>13075</v>
      </c>
      <c r="K1386" s="2" t="s">
        <v>13076</v>
      </c>
      <c r="L1386" s="2" t="s">
        <v>13077</v>
      </c>
      <c r="M1386" s="2" t="s">
        <v>13078</v>
      </c>
      <c r="N1386" s="2" t="s">
        <v>13079</v>
      </c>
      <c r="O1386" s="5" t="s">
        <v>13080</v>
      </c>
      <c r="P1386" s="5" t="s">
        <v>13081</v>
      </c>
    </row>
    <row r="1387" spans="1:16" ht="13" x14ac:dyDescent="0.15">
      <c r="A1387" s="2" t="s">
        <v>13082</v>
      </c>
      <c r="B1387" s="2" t="s">
        <v>13083</v>
      </c>
      <c r="C1387" s="2" t="s">
        <v>9553</v>
      </c>
      <c r="D1387" s="2" t="s">
        <v>610</v>
      </c>
      <c r="E1387" s="2" t="s">
        <v>114</v>
      </c>
      <c r="F1387" s="3">
        <v>0.35</v>
      </c>
      <c r="G1387" s="2">
        <v>3.6</v>
      </c>
      <c r="H1387" s="2">
        <v>4</v>
      </c>
      <c r="I1387" s="2" t="s">
        <v>13084</v>
      </c>
      <c r="J1387" s="2" t="s">
        <v>13085</v>
      </c>
      <c r="K1387" s="2" t="s">
        <v>13086</v>
      </c>
      <c r="L1387" s="2" t="s">
        <v>13087</v>
      </c>
      <c r="M1387" s="2" t="s">
        <v>13088</v>
      </c>
      <c r="N1387" s="2" t="s">
        <v>13089</v>
      </c>
      <c r="O1387" s="5" t="s">
        <v>13090</v>
      </c>
      <c r="P1387" s="5" t="s">
        <v>13091</v>
      </c>
    </row>
    <row r="1388" spans="1:16" ht="13" x14ac:dyDescent="0.15">
      <c r="A1388" s="2" t="s">
        <v>13092</v>
      </c>
      <c r="B1388" s="2" t="s">
        <v>13093</v>
      </c>
      <c r="C1388" s="2" t="s">
        <v>11138</v>
      </c>
      <c r="D1388" s="2" t="s">
        <v>13094</v>
      </c>
      <c r="E1388" s="2" t="s">
        <v>11299</v>
      </c>
      <c r="F1388" s="3">
        <v>0.04</v>
      </c>
      <c r="G1388" s="2">
        <v>4.4000000000000004</v>
      </c>
      <c r="H1388" s="4">
        <v>9734</v>
      </c>
      <c r="I1388" s="2" t="s">
        <v>13095</v>
      </c>
      <c r="J1388" s="2" t="s">
        <v>13096</v>
      </c>
      <c r="K1388" s="2" t="s">
        <v>13097</v>
      </c>
      <c r="L1388" s="2" t="s">
        <v>13098</v>
      </c>
      <c r="M1388" s="2" t="s">
        <v>13099</v>
      </c>
      <c r="N1388" s="2" t="s">
        <v>13100</v>
      </c>
      <c r="O1388" s="5" t="s">
        <v>13101</v>
      </c>
      <c r="P1388" s="5" t="s">
        <v>13102</v>
      </c>
    </row>
    <row r="1389" spans="1:16" ht="13" x14ac:dyDescent="0.15">
      <c r="A1389" s="2" t="s">
        <v>13103</v>
      </c>
      <c r="B1389" s="2" t="s">
        <v>13104</v>
      </c>
      <c r="C1389" s="2" t="s">
        <v>9293</v>
      </c>
      <c r="D1389" s="2" t="s">
        <v>13105</v>
      </c>
      <c r="E1389" s="2" t="s">
        <v>479</v>
      </c>
      <c r="F1389" s="3">
        <v>0.31</v>
      </c>
      <c r="G1389" s="2">
        <v>4.3</v>
      </c>
      <c r="H1389" s="4">
        <v>4022</v>
      </c>
      <c r="I1389" s="2" t="s">
        <v>13106</v>
      </c>
      <c r="J1389" s="2" t="s">
        <v>13107</v>
      </c>
      <c r="K1389" s="2" t="s">
        <v>13108</v>
      </c>
      <c r="L1389" s="2" t="s">
        <v>13109</v>
      </c>
      <c r="M1389" s="2" t="s">
        <v>13110</v>
      </c>
      <c r="N1389" s="2" t="s">
        <v>13111</v>
      </c>
      <c r="O1389" s="5" t="s">
        <v>13112</v>
      </c>
      <c r="P1389" s="5" t="s">
        <v>13113</v>
      </c>
    </row>
    <row r="1390" spans="1:16" ht="13" x14ac:dyDescent="0.15">
      <c r="A1390" s="2" t="s">
        <v>13114</v>
      </c>
      <c r="B1390" s="2" t="s">
        <v>13115</v>
      </c>
      <c r="C1390" s="2" t="s">
        <v>9316</v>
      </c>
      <c r="D1390" s="2" t="s">
        <v>625</v>
      </c>
      <c r="E1390" s="2" t="s">
        <v>3000</v>
      </c>
      <c r="F1390" s="3">
        <v>0.56999999999999995</v>
      </c>
      <c r="G1390" s="2">
        <v>4.7</v>
      </c>
      <c r="H1390" s="4">
        <v>2591</v>
      </c>
      <c r="I1390" s="2" t="s">
        <v>13116</v>
      </c>
      <c r="J1390" s="2" t="s">
        <v>13117</v>
      </c>
      <c r="K1390" s="2" t="s">
        <v>13118</v>
      </c>
      <c r="L1390" s="2" t="s">
        <v>13119</v>
      </c>
      <c r="M1390" s="2" t="s">
        <v>13120</v>
      </c>
      <c r="N1390" s="2" t="s">
        <v>13121</v>
      </c>
      <c r="O1390" s="5" t="s">
        <v>13122</v>
      </c>
      <c r="P1390" s="5" t="s">
        <v>13123</v>
      </c>
    </row>
    <row r="1391" spans="1:16" ht="13" x14ac:dyDescent="0.15">
      <c r="A1391" s="2" t="s">
        <v>13124</v>
      </c>
      <c r="B1391" s="2" t="s">
        <v>13125</v>
      </c>
      <c r="C1391" s="2" t="s">
        <v>9173</v>
      </c>
      <c r="D1391" s="2" t="s">
        <v>13126</v>
      </c>
      <c r="E1391" s="2" t="s">
        <v>324</v>
      </c>
      <c r="F1391" s="3">
        <v>0.62</v>
      </c>
      <c r="G1391" s="2">
        <v>4.3</v>
      </c>
      <c r="H1391" s="2">
        <v>532</v>
      </c>
      <c r="I1391" s="2" t="s">
        <v>13127</v>
      </c>
      <c r="J1391" s="2" t="s">
        <v>13128</v>
      </c>
      <c r="K1391" s="2" t="s">
        <v>13129</v>
      </c>
      <c r="L1391" s="2" t="s">
        <v>13130</v>
      </c>
      <c r="M1391" s="2" t="s">
        <v>13131</v>
      </c>
      <c r="N1391" s="2" t="s">
        <v>13132</v>
      </c>
      <c r="O1391" s="5" t="s">
        <v>13133</v>
      </c>
      <c r="P1391" s="5" t="s">
        <v>13134</v>
      </c>
    </row>
    <row r="1392" spans="1:16" ht="13" x14ac:dyDescent="0.15">
      <c r="A1392" s="2" t="s">
        <v>13135</v>
      </c>
      <c r="B1392" s="2" t="s">
        <v>13136</v>
      </c>
      <c r="C1392" s="2" t="s">
        <v>9587</v>
      </c>
      <c r="D1392" s="2" t="s">
        <v>13137</v>
      </c>
      <c r="E1392" s="2" t="s">
        <v>10351</v>
      </c>
      <c r="F1392" s="3">
        <v>0.17</v>
      </c>
      <c r="G1392" s="2">
        <v>3.9</v>
      </c>
      <c r="H1392" s="2">
        <v>260</v>
      </c>
      <c r="I1392" s="2" t="s">
        <v>13138</v>
      </c>
      <c r="J1392" s="2" t="s">
        <v>13139</v>
      </c>
      <c r="K1392" s="2" t="s">
        <v>13140</v>
      </c>
      <c r="L1392" s="2" t="s">
        <v>13141</v>
      </c>
      <c r="M1392" s="2" t="s">
        <v>13142</v>
      </c>
      <c r="N1392" s="2" t="s">
        <v>13143</v>
      </c>
      <c r="O1392" s="5" t="s">
        <v>13144</v>
      </c>
      <c r="P1392" s="5" t="s">
        <v>13145</v>
      </c>
    </row>
    <row r="1393" spans="1:16" ht="13" x14ac:dyDescent="0.15">
      <c r="A1393" s="2" t="s">
        <v>13146</v>
      </c>
      <c r="B1393" s="2" t="s">
        <v>13147</v>
      </c>
      <c r="C1393" s="2" t="s">
        <v>9686</v>
      </c>
      <c r="D1393" s="2" t="s">
        <v>12638</v>
      </c>
      <c r="E1393" s="2" t="s">
        <v>8389</v>
      </c>
      <c r="F1393" s="3">
        <v>0.28999999999999998</v>
      </c>
      <c r="G1393" s="2">
        <v>3.9</v>
      </c>
      <c r="H1393" s="4">
        <v>1672</v>
      </c>
      <c r="I1393" s="2" t="s">
        <v>13148</v>
      </c>
      <c r="J1393" s="2" t="s">
        <v>13149</v>
      </c>
      <c r="K1393" s="2" t="s">
        <v>13150</v>
      </c>
      <c r="L1393" s="2" t="s">
        <v>13151</v>
      </c>
      <c r="M1393" s="2" t="s">
        <v>13152</v>
      </c>
      <c r="N1393" s="2" t="s">
        <v>13153</v>
      </c>
      <c r="O1393" s="5" t="s">
        <v>13154</v>
      </c>
      <c r="P1393" s="5" t="s">
        <v>13155</v>
      </c>
    </row>
    <row r="1394" spans="1:16" ht="13" x14ac:dyDescent="0.15">
      <c r="A1394" s="2" t="s">
        <v>13156</v>
      </c>
      <c r="B1394" s="2" t="s">
        <v>13157</v>
      </c>
      <c r="C1394" s="2" t="s">
        <v>9495</v>
      </c>
      <c r="D1394" s="2" t="s">
        <v>31</v>
      </c>
      <c r="E1394" s="2" t="s">
        <v>19</v>
      </c>
      <c r="F1394" s="3">
        <v>0.5</v>
      </c>
      <c r="G1394" s="2">
        <v>3.7</v>
      </c>
      <c r="H1394" s="4">
        <v>7945</v>
      </c>
      <c r="I1394" s="2" t="s">
        <v>13158</v>
      </c>
      <c r="J1394" s="2" t="s">
        <v>13159</v>
      </c>
      <c r="K1394" s="2" t="s">
        <v>13160</v>
      </c>
      <c r="L1394" s="2" t="s">
        <v>13161</v>
      </c>
      <c r="M1394" s="2" t="s">
        <v>13162</v>
      </c>
      <c r="N1394" s="2" t="s">
        <v>13163</v>
      </c>
      <c r="O1394" s="5" t="s">
        <v>13164</v>
      </c>
      <c r="P1394" s="5" t="s">
        <v>13165</v>
      </c>
    </row>
    <row r="1395" spans="1:16" ht="13" x14ac:dyDescent="0.15">
      <c r="A1395" s="2" t="s">
        <v>13166</v>
      </c>
      <c r="B1395" s="2" t="s">
        <v>13167</v>
      </c>
      <c r="C1395" s="2" t="s">
        <v>9162</v>
      </c>
      <c r="D1395" s="2" t="s">
        <v>247</v>
      </c>
      <c r="E1395" s="2" t="s">
        <v>378</v>
      </c>
      <c r="F1395" s="3">
        <v>0.53</v>
      </c>
      <c r="G1395" s="2">
        <v>3.5</v>
      </c>
      <c r="H1395" s="4">
        <v>1367</v>
      </c>
      <c r="I1395" s="2" t="s">
        <v>13168</v>
      </c>
      <c r="J1395" s="2" t="s">
        <v>13169</v>
      </c>
      <c r="K1395" s="2" t="s">
        <v>13170</v>
      </c>
      <c r="L1395" s="2" t="s">
        <v>13171</v>
      </c>
      <c r="M1395" s="2" t="s">
        <v>13172</v>
      </c>
      <c r="N1395" s="2" t="s">
        <v>13173</v>
      </c>
      <c r="O1395" s="5" t="s">
        <v>13174</v>
      </c>
      <c r="P1395" s="5" t="s">
        <v>13175</v>
      </c>
    </row>
    <row r="1396" spans="1:16" ht="13" x14ac:dyDescent="0.15">
      <c r="A1396" s="2" t="s">
        <v>13176</v>
      </c>
      <c r="B1396" s="2" t="s">
        <v>13177</v>
      </c>
      <c r="C1396" s="2" t="s">
        <v>9282</v>
      </c>
      <c r="D1396" s="2" t="s">
        <v>1894</v>
      </c>
      <c r="E1396" s="2" t="s">
        <v>114</v>
      </c>
      <c r="F1396" s="3">
        <v>0.45</v>
      </c>
      <c r="G1396" s="2">
        <v>4</v>
      </c>
      <c r="H1396" s="4">
        <v>1313</v>
      </c>
      <c r="I1396" s="2" t="s">
        <v>13178</v>
      </c>
      <c r="J1396" s="2" t="s">
        <v>13179</v>
      </c>
      <c r="K1396" s="2" t="s">
        <v>13180</v>
      </c>
      <c r="L1396" s="2" t="s">
        <v>13181</v>
      </c>
      <c r="M1396" s="2" t="s">
        <v>13182</v>
      </c>
      <c r="N1396" s="2" t="s">
        <v>13183</v>
      </c>
      <c r="O1396" s="5" t="s">
        <v>13184</v>
      </c>
      <c r="P1396" s="5" t="s">
        <v>13185</v>
      </c>
    </row>
    <row r="1397" spans="1:16" ht="13" x14ac:dyDescent="0.15">
      <c r="A1397" s="2" t="s">
        <v>13186</v>
      </c>
      <c r="B1397" s="2" t="s">
        <v>13187</v>
      </c>
      <c r="C1397" s="2" t="s">
        <v>11038</v>
      </c>
      <c r="D1397" s="2" t="s">
        <v>13188</v>
      </c>
      <c r="E1397" s="2" t="s">
        <v>31</v>
      </c>
      <c r="F1397" s="3">
        <v>0.56999999999999995</v>
      </c>
      <c r="G1397" s="2">
        <v>4.0999999999999996</v>
      </c>
      <c r="H1397" s="2">
        <v>212</v>
      </c>
      <c r="I1397" s="2" t="s">
        <v>13189</v>
      </c>
      <c r="J1397" s="2" t="s">
        <v>13190</v>
      </c>
      <c r="K1397" s="2" t="s">
        <v>13191</v>
      </c>
      <c r="L1397" s="2" t="s">
        <v>13192</v>
      </c>
      <c r="M1397" s="2" t="s">
        <v>13193</v>
      </c>
      <c r="N1397" s="2" t="s">
        <v>13194</v>
      </c>
      <c r="O1397" s="5" t="s">
        <v>13195</v>
      </c>
      <c r="P1397" s="5" t="s">
        <v>13196</v>
      </c>
    </row>
    <row r="1398" spans="1:16" ht="13" x14ac:dyDescent="0.15">
      <c r="A1398" s="2" t="s">
        <v>13197</v>
      </c>
      <c r="B1398" s="2" t="s">
        <v>13198</v>
      </c>
      <c r="C1398" s="2" t="s">
        <v>9553</v>
      </c>
      <c r="D1398" s="2" t="s">
        <v>90</v>
      </c>
      <c r="E1398" s="2" t="s">
        <v>888</v>
      </c>
      <c r="F1398" s="3">
        <v>0.62</v>
      </c>
      <c r="G1398" s="2">
        <v>3.9</v>
      </c>
      <c r="H1398" s="2">
        <v>65</v>
      </c>
      <c r="I1398" s="2" t="s">
        <v>13199</v>
      </c>
      <c r="J1398" s="2" t="s">
        <v>13200</v>
      </c>
      <c r="K1398" s="2" t="s">
        <v>13201</v>
      </c>
      <c r="L1398" s="2" t="s">
        <v>13202</v>
      </c>
      <c r="M1398" s="2" t="s">
        <v>13203</v>
      </c>
      <c r="N1398" s="2" t="s">
        <v>13204</v>
      </c>
      <c r="O1398" s="5" t="s">
        <v>13205</v>
      </c>
      <c r="P1398" s="5" t="s">
        <v>13206</v>
      </c>
    </row>
    <row r="1399" spans="1:16" ht="13" x14ac:dyDescent="0.15">
      <c r="A1399" s="2" t="s">
        <v>13207</v>
      </c>
      <c r="B1399" s="2" t="s">
        <v>13208</v>
      </c>
      <c r="C1399" s="2" t="s">
        <v>9553</v>
      </c>
      <c r="D1399" s="2" t="s">
        <v>13209</v>
      </c>
      <c r="E1399" s="2" t="s">
        <v>13210</v>
      </c>
      <c r="F1399" s="3">
        <v>0.25</v>
      </c>
      <c r="G1399" s="2">
        <v>4.4000000000000004</v>
      </c>
      <c r="H1399" s="4">
        <v>2737</v>
      </c>
      <c r="I1399" s="2" t="s">
        <v>13211</v>
      </c>
      <c r="J1399" s="2" t="s">
        <v>13212</v>
      </c>
      <c r="K1399" s="2" t="s">
        <v>13213</v>
      </c>
      <c r="L1399" s="2" t="s">
        <v>13214</v>
      </c>
      <c r="M1399" s="2" t="s">
        <v>13215</v>
      </c>
      <c r="N1399" s="2" t="s">
        <v>13216</v>
      </c>
      <c r="O1399" s="5" t="s">
        <v>13217</v>
      </c>
      <c r="P1399" s="5" t="s">
        <v>13218</v>
      </c>
    </row>
    <row r="1400" spans="1:16" ht="13" x14ac:dyDescent="0.15">
      <c r="A1400" s="2" t="s">
        <v>13219</v>
      </c>
      <c r="B1400" s="2" t="s">
        <v>13220</v>
      </c>
      <c r="C1400" s="2" t="s">
        <v>9126</v>
      </c>
      <c r="D1400" s="2" t="s">
        <v>9622</v>
      </c>
      <c r="E1400" s="2" t="s">
        <v>2187</v>
      </c>
      <c r="F1400" s="3">
        <v>0.45</v>
      </c>
      <c r="G1400" s="2">
        <v>4.3</v>
      </c>
      <c r="H1400" s="2">
        <v>55</v>
      </c>
      <c r="I1400" s="2" t="s">
        <v>13221</v>
      </c>
      <c r="J1400" s="2" t="s">
        <v>13222</v>
      </c>
      <c r="K1400" s="2" t="s">
        <v>13223</v>
      </c>
      <c r="L1400" s="2" t="s">
        <v>13224</v>
      </c>
      <c r="M1400" s="2" t="s">
        <v>13225</v>
      </c>
      <c r="N1400" s="2" t="s">
        <v>13226</v>
      </c>
      <c r="O1400" s="5" t="s">
        <v>13227</v>
      </c>
      <c r="P1400" s="5" t="s">
        <v>13228</v>
      </c>
    </row>
    <row r="1401" spans="1:16" ht="13" x14ac:dyDescent="0.15">
      <c r="A1401" s="2" t="s">
        <v>13229</v>
      </c>
      <c r="B1401" s="2" t="s">
        <v>13230</v>
      </c>
      <c r="C1401" s="2" t="s">
        <v>13231</v>
      </c>
      <c r="D1401" s="2" t="s">
        <v>20</v>
      </c>
      <c r="E1401" s="2" t="s">
        <v>1351</v>
      </c>
      <c r="F1401" s="3">
        <v>0.27</v>
      </c>
      <c r="G1401" s="2">
        <v>4.5</v>
      </c>
      <c r="H1401" s="4">
        <v>1065</v>
      </c>
      <c r="I1401" s="2" t="s">
        <v>13232</v>
      </c>
      <c r="J1401" s="2" t="s">
        <v>13233</v>
      </c>
      <c r="K1401" s="2" t="s">
        <v>13234</v>
      </c>
      <c r="L1401" s="2" t="s">
        <v>13235</v>
      </c>
      <c r="M1401" s="2" t="s">
        <v>13236</v>
      </c>
      <c r="N1401" s="2" t="s">
        <v>13237</v>
      </c>
      <c r="O1401" s="5" t="s">
        <v>13238</v>
      </c>
      <c r="P1401" s="5" t="s">
        <v>13239</v>
      </c>
    </row>
    <row r="1402" spans="1:16" ht="13" x14ac:dyDescent="0.15">
      <c r="A1402" s="2" t="s">
        <v>13240</v>
      </c>
      <c r="B1402" s="2" t="s">
        <v>13241</v>
      </c>
      <c r="C1402" s="2" t="s">
        <v>9686</v>
      </c>
      <c r="D1402" s="2" t="s">
        <v>13242</v>
      </c>
      <c r="E1402" s="2" t="s">
        <v>12065</v>
      </c>
      <c r="F1402" s="3">
        <v>0.26</v>
      </c>
      <c r="G1402" s="2">
        <v>4</v>
      </c>
      <c r="H1402" s="4">
        <v>2377</v>
      </c>
      <c r="I1402" s="2" t="s">
        <v>13243</v>
      </c>
      <c r="J1402" s="2" t="s">
        <v>13244</v>
      </c>
      <c r="K1402" s="2" t="s">
        <v>13245</v>
      </c>
      <c r="L1402" s="2" t="s">
        <v>13246</v>
      </c>
      <c r="M1402" s="2" t="s">
        <v>13247</v>
      </c>
      <c r="N1402" s="2" t="s">
        <v>13248</v>
      </c>
      <c r="O1402" s="5" t="s">
        <v>13249</v>
      </c>
      <c r="P1402" s="5" t="s">
        <v>13250</v>
      </c>
    </row>
    <row r="1403" spans="1:16" ht="13" x14ac:dyDescent="0.15">
      <c r="A1403" s="2" t="s">
        <v>13251</v>
      </c>
      <c r="B1403" s="2" t="s">
        <v>13252</v>
      </c>
      <c r="C1403" s="2" t="s">
        <v>9375</v>
      </c>
      <c r="D1403" s="2" t="s">
        <v>9847</v>
      </c>
      <c r="E1403" s="2" t="s">
        <v>6254</v>
      </c>
      <c r="F1403" s="3">
        <v>0.48</v>
      </c>
      <c r="G1403" s="2">
        <v>3.9</v>
      </c>
      <c r="H1403" s="4">
        <v>2569</v>
      </c>
      <c r="I1403" s="2" t="s">
        <v>13253</v>
      </c>
      <c r="J1403" s="2" t="s">
        <v>13254</v>
      </c>
      <c r="K1403" s="2" t="s">
        <v>13255</v>
      </c>
      <c r="L1403" s="2" t="s">
        <v>13256</v>
      </c>
      <c r="M1403" s="2" t="s">
        <v>13257</v>
      </c>
      <c r="N1403" s="2" t="s">
        <v>13258</v>
      </c>
      <c r="O1403" s="5" t="s">
        <v>13259</v>
      </c>
      <c r="P1403" s="5" t="s">
        <v>13260</v>
      </c>
    </row>
    <row r="1404" spans="1:16" ht="13" x14ac:dyDescent="0.15">
      <c r="A1404" s="2" t="s">
        <v>13261</v>
      </c>
      <c r="B1404" s="2" t="s">
        <v>13262</v>
      </c>
      <c r="C1404" s="2" t="s">
        <v>9686</v>
      </c>
      <c r="D1404" s="2" t="s">
        <v>547</v>
      </c>
      <c r="E1404" s="2" t="s">
        <v>6706</v>
      </c>
      <c r="F1404" s="3">
        <v>0.33</v>
      </c>
      <c r="G1404" s="2">
        <v>4.2</v>
      </c>
      <c r="H1404" s="4">
        <v>5967</v>
      </c>
      <c r="I1404" s="2" t="s">
        <v>13263</v>
      </c>
      <c r="J1404" s="2" t="s">
        <v>13264</v>
      </c>
      <c r="K1404" s="2" t="s">
        <v>13265</v>
      </c>
      <c r="L1404" s="2" t="s">
        <v>13266</v>
      </c>
      <c r="M1404" s="2" t="s">
        <v>13267</v>
      </c>
      <c r="N1404" s="2" t="s">
        <v>13268</v>
      </c>
      <c r="O1404" s="5" t="s">
        <v>13269</v>
      </c>
      <c r="P1404" s="5" t="s">
        <v>13270</v>
      </c>
    </row>
    <row r="1405" spans="1:16" ht="13" x14ac:dyDescent="0.15">
      <c r="A1405" s="2" t="s">
        <v>13271</v>
      </c>
      <c r="B1405" s="2" t="s">
        <v>13272</v>
      </c>
      <c r="C1405" s="2" t="s">
        <v>9126</v>
      </c>
      <c r="D1405" s="2" t="s">
        <v>13273</v>
      </c>
      <c r="E1405" s="2" t="s">
        <v>9760</v>
      </c>
      <c r="F1405" s="3">
        <v>0.54</v>
      </c>
      <c r="G1405" s="2">
        <v>4.0999999999999996</v>
      </c>
      <c r="H1405" s="4">
        <v>1776</v>
      </c>
      <c r="I1405" s="2" t="s">
        <v>13274</v>
      </c>
      <c r="J1405" s="2" t="s">
        <v>13275</v>
      </c>
      <c r="K1405" s="2" t="s">
        <v>13276</v>
      </c>
      <c r="L1405" s="2" t="s">
        <v>13277</v>
      </c>
      <c r="M1405" s="2" t="s">
        <v>13278</v>
      </c>
      <c r="N1405" s="2" t="s">
        <v>13279</v>
      </c>
      <c r="O1405" s="5" t="s">
        <v>13280</v>
      </c>
      <c r="P1405" s="5" t="s">
        <v>13281</v>
      </c>
    </row>
    <row r="1406" spans="1:16" ht="13" x14ac:dyDescent="0.15">
      <c r="A1406" s="2" t="s">
        <v>13282</v>
      </c>
      <c r="B1406" s="2" t="s">
        <v>13283</v>
      </c>
      <c r="C1406" s="2" t="s">
        <v>9553</v>
      </c>
      <c r="D1406" s="2" t="s">
        <v>11846</v>
      </c>
      <c r="E1406" s="2" t="s">
        <v>11726</v>
      </c>
      <c r="F1406" s="3">
        <v>0.3</v>
      </c>
      <c r="G1406" s="2">
        <v>3.7</v>
      </c>
      <c r="H1406" s="4">
        <v>4200</v>
      </c>
      <c r="I1406" s="2" t="s">
        <v>13284</v>
      </c>
      <c r="J1406" s="2" t="s">
        <v>13285</v>
      </c>
      <c r="K1406" s="2" t="s">
        <v>13286</v>
      </c>
      <c r="L1406" s="2" t="s">
        <v>13287</v>
      </c>
      <c r="M1406" s="2" t="s">
        <v>13288</v>
      </c>
      <c r="N1406" s="2" t="s">
        <v>13289</v>
      </c>
      <c r="O1406" s="5" t="s">
        <v>13290</v>
      </c>
      <c r="P1406" s="5" t="s">
        <v>13291</v>
      </c>
    </row>
    <row r="1407" spans="1:16" ht="13" x14ac:dyDescent="0.15">
      <c r="A1407" s="2" t="s">
        <v>13292</v>
      </c>
      <c r="B1407" s="2" t="s">
        <v>13293</v>
      </c>
      <c r="C1407" s="2" t="s">
        <v>10031</v>
      </c>
      <c r="D1407" s="2" t="s">
        <v>13294</v>
      </c>
      <c r="E1407" s="2" t="s">
        <v>2630</v>
      </c>
      <c r="F1407" s="3">
        <v>0.46</v>
      </c>
      <c r="G1407" s="2">
        <v>4.0999999999999996</v>
      </c>
      <c r="H1407" s="2">
        <v>297</v>
      </c>
      <c r="I1407" s="2" t="s">
        <v>13295</v>
      </c>
      <c r="J1407" s="2" t="s">
        <v>13296</v>
      </c>
      <c r="K1407" s="2" t="s">
        <v>13297</v>
      </c>
      <c r="L1407" s="2" t="s">
        <v>13298</v>
      </c>
      <c r="M1407" s="2" t="s">
        <v>13299</v>
      </c>
      <c r="N1407" s="2" t="s">
        <v>13300</v>
      </c>
      <c r="O1407" s="5" t="s">
        <v>13301</v>
      </c>
      <c r="P1407" s="5" t="s">
        <v>13302</v>
      </c>
    </row>
    <row r="1408" spans="1:16" ht="13" x14ac:dyDescent="0.15">
      <c r="A1408" s="2" t="s">
        <v>13303</v>
      </c>
      <c r="B1408" s="2" t="s">
        <v>13304</v>
      </c>
      <c r="C1408" s="2" t="s">
        <v>9364</v>
      </c>
      <c r="D1408" s="2" t="s">
        <v>547</v>
      </c>
      <c r="E1408" s="2" t="s">
        <v>43</v>
      </c>
      <c r="F1408" s="3">
        <v>0.37</v>
      </c>
      <c r="G1408" s="2">
        <v>4.2</v>
      </c>
      <c r="H1408" s="4">
        <v>3858</v>
      </c>
      <c r="I1408" s="2" t="s">
        <v>13305</v>
      </c>
      <c r="J1408" s="2" t="s">
        <v>13306</v>
      </c>
      <c r="K1408" s="2" t="s">
        <v>13307</v>
      </c>
      <c r="L1408" s="2" t="s">
        <v>13308</v>
      </c>
      <c r="M1408" s="2" t="s">
        <v>13309</v>
      </c>
      <c r="N1408" s="2" t="s">
        <v>13310</v>
      </c>
      <c r="O1408" s="5" t="s">
        <v>13311</v>
      </c>
      <c r="P1408" s="5" t="s">
        <v>13312</v>
      </c>
    </row>
    <row r="1409" spans="1:16" ht="13" x14ac:dyDescent="0.15">
      <c r="A1409" s="2" t="s">
        <v>13313</v>
      </c>
      <c r="B1409" s="2" t="s">
        <v>13314</v>
      </c>
      <c r="C1409" s="2" t="s">
        <v>11878</v>
      </c>
      <c r="D1409" s="2" t="s">
        <v>13315</v>
      </c>
      <c r="E1409" s="2" t="s">
        <v>7268</v>
      </c>
      <c r="F1409" s="3">
        <v>0.43</v>
      </c>
      <c r="G1409" s="2">
        <v>4.3</v>
      </c>
      <c r="H1409" s="2">
        <v>168</v>
      </c>
      <c r="I1409" s="2" t="s">
        <v>13316</v>
      </c>
      <c r="J1409" s="2" t="s">
        <v>13317</v>
      </c>
      <c r="K1409" s="2" t="s">
        <v>13318</v>
      </c>
      <c r="L1409" s="2" t="s">
        <v>13319</v>
      </c>
      <c r="M1409" s="2" t="s">
        <v>13320</v>
      </c>
      <c r="N1409" s="2" t="s">
        <v>13321</v>
      </c>
      <c r="O1409" s="5" t="s">
        <v>13322</v>
      </c>
      <c r="P1409" s="5" t="s">
        <v>13323</v>
      </c>
    </row>
    <row r="1410" spans="1:16" ht="13" x14ac:dyDescent="0.15">
      <c r="A1410" s="2" t="s">
        <v>13324</v>
      </c>
      <c r="B1410" s="2" t="s">
        <v>13325</v>
      </c>
      <c r="C1410" s="2" t="s">
        <v>9162</v>
      </c>
      <c r="D1410" s="2" t="s">
        <v>356</v>
      </c>
      <c r="E1410" s="2" t="s">
        <v>142</v>
      </c>
      <c r="F1410" s="3">
        <v>0.78</v>
      </c>
      <c r="G1410" s="2">
        <v>3.6</v>
      </c>
      <c r="H1410" s="2">
        <v>101</v>
      </c>
      <c r="I1410" s="2" t="s">
        <v>13326</v>
      </c>
      <c r="J1410" s="2" t="s">
        <v>13327</v>
      </c>
      <c r="K1410" s="2" t="s">
        <v>13328</v>
      </c>
      <c r="L1410" s="2" t="s">
        <v>13329</v>
      </c>
      <c r="M1410" s="2" t="s">
        <v>13330</v>
      </c>
      <c r="N1410" s="2" t="s">
        <v>13331</v>
      </c>
      <c r="O1410" s="5" t="s">
        <v>13332</v>
      </c>
      <c r="P1410" s="5" t="s">
        <v>13333</v>
      </c>
    </row>
    <row r="1411" spans="1:16" ht="13" x14ac:dyDescent="0.15">
      <c r="A1411" s="2" t="s">
        <v>13334</v>
      </c>
      <c r="B1411" s="2" t="s">
        <v>13335</v>
      </c>
      <c r="C1411" s="2" t="s">
        <v>12977</v>
      </c>
      <c r="D1411" s="2" t="s">
        <v>77</v>
      </c>
      <c r="E1411" s="2" t="s">
        <v>8509</v>
      </c>
      <c r="F1411" s="3">
        <v>0.5</v>
      </c>
      <c r="G1411" s="2">
        <v>4.0999999999999996</v>
      </c>
      <c r="H1411" s="4">
        <v>4074</v>
      </c>
      <c r="I1411" s="2" t="s">
        <v>13336</v>
      </c>
      <c r="J1411" s="2" t="s">
        <v>13337</v>
      </c>
      <c r="K1411" s="2" t="s">
        <v>13338</v>
      </c>
      <c r="L1411" s="2" t="s">
        <v>13339</v>
      </c>
      <c r="M1411" s="2" t="s">
        <v>13340</v>
      </c>
      <c r="N1411" s="2" t="s">
        <v>13341</v>
      </c>
      <c r="O1411" s="5" t="s">
        <v>13342</v>
      </c>
      <c r="P1411" s="5" t="s">
        <v>13343</v>
      </c>
    </row>
    <row r="1412" spans="1:16" ht="13" x14ac:dyDescent="0.15">
      <c r="A1412" s="2" t="s">
        <v>13344</v>
      </c>
      <c r="B1412" s="2" t="s">
        <v>13345</v>
      </c>
      <c r="C1412" s="2" t="s">
        <v>9305</v>
      </c>
      <c r="D1412" s="2" t="s">
        <v>7847</v>
      </c>
      <c r="E1412" s="2" t="s">
        <v>13346</v>
      </c>
      <c r="F1412" s="3">
        <v>0.24</v>
      </c>
      <c r="G1412" s="2">
        <v>4.5</v>
      </c>
      <c r="H1412" s="4">
        <v>1408</v>
      </c>
      <c r="I1412" s="2" t="s">
        <v>13347</v>
      </c>
      <c r="J1412" s="2" t="s">
        <v>13348</v>
      </c>
      <c r="K1412" s="2" t="s">
        <v>13349</v>
      </c>
      <c r="L1412" s="2" t="s">
        <v>13350</v>
      </c>
      <c r="M1412" s="2" t="s">
        <v>13351</v>
      </c>
      <c r="N1412" s="2" t="s">
        <v>13352</v>
      </c>
      <c r="O1412" s="5" t="s">
        <v>13353</v>
      </c>
      <c r="P1412" s="5" t="s">
        <v>13354</v>
      </c>
    </row>
    <row r="1413" spans="1:16" ht="13" x14ac:dyDescent="0.15">
      <c r="A1413" s="2" t="s">
        <v>13355</v>
      </c>
      <c r="B1413" s="2" t="s">
        <v>13356</v>
      </c>
      <c r="C1413" s="2" t="s">
        <v>9173</v>
      </c>
      <c r="D1413" s="2" t="s">
        <v>1825</v>
      </c>
      <c r="E1413" s="2" t="s">
        <v>367</v>
      </c>
      <c r="F1413" s="3">
        <v>0.03</v>
      </c>
      <c r="G1413" s="2">
        <v>4.2</v>
      </c>
      <c r="H1413" s="4">
        <v>3739</v>
      </c>
      <c r="I1413" s="2" t="s">
        <v>13357</v>
      </c>
      <c r="J1413" s="2" t="s">
        <v>13358</v>
      </c>
      <c r="K1413" s="2" t="s">
        <v>13359</v>
      </c>
      <c r="L1413" s="2" t="s">
        <v>13360</v>
      </c>
      <c r="M1413" s="2" t="s">
        <v>13361</v>
      </c>
      <c r="N1413" s="2" t="s">
        <v>13362</v>
      </c>
      <c r="O1413" s="5" t="s">
        <v>13363</v>
      </c>
      <c r="P1413" s="5" t="s">
        <v>13364</v>
      </c>
    </row>
    <row r="1414" spans="1:16" ht="13" x14ac:dyDescent="0.15">
      <c r="A1414" s="2" t="s">
        <v>13365</v>
      </c>
      <c r="B1414" s="2" t="s">
        <v>13366</v>
      </c>
      <c r="C1414" s="2" t="s">
        <v>10791</v>
      </c>
      <c r="D1414" s="2" t="s">
        <v>12739</v>
      </c>
      <c r="E1414" s="2" t="s">
        <v>13367</v>
      </c>
      <c r="F1414" s="3">
        <v>0.33</v>
      </c>
      <c r="G1414" s="2">
        <v>4.3</v>
      </c>
      <c r="H1414" s="4">
        <v>5891</v>
      </c>
      <c r="I1414" s="2" t="s">
        <v>13368</v>
      </c>
      <c r="J1414" s="2" t="s">
        <v>13369</v>
      </c>
      <c r="K1414" s="2" t="s">
        <v>13370</v>
      </c>
      <c r="L1414" s="2" t="s">
        <v>13371</v>
      </c>
      <c r="M1414" s="2" t="s">
        <v>13372</v>
      </c>
      <c r="N1414" s="2" t="s">
        <v>13373</v>
      </c>
      <c r="O1414" s="5" t="s">
        <v>13374</v>
      </c>
      <c r="P1414" s="5" t="s">
        <v>13375</v>
      </c>
    </row>
    <row r="1415" spans="1:16" ht="13" x14ac:dyDescent="0.15">
      <c r="A1415" s="2" t="s">
        <v>13376</v>
      </c>
      <c r="B1415" s="2" t="s">
        <v>13377</v>
      </c>
      <c r="C1415" s="2" t="s">
        <v>9305</v>
      </c>
      <c r="D1415" s="2" t="s">
        <v>13378</v>
      </c>
      <c r="E1415" s="2" t="s">
        <v>3590</v>
      </c>
      <c r="F1415" s="3">
        <v>0.49</v>
      </c>
      <c r="G1415" s="2">
        <v>4</v>
      </c>
      <c r="H1415" s="2">
        <v>777</v>
      </c>
      <c r="I1415" s="2" t="s">
        <v>13379</v>
      </c>
      <c r="J1415" s="2" t="s">
        <v>13380</v>
      </c>
      <c r="K1415" s="2" t="s">
        <v>13381</v>
      </c>
      <c r="L1415" s="2" t="s">
        <v>13382</v>
      </c>
      <c r="M1415" s="2" t="s">
        <v>13383</v>
      </c>
      <c r="N1415" s="2" t="s">
        <v>13384</v>
      </c>
      <c r="O1415" s="5" t="s">
        <v>13385</v>
      </c>
      <c r="P1415" s="5" t="s">
        <v>13386</v>
      </c>
    </row>
    <row r="1416" spans="1:16" ht="13" x14ac:dyDescent="0.15">
      <c r="A1416" s="2" t="s">
        <v>13387</v>
      </c>
      <c r="B1416" s="2" t="s">
        <v>13388</v>
      </c>
      <c r="C1416" s="2" t="s">
        <v>9282</v>
      </c>
      <c r="D1416" s="2" t="s">
        <v>9509</v>
      </c>
      <c r="E1416" s="2" t="s">
        <v>4773</v>
      </c>
      <c r="F1416" s="3">
        <v>0.27</v>
      </c>
      <c r="G1416" s="2">
        <v>4.2</v>
      </c>
      <c r="H1416" s="4">
        <v>14160</v>
      </c>
      <c r="I1416" s="2" t="s">
        <v>13389</v>
      </c>
      <c r="J1416" s="2" t="s">
        <v>13390</v>
      </c>
      <c r="K1416" s="2" t="s">
        <v>13391</v>
      </c>
      <c r="L1416" s="2" t="s">
        <v>13392</v>
      </c>
      <c r="M1416" s="2" t="s">
        <v>13393</v>
      </c>
      <c r="N1416" s="2" t="s">
        <v>13394</v>
      </c>
      <c r="O1416" s="5" t="s">
        <v>13395</v>
      </c>
      <c r="P1416" s="5" t="s">
        <v>13396</v>
      </c>
    </row>
    <row r="1417" spans="1:16" ht="13" x14ac:dyDescent="0.15">
      <c r="A1417" s="2" t="s">
        <v>13397</v>
      </c>
      <c r="B1417" s="2" t="s">
        <v>13398</v>
      </c>
      <c r="C1417" s="2" t="s">
        <v>9238</v>
      </c>
      <c r="D1417" s="2" t="s">
        <v>13399</v>
      </c>
      <c r="E1417" s="2" t="s">
        <v>9600</v>
      </c>
      <c r="F1417" s="3">
        <v>0.4</v>
      </c>
      <c r="G1417" s="2">
        <v>4.2</v>
      </c>
      <c r="H1417" s="4">
        <v>6919</v>
      </c>
      <c r="I1417" s="2" t="s">
        <v>13400</v>
      </c>
      <c r="J1417" s="2" t="s">
        <v>13401</v>
      </c>
      <c r="K1417" s="2" t="s">
        <v>13402</v>
      </c>
      <c r="L1417" s="2" t="s">
        <v>13403</v>
      </c>
      <c r="M1417" s="2" t="s">
        <v>13404</v>
      </c>
      <c r="N1417" s="2" t="s">
        <v>13405</v>
      </c>
      <c r="O1417" s="5" t="s">
        <v>13406</v>
      </c>
      <c r="P1417" s="5" t="s">
        <v>13407</v>
      </c>
    </row>
    <row r="1418" spans="1:16" ht="13" x14ac:dyDescent="0.15">
      <c r="A1418" s="2" t="s">
        <v>13408</v>
      </c>
      <c r="B1418" s="2" t="s">
        <v>13409</v>
      </c>
      <c r="C1418" s="2" t="s">
        <v>10791</v>
      </c>
      <c r="D1418" s="2" t="s">
        <v>2220</v>
      </c>
      <c r="E1418" s="2" t="s">
        <v>196</v>
      </c>
      <c r="F1418" s="3">
        <v>0.8</v>
      </c>
      <c r="G1418" s="2">
        <v>4.5</v>
      </c>
      <c r="H1418" s="2">
        <v>287</v>
      </c>
      <c r="I1418" s="2" t="s">
        <v>13410</v>
      </c>
      <c r="J1418" s="2" t="s">
        <v>13411</v>
      </c>
      <c r="K1418" s="2" t="s">
        <v>13412</v>
      </c>
      <c r="L1418" s="2" t="s">
        <v>13413</v>
      </c>
      <c r="M1418" s="2" t="s">
        <v>13414</v>
      </c>
      <c r="N1418" s="2" t="s">
        <v>13415</v>
      </c>
      <c r="O1418" s="5" t="s">
        <v>13416</v>
      </c>
      <c r="P1418" s="5" t="s">
        <v>13417</v>
      </c>
    </row>
    <row r="1419" spans="1:16" ht="13" x14ac:dyDescent="0.15">
      <c r="A1419" s="2" t="s">
        <v>13418</v>
      </c>
      <c r="B1419" s="2" t="s">
        <v>13419</v>
      </c>
      <c r="C1419" s="2" t="s">
        <v>9495</v>
      </c>
      <c r="D1419" s="2" t="s">
        <v>13420</v>
      </c>
      <c r="E1419" s="2" t="s">
        <v>142</v>
      </c>
      <c r="F1419" s="3">
        <v>0.51</v>
      </c>
      <c r="G1419" s="2">
        <v>3.8</v>
      </c>
      <c r="H1419" s="2">
        <v>287</v>
      </c>
      <c r="I1419" s="2" t="s">
        <v>13421</v>
      </c>
      <c r="J1419" s="2" t="s">
        <v>13422</v>
      </c>
      <c r="K1419" s="2" t="s">
        <v>13423</v>
      </c>
      <c r="L1419" s="2" t="s">
        <v>13424</v>
      </c>
      <c r="M1419" s="2" t="s">
        <v>13425</v>
      </c>
      <c r="N1419" s="2" t="s">
        <v>13426</v>
      </c>
      <c r="O1419" s="5" t="s">
        <v>13427</v>
      </c>
      <c r="P1419" s="5" t="s">
        <v>13428</v>
      </c>
    </row>
    <row r="1420" spans="1:16" ht="13" x14ac:dyDescent="0.15">
      <c r="A1420" s="2" t="s">
        <v>13429</v>
      </c>
      <c r="B1420" s="2" t="s">
        <v>13430</v>
      </c>
      <c r="C1420" s="2" t="s">
        <v>13431</v>
      </c>
      <c r="D1420" s="2" t="s">
        <v>324</v>
      </c>
      <c r="E1420" s="2" t="s">
        <v>730</v>
      </c>
      <c r="F1420" s="3">
        <v>0.33</v>
      </c>
      <c r="G1420" s="2">
        <v>4.4000000000000004</v>
      </c>
      <c r="H1420" s="2">
        <v>388</v>
      </c>
      <c r="I1420" s="2" t="s">
        <v>13432</v>
      </c>
      <c r="J1420" s="2" t="s">
        <v>13433</v>
      </c>
      <c r="K1420" s="2" t="s">
        <v>13434</v>
      </c>
      <c r="L1420" s="2" t="s">
        <v>13435</v>
      </c>
      <c r="M1420" s="2" t="s">
        <v>13436</v>
      </c>
      <c r="N1420" s="2" t="s">
        <v>13437</v>
      </c>
      <c r="O1420" s="5" t="s">
        <v>13438</v>
      </c>
      <c r="P1420" s="5" t="s">
        <v>13439</v>
      </c>
    </row>
    <row r="1421" spans="1:16" ht="13" x14ac:dyDescent="0.15">
      <c r="A1421" s="2" t="s">
        <v>13440</v>
      </c>
      <c r="B1421" s="2" t="s">
        <v>13441</v>
      </c>
      <c r="C1421" s="2" t="s">
        <v>9655</v>
      </c>
      <c r="D1421" s="2" t="s">
        <v>13442</v>
      </c>
      <c r="E1421" s="2" t="s">
        <v>6159</v>
      </c>
      <c r="F1421" s="3">
        <v>0.35</v>
      </c>
      <c r="G1421" s="2">
        <v>4.0999999999999996</v>
      </c>
      <c r="H1421" s="2">
        <v>827</v>
      </c>
      <c r="I1421" s="2" t="s">
        <v>13443</v>
      </c>
      <c r="J1421" s="2" t="s">
        <v>13444</v>
      </c>
      <c r="K1421" s="2" t="s">
        <v>13445</v>
      </c>
      <c r="L1421" s="2" t="s">
        <v>13446</v>
      </c>
      <c r="M1421" s="2" t="s">
        <v>13447</v>
      </c>
      <c r="N1421" s="2" t="s">
        <v>13448</v>
      </c>
      <c r="O1421" s="5" t="s">
        <v>13449</v>
      </c>
      <c r="P1421" s="5" t="s">
        <v>13450</v>
      </c>
    </row>
    <row r="1422" spans="1:16" ht="13" x14ac:dyDescent="0.15">
      <c r="A1422" s="2" t="s">
        <v>13451</v>
      </c>
      <c r="B1422" s="2" t="s">
        <v>13452</v>
      </c>
      <c r="C1422" s="2" t="s">
        <v>12977</v>
      </c>
      <c r="D1422" s="2" t="s">
        <v>13453</v>
      </c>
      <c r="E1422" s="2" t="s">
        <v>7450</v>
      </c>
      <c r="F1422" s="3">
        <v>0.59</v>
      </c>
      <c r="G1422" s="2">
        <v>4.2</v>
      </c>
      <c r="H1422" s="4">
        <v>4971</v>
      </c>
      <c r="I1422" s="2" t="s">
        <v>13454</v>
      </c>
      <c r="J1422" s="2" t="s">
        <v>13455</v>
      </c>
      <c r="K1422" s="2" t="s">
        <v>13456</v>
      </c>
      <c r="L1422" s="2" t="s">
        <v>13457</v>
      </c>
      <c r="M1422" s="2" t="s">
        <v>13458</v>
      </c>
      <c r="N1422" s="2" t="s">
        <v>13459</v>
      </c>
      <c r="O1422" s="5" t="s">
        <v>13460</v>
      </c>
      <c r="P1422" s="5" t="s">
        <v>13461</v>
      </c>
    </row>
    <row r="1423" spans="1:16" ht="13" x14ac:dyDescent="0.15">
      <c r="A1423" s="2" t="s">
        <v>13462</v>
      </c>
      <c r="B1423" s="2" t="s">
        <v>13463</v>
      </c>
      <c r="C1423" s="2" t="s">
        <v>9162</v>
      </c>
      <c r="D1423" s="2" t="s">
        <v>13464</v>
      </c>
      <c r="E1423" s="2" t="s">
        <v>114</v>
      </c>
      <c r="F1423" s="3">
        <v>0.55000000000000004</v>
      </c>
      <c r="G1423" s="2">
        <v>4.3</v>
      </c>
      <c r="H1423" s="2">
        <v>229</v>
      </c>
      <c r="I1423" s="2" t="s">
        <v>13465</v>
      </c>
      <c r="J1423" s="2" t="s">
        <v>13466</v>
      </c>
      <c r="K1423" s="2" t="s">
        <v>13467</v>
      </c>
      <c r="L1423" s="2" t="s">
        <v>13468</v>
      </c>
      <c r="M1423" s="2" t="s">
        <v>13469</v>
      </c>
      <c r="N1423" s="2" t="s">
        <v>13470</v>
      </c>
      <c r="O1423" s="5" t="s">
        <v>13471</v>
      </c>
      <c r="P1423" s="5" t="s">
        <v>13472</v>
      </c>
    </row>
    <row r="1424" spans="1:16" ht="13" x14ac:dyDescent="0.15">
      <c r="A1424" s="2" t="s">
        <v>13473</v>
      </c>
      <c r="B1424" s="2" t="s">
        <v>13474</v>
      </c>
      <c r="C1424" s="2" t="s">
        <v>13475</v>
      </c>
      <c r="D1424" s="2" t="s">
        <v>55</v>
      </c>
      <c r="E1424" s="2" t="s">
        <v>11276</v>
      </c>
      <c r="F1424" s="3">
        <v>0.59</v>
      </c>
      <c r="G1424" s="2">
        <v>4.0999999999999996</v>
      </c>
      <c r="H1424" s="4">
        <v>3524</v>
      </c>
      <c r="I1424" s="2" t="s">
        <v>13476</v>
      </c>
      <c r="J1424" s="2" t="s">
        <v>13477</v>
      </c>
      <c r="K1424" s="2" t="s">
        <v>13478</v>
      </c>
      <c r="L1424" s="2" t="s">
        <v>13479</v>
      </c>
      <c r="M1424" s="2" t="s">
        <v>13480</v>
      </c>
      <c r="N1424" s="2" t="s">
        <v>13481</v>
      </c>
      <c r="O1424" s="5" t="s">
        <v>13482</v>
      </c>
      <c r="P1424" s="5" t="s">
        <v>13483</v>
      </c>
    </row>
    <row r="1425" spans="1:16" ht="13" x14ac:dyDescent="0.15">
      <c r="A1425" s="2" t="s">
        <v>13484</v>
      </c>
      <c r="B1425" s="2" t="s">
        <v>13485</v>
      </c>
      <c r="C1425" s="2" t="s">
        <v>9238</v>
      </c>
      <c r="D1425" s="2" t="s">
        <v>13486</v>
      </c>
      <c r="E1425" s="2" t="s">
        <v>13487</v>
      </c>
      <c r="F1425" s="3">
        <v>0.59</v>
      </c>
      <c r="G1425" s="2">
        <v>4.2</v>
      </c>
      <c r="H1425" s="2">
        <v>156</v>
      </c>
      <c r="I1425" s="2" t="s">
        <v>13488</v>
      </c>
      <c r="J1425" s="2" t="s">
        <v>13489</v>
      </c>
      <c r="K1425" s="2" t="s">
        <v>13490</v>
      </c>
      <c r="L1425" s="2" t="s">
        <v>13491</v>
      </c>
      <c r="M1425" s="2" t="s">
        <v>13492</v>
      </c>
      <c r="N1425" s="2" t="s">
        <v>13493</v>
      </c>
      <c r="O1425" s="5" t="s">
        <v>13494</v>
      </c>
      <c r="P1425" s="5" t="s">
        <v>13495</v>
      </c>
    </row>
    <row r="1426" spans="1:16" ht="13" x14ac:dyDescent="0.15">
      <c r="A1426" s="2" t="s">
        <v>13496</v>
      </c>
      <c r="B1426" s="2" t="s">
        <v>13497</v>
      </c>
      <c r="C1426" s="2" t="s">
        <v>10297</v>
      </c>
      <c r="D1426" s="2" t="s">
        <v>13498</v>
      </c>
      <c r="E1426" s="2" t="s">
        <v>10949</v>
      </c>
      <c r="F1426" s="3">
        <v>0.11</v>
      </c>
      <c r="G1426" s="2">
        <v>4.0999999999999996</v>
      </c>
      <c r="H1426" s="2">
        <v>490</v>
      </c>
      <c r="I1426" s="2" t="s">
        <v>13499</v>
      </c>
      <c r="J1426" s="2" t="s">
        <v>13500</v>
      </c>
      <c r="K1426" s="2" t="s">
        <v>13501</v>
      </c>
      <c r="L1426" s="2" t="s">
        <v>13502</v>
      </c>
      <c r="M1426" s="2" t="s">
        <v>13503</v>
      </c>
      <c r="N1426" s="2" t="s">
        <v>13504</v>
      </c>
      <c r="O1426" s="5" t="s">
        <v>13505</v>
      </c>
      <c r="P1426" s="5" t="s">
        <v>13506</v>
      </c>
    </row>
    <row r="1427" spans="1:16" ht="13" x14ac:dyDescent="0.15">
      <c r="A1427" s="2" t="s">
        <v>13507</v>
      </c>
      <c r="B1427" s="2" t="s">
        <v>13508</v>
      </c>
      <c r="C1427" s="2" t="s">
        <v>9162</v>
      </c>
      <c r="D1427" s="2" t="s">
        <v>3493</v>
      </c>
      <c r="E1427" s="2" t="s">
        <v>378</v>
      </c>
      <c r="F1427" s="3">
        <v>0.38</v>
      </c>
      <c r="G1427" s="2">
        <v>3.9</v>
      </c>
      <c r="H1427" s="2">
        <v>82</v>
      </c>
      <c r="I1427" s="2" t="s">
        <v>13509</v>
      </c>
      <c r="J1427" s="2" t="s">
        <v>13510</v>
      </c>
      <c r="K1427" s="2" t="s">
        <v>13511</v>
      </c>
      <c r="L1427" s="2" t="s">
        <v>13512</v>
      </c>
      <c r="M1427" s="2" t="s">
        <v>13513</v>
      </c>
      <c r="N1427" s="2" t="s">
        <v>13514</v>
      </c>
      <c r="O1427" s="5" t="s">
        <v>13515</v>
      </c>
      <c r="P1427" s="5" t="s">
        <v>13516</v>
      </c>
    </row>
    <row r="1428" spans="1:16" ht="13" x14ac:dyDescent="0.15">
      <c r="A1428" s="2" t="s">
        <v>13517</v>
      </c>
      <c r="B1428" s="2" t="s">
        <v>13518</v>
      </c>
      <c r="C1428" s="2" t="s">
        <v>9126</v>
      </c>
      <c r="D1428" s="2" t="s">
        <v>9541</v>
      </c>
      <c r="E1428" s="2" t="s">
        <v>10737</v>
      </c>
      <c r="F1428" s="3">
        <v>0.59</v>
      </c>
      <c r="G1428" s="2">
        <v>3.9</v>
      </c>
      <c r="H1428" s="2">
        <v>710</v>
      </c>
      <c r="I1428" s="2" t="s">
        <v>13519</v>
      </c>
      <c r="J1428" s="2" t="s">
        <v>13520</v>
      </c>
      <c r="K1428" s="2" t="s">
        <v>13521</v>
      </c>
      <c r="L1428" s="2" t="s">
        <v>13522</v>
      </c>
      <c r="M1428" s="2" t="s">
        <v>13523</v>
      </c>
      <c r="N1428" s="2" t="s">
        <v>13524</v>
      </c>
      <c r="O1428" s="5" t="s">
        <v>13525</v>
      </c>
      <c r="P1428" s="5" t="s">
        <v>13526</v>
      </c>
    </row>
    <row r="1429" spans="1:16" ht="13" x14ac:dyDescent="0.15">
      <c r="A1429" s="2" t="s">
        <v>13527</v>
      </c>
      <c r="B1429" s="2" t="s">
        <v>13528</v>
      </c>
      <c r="C1429" s="2" t="s">
        <v>9305</v>
      </c>
      <c r="D1429" s="2" t="s">
        <v>547</v>
      </c>
      <c r="E1429" s="2" t="s">
        <v>4762</v>
      </c>
      <c r="F1429" s="3">
        <v>0.6</v>
      </c>
      <c r="G1429" s="2">
        <v>3.8</v>
      </c>
      <c r="H1429" s="2">
        <v>133</v>
      </c>
      <c r="I1429" s="2" t="s">
        <v>13529</v>
      </c>
      <c r="J1429" s="2" t="s">
        <v>13530</v>
      </c>
      <c r="K1429" s="2" t="s">
        <v>13531</v>
      </c>
      <c r="L1429" s="2" t="s">
        <v>13532</v>
      </c>
      <c r="M1429" s="2" t="s">
        <v>13533</v>
      </c>
      <c r="N1429" s="2" t="s">
        <v>13534</v>
      </c>
      <c r="O1429" s="5" t="s">
        <v>13535</v>
      </c>
      <c r="P1429" s="5" t="s">
        <v>13536</v>
      </c>
    </row>
    <row r="1430" spans="1:16" ht="13" x14ac:dyDescent="0.15">
      <c r="A1430" s="2" t="s">
        <v>13537</v>
      </c>
      <c r="B1430" s="2" t="s">
        <v>13538</v>
      </c>
      <c r="C1430" s="2" t="s">
        <v>9305</v>
      </c>
      <c r="D1430" s="2" t="s">
        <v>13039</v>
      </c>
      <c r="E1430" s="2" t="s">
        <v>13539</v>
      </c>
      <c r="F1430" s="3">
        <v>0.24</v>
      </c>
      <c r="G1430" s="2">
        <v>4.5999999999999996</v>
      </c>
      <c r="H1430" s="4">
        <v>2751</v>
      </c>
      <c r="I1430" s="2" t="s">
        <v>13540</v>
      </c>
      <c r="J1430" s="2" t="s">
        <v>13541</v>
      </c>
      <c r="K1430" s="2" t="s">
        <v>13542</v>
      </c>
      <c r="L1430" s="2" t="s">
        <v>13543</v>
      </c>
      <c r="M1430" s="2" t="s">
        <v>13544</v>
      </c>
      <c r="N1430" s="2" t="s">
        <v>13545</v>
      </c>
      <c r="O1430" s="5" t="s">
        <v>13546</v>
      </c>
      <c r="P1430" s="5" t="s">
        <v>13547</v>
      </c>
    </row>
    <row r="1431" spans="1:16" ht="13" x14ac:dyDescent="0.15">
      <c r="A1431" s="2" t="s">
        <v>13548</v>
      </c>
      <c r="B1431" s="2" t="s">
        <v>13549</v>
      </c>
      <c r="C1431" s="2" t="s">
        <v>9507</v>
      </c>
      <c r="D1431" s="2" t="s">
        <v>236</v>
      </c>
      <c r="E1431" s="2" t="s">
        <v>4739</v>
      </c>
      <c r="F1431" s="3">
        <v>0.31</v>
      </c>
      <c r="G1431" s="2">
        <v>3.6</v>
      </c>
      <c r="H1431" s="2">
        <v>771</v>
      </c>
      <c r="I1431" s="2" t="s">
        <v>13550</v>
      </c>
      <c r="J1431" s="2" t="s">
        <v>13551</v>
      </c>
      <c r="K1431" s="2" t="s">
        <v>13552</v>
      </c>
      <c r="L1431" s="2" t="s">
        <v>13553</v>
      </c>
      <c r="M1431" s="2" t="s">
        <v>13554</v>
      </c>
      <c r="N1431" s="2" t="s">
        <v>13555</v>
      </c>
      <c r="O1431" s="5" t="s">
        <v>13556</v>
      </c>
      <c r="P1431" s="5" t="s">
        <v>13557</v>
      </c>
    </row>
    <row r="1432" spans="1:16" ht="13" x14ac:dyDescent="0.15">
      <c r="A1432" s="2" t="s">
        <v>13558</v>
      </c>
      <c r="B1432" s="2" t="s">
        <v>13559</v>
      </c>
      <c r="C1432" s="2" t="s">
        <v>12228</v>
      </c>
      <c r="D1432" s="2" t="s">
        <v>2558</v>
      </c>
      <c r="E1432" s="2" t="s">
        <v>899</v>
      </c>
      <c r="F1432" s="3">
        <v>0.37</v>
      </c>
      <c r="G1432" s="2">
        <v>4.0999999999999996</v>
      </c>
      <c r="H1432" s="4">
        <v>2536</v>
      </c>
      <c r="I1432" s="2" t="s">
        <v>13560</v>
      </c>
      <c r="J1432" s="2" t="s">
        <v>13561</v>
      </c>
      <c r="K1432" s="2" t="s">
        <v>13562</v>
      </c>
      <c r="L1432" s="2" t="s">
        <v>13563</v>
      </c>
      <c r="M1432" s="2" t="s">
        <v>13564</v>
      </c>
      <c r="N1432" s="2" t="s">
        <v>13565</v>
      </c>
      <c r="O1432" s="5" t="s">
        <v>13566</v>
      </c>
      <c r="P1432" s="5" t="s">
        <v>13567</v>
      </c>
    </row>
    <row r="1433" spans="1:16" ht="13" x14ac:dyDescent="0.15">
      <c r="A1433" s="2" t="s">
        <v>13568</v>
      </c>
      <c r="B1433" s="2" t="s">
        <v>13569</v>
      </c>
      <c r="C1433" s="2" t="s">
        <v>10254</v>
      </c>
      <c r="D1433" s="2" t="s">
        <v>324</v>
      </c>
      <c r="E1433" s="2" t="s">
        <v>13570</v>
      </c>
      <c r="F1433" s="3">
        <v>0.15</v>
      </c>
      <c r="G1433" s="2">
        <v>4.2</v>
      </c>
      <c r="H1433" s="4">
        <v>7801</v>
      </c>
      <c r="I1433" s="2" t="s">
        <v>13571</v>
      </c>
      <c r="J1433" s="2" t="s">
        <v>13572</v>
      </c>
      <c r="K1433" s="2" t="s">
        <v>13573</v>
      </c>
      <c r="L1433" s="2" t="s">
        <v>13574</v>
      </c>
      <c r="M1433" s="2" t="s">
        <v>13575</v>
      </c>
      <c r="N1433" s="2" t="s">
        <v>13576</v>
      </c>
      <c r="O1433" s="5" t="s">
        <v>13577</v>
      </c>
      <c r="P1433" s="5" t="s">
        <v>13578</v>
      </c>
    </row>
    <row r="1434" spans="1:16" ht="13" x14ac:dyDescent="0.15">
      <c r="A1434" s="2" t="s">
        <v>13579</v>
      </c>
      <c r="B1434" s="2" t="s">
        <v>13580</v>
      </c>
      <c r="C1434" s="2" t="s">
        <v>13581</v>
      </c>
      <c r="D1434" s="2" t="s">
        <v>3590</v>
      </c>
      <c r="E1434" s="2" t="s">
        <v>13582</v>
      </c>
      <c r="F1434" s="3">
        <v>0.48</v>
      </c>
      <c r="G1434" s="2">
        <v>4.3</v>
      </c>
      <c r="H1434" s="2">
        <v>534</v>
      </c>
      <c r="I1434" s="2" t="s">
        <v>13583</v>
      </c>
      <c r="J1434" s="2" t="s">
        <v>13584</v>
      </c>
      <c r="K1434" s="2" t="s">
        <v>13585</v>
      </c>
      <c r="L1434" s="2" t="s">
        <v>13586</v>
      </c>
      <c r="M1434" s="2" t="s">
        <v>13587</v>
      </c>
      <c r="N1434" s="2" t="s">
        <v>13588</v>
      </c>
      <c r="O1434" s="5" t="s">
        <v>13589</v>
      </c>
      <c r="P1434" s="5" t="s">
        <v>13590</v>
      </c>
    </row>
    <row r="1435" spans="1:16" ht="13" x14ac:dyDescent="0.15">
      <c r="A1435" s="2" t="s">
        <v>13591</v>
      </c>
      <c r="B1435" s="2" t="s">
        <v>13592</v>
      </c>
      <c r="C1435" s="2" t="s">
        <v>9933</v>
      </c>
      <c r="D1435" s="2" t="s">
        <v>4739</v>
      </c>
      <c r="E1435" s="2" t="s">
        <v>13593</v>
      </c>
      <c r="F1435" s="3">
        <v>0.46</v>
      </c>
      <c r="G1435" s="2">
        <v>3.9</v>
      </c>
      <c r="H1435" s="2">
        <v>898</v>
      </c>
      <c r="I1435" s="2" t="s">
        <v>13594</v>
      </c>
      <c r="J1435" s="2" t="s">
        <v>13595</v>
      </c>
      <c r="K1435" s="2" t="s">
        <v>13596</v>
      </c>
      <c r="L1435" s="2" t="s">
        <v>13597</v>
      </c>
      <c r="M1435" s="2" t="s">
        <v>13598</v>
      </c>
      <c r="N1435" s="2" t="s">
        <v>13599</v>
      </c>
      <c r="O1435" s="5" t="s">
        <v>13600</v>
      </c>
      <c r="P1435" s="5" t="s">
        <v>13601</v>
      </c>
    </row>
    <row r="1436" spans="1:16" ht="13" x14ac:dyDescent="0.15">
      <c r="A1436" s="2" t="s">
        <v>13602</v>
      </c>
      <c r="B1436" s="2" t="s">
        <v>13603</v>
      </c>
      <c r="C1436" s="2" t="s">
        <v>12840</v>
      </c>
      <c r="D1436" s="2" t="s">
        <v>547</v>
      </c>
      <c r="E1436" s="2" t="s">
        <v>4773</v>
      </c>
      <c r="F1436" s="3">
        <v>0.5</v>
      </c>
      <c r="G1436" s="2">
        <v>3.9</v>
      </c>
      <c r="H1436" s="4">
        <v>1202</v>
      </c>
      <c r="I1436" s="2" t="s">
        <v>13604</v>
      </c>
      <c r="J1436" s="2" t="s">
        <v>13605</v>
      </c>
      <c r="K1436" s="2" t="s">
        <v>13606</v>
      </c>
      <c r="L1436" s="2" t="s">
        <v>13607</v>
      </c>
      <c r="M1436" s="2" t="s">
        <v>13608</v>
      </c>
      <c r="N1436" s="2" t="s">
        <v>13609</v>
      </c>
      <c r="O1436" s="5" t="s">
        <v>13610</v>
      </c>
      <c r="P1436" s="5" t="s">
        <v>13611</v>
      </c>
    </row>
    <row r="1437" spans="1:16" ht="13" x14ac:dyDescent="0.15">
      <c r="A1437" s="2" t="s">
        <v>13612</v>
      </c>
      <c r="B1437" s="2" t="s">
        <v>13613</v>
      </c>
      <c r="C1437" s="2" t="s">
        <v>9495</v>
      </c>
      <c r="D1437" s="2" t="s">
        <v>149</v>
      </c>
      <c r="E1437" s="2" t="s">
        <v>207</v>
      </c>
      <c r="F1437" s="3">
        <v>0.12</v>
      </c>
      <c r="G1437" s="2">
        <v>4</v>
      </c>
      <c r="H1437" s="4">
        <v>1108</v>
      </c>
      <c r="I1437" s="2" t="s">
        <v>13614</v>
      </c>
      <c r="J1437" s="2" t="s">
        <v>13615</v>
      </c>
      <c r="K1437" s="2" t="s">
        <v>13616</v>
      </c>
      <c r="L1437" s="2" t="s">
        <v>13617</v>
      </c>
      <c r="M1437" s="2" t="s">
        <v>13618</v>
      </c>
      <c r="N1437" s="2" t="s">
        <v>13619</v>
      </c>
      <c r="O1437" s="5" t="s">
        <v>13620</v>
      </c>
      <c r="P1437" s="5" t="s">
        <v>13621</v>
      </c>
    </row>
    <row r="1438" spans="1:16" ht="13" x14ac:dyDescent="0.15">
      <c r="A1438" s="2" t="s">
        <v>13622</v>
      </c>
      <c r="B1438" s="2" t="s">
        <v>13623</v>
      </c>
      <c r="C1438" s="2" t="s">
        <v>9151</v>
      </c>
      <c r="D1438" s="2" t="s">
        <v>142</v>
      </c>
      <c r="E1438" s="2" t="s">
        <v>547</v>
      </c>
      <c r="F1438" s="3">
        <v>0.33</v>
      </c>
      <c r="G1438" s="2">
        <v>4.4000000000000004</v>
      </c>
      <c r="H1438" s="2">
        <v>17</v>
      </c>
      <c r="I1438" s="2" t="s">
        <v>9772</v>
      </c>
      <c r="J1438" s="2" t="s">
        <v>13624</v>
      </c>
      <c r="K1438" s="2" t="s">
        <v>13625</v>
      </c>
      <c r="L1438" s="2" t="s">
        <v>13626</v>
      </c>
      <c r="M1438" s="2" t="s">
        <v>13627</v>
      </c>
      <c r="N1438" s="2" t="s">
        <v>13628</v>
      </c>
      <c r="O1438" s="5" t="s">
        <v>9778</v>
      </c>
      <c r="P1438" s="5" t="s">
        <v>13629</v>
      </c>
    </row>
    <row r="1439" spans="1:16" ht="13" x14ac:dyDescent="0.15">
      <c r="A1439" s="2" t="s">
        <v>13630</v>
      </c>
      <c r="B1439" s="2" t="s">
        <v>13631</v>
      </c>
      <c r="C1439" s="2" t="s">
        <v>10633</v>
      </c>
      <c r="D1439" s="2" t="s">
        <v>9813</v>
      </c>
      <c r="E1439" s="2" t="s">
        <v>3546</v>
      </c>
      <c r="F1439" s="3">
        <v>0.44</v>
      </c>
      <c r="G1439" s="2">
        <v>4.2</v>
      </c>
      <c r="H1439" s="4">
        <v>10429</v>
      </c>
      <c r="I1439" s="2" t="s">
        <v>13632</v>
      </c>
      <c r="J1439" s="2" t="s">
        <v>13633</v>
      </c>
      <c r="K1439" s="2" t="s">
        <v>13634</v>
      </c>
      <c r="L1439" s="2" t="s">
        <v>13635</v>
      </c>
      <c r="M1439" s="2" t="s">
        <v>13636</v>
      </c>
      <c r="N1439" s="2" t="s">
        <v>13637</v>
      </c>
      <c r="O1439" s="5" t="s">
        <v>13638</v>
      </c>
      <c r="P1439" s="5" t="s">
        <v>13639</v>
      </c>
    </row>
    <row r="1440" spans="1:16" ht="13" x14ac:dyDescent="0.15">
      <c r="A1440" s="2" t="s">
        <v>13640</v>
      </c>
      <c r="B1440" s="2" t="s">
        <v>13641</v>
      </c>
      <c r="C1440" s="2" t="s">
        <v>9483</v>
      </c>
      <c r="D1440" s="2" t="s">
        <v>13642</v>
      </c>
      <c r="E1440" s="2" t="s">
        <v>13643</v>
      </c>
      <c r="F1440" s="3">
        <v>0.38</v>
      </c>
      <c r="G1440" s="2">
        <v>4.5</v>
      </c>
      <c r="H1440" s="4">
        <v>3192</v>
      </c>
      <c r="I1440" s="2" t="s">
        <v>13644</v>
      </c>
      <c r="J1440" s="2" t="s">
        <v>13645</v>
      </c>
      <c r="K1440" s="2" t="s">
        <v>13646</v>
      </c>
      <c r="L1440" s="2" t="s">
        <v>13647</v>
      </c>
      <c r="M1440" s="2" t="s">
        <v>13648</v>
      </c>
      <c r="N1440" s="2" t="s">
        <v>13649</v>
      </c>
      <c r="O1440" s="5" t="s">
        <v>13650</v>
      </c>
      <c r="P1440" s="5" t="s">
        <v>13651</v>
      </c>
    </row>
    <row r="1441" spans="1:16" ht="13" x14ac:dyDescent="0.15">
      <c r="A1441" s="2" t="s">
        <v>13652</v>
      </c>
      <c r="B1441" s="2" t="s">
        <v>13653</v>
      </c>
      <c r="C1441" s="2" t="s">
        <v>13654</v>
      </c>
      <c r="D1441" s="2" t="s">
        <v>13655</v>
      </c>
      <c r="E1441" s="2" t="s">
        <v>11416</v>
      </c>
      <c r="F1441" s="3">
        <v>0.4</v>
      </c>
      <c r="G1441" s="2">
        <v>4.0999999999999996</v>
      </c>
      <c r="H1441" s="4">
        <v>5873</v>
      </c>
      <c r="I1441" s="2" t="s">
        <v>13656</v>
      </c>
      <c r="J1441" s="2" t="s">
        <v>13657</v>
      </c>
      <c r="K1441" s="2" t="s">
        <v>13658</v>
      </c>
      <c r="L1441" s="2" t="s">
        <v>13659</v>
      </c>
      <c r="M1441" s="2" t="s">
        <v>13660</v>
      </c>
      <c r="N1441" s="2" t="s">
        <v>13661</v>
      </c>
      <c r="O1441" s="5" t="s">
        <v>13662</v>
      </c>
      <c r="P1441" s="5" t="s">
        <v>13663</v>
      </c>
    </row>
    <row r="1442" spans="1:16" ht="13" x14ac:dyDescent="0.15">
      <c r="A1442" s="2" t="s">
        <v>13664</v>
      </c>
      <c r="B1442" s="2" t="s">
        <v>13665</v>
      </c>
      <c r="C1442" s="2" t="s">
        <v>10297</v>
      </c>
      <c r="D1442" s="2" t="s">
        <v>31</v>
      </c>
      <c r="E1442" s="2" t="s">
        <v>7563</v>
      </c>
      <c r="F1442" s="3">
        <v>0.5</v>
      </c>
      <c r="G1442" s="2">
        <v>4.0999999999999996</v>
      </c>
      <c r="H1442" s="4">
        <v>1379</v>
      </c>
      <c r="I1442" s="2" t="s">
        <v>13666</v>
      </c>
      <c r="J1442" s="2" t="s">
        <v>13667</v>
      </c>
      <c r="K1442" s="2" t="s">
        <v>13668</v>
      </c>
      <c r="L1442" s="2" t="s">
        <v>13669</v>
      </c>
      <c r="M1442" s="2" t="s">
        <v>13670</v>
      </c>
      <c r="N1442" s="2" t="s">
        <v>13671</v>
      </c>
      <c r="O1442" s="5" t="s">
        <v>13672</v>
      </c>
      <c r="P1442" s="5" t="s">
        <v>13673</v>
      </c>
    </row>
    <row r="1443" spans="1:16" ht="13" x14ac:dyDescent="0.15">
      <c r="A1443" s="2" t="s">
        <v>13674</v>
      </c>
      <c r="B1443" s="2" t="s">
        <v>13675</v>
      </c>
      <c r="C1443" s="2" t="s">
        <v>9126</v>
      </c>
      <c r="D1443" s="2" t="s">
        <v>13676</v>
      </c>
      <c r="E1443" s="2" t="s">
        <v>13677</v>
      </c>
      <c r="F1443" s="3">
        <v>0.18</v>
      </c>
      <c r="G1443" s="2">
        <v>4.2</v>
      </c>
      <c r="H1443" s="4">
        <v>1527</v>
      </c>
      <c r="I1443" s="2" t="s">
        <v>13678</v>
      </c>
      <c r="J1443" s="2" t="s">
        <v>13679</v>
      </c>
      <c r="K1443" s="2" t="s">
        <v>13680</v>
      </c>
      <c r="L1443" s="2" t="s">
        <v>13681</v>
      </c>
      <c r="M1443" s="2" t="s">
        <v>13682</v>
      </c>
      <c r="N1443" s="2" t="s">
        <v>13683</v>
      </c>
      <c r="O1443" s="5" t="s">
        <v>13684</v>
      </c>
      <c r="P1443" s="5" t="s">
        <v>13685</v>
      </c>
    </row>
    <row r="1444" spans="1:16" ht="13" x14ac:dyDescent="0.15">
      <c r="A1444" s="2" t="s">
        <v>13686</v>
      </c>
      <c r="B1444" s="2" t="s">
        <v>13687</v>
      </c>
      <c r="C1444" s="2" t="s">
        <v>9933</v>
      </c>
      <c r="D1444" s="2" t="s">
        <v>548</v>
      </c>
      <c r="E1444" s="2" t="s">
        <v>13688</v>
      </c>
      <c r="F1444" s="3">
        <v>0.28000000000000003</v>
      </c>
      <c r="G1444" s="2">
        <v>4.2</v>
      </c>
      <c r="H1444" s="4">
        <v>2686</v>
      </c>
      <c r="I1444" s="2" t="s">
        <v>13689</v>
      </c>
      <c r="J1444" s="2" t="s">
        <v>13690</v>
      </c>
      <c r="K1444" s="2" t="s">
        <v>13691</v>
      </c>
      <c r="L1444" s="2" t="s">
        <v>13692</v>
      </c>
      <c r="M1444" s="2" t="s">
        <v>13693</v>
      </c>
      <c r="N1444" s="2" t="s">
        <v>13694</v>
      </c>
      <c r="O1444" s="5" t="s">
        <v>13695</v>
      </c>
      <c r="P1444" s="5" t="s">
        <v>13696</v>
      </c>
    </row>
    <row r="1445" spans="1:16" ht="13" x14ac:dyDescent="0.15">
      <c r="A1445" s="2" t="s">
        <v>13697</v>
      </c>
      <c r="B1445" s="2" t="s">
        <v>13698</v>
      </c>
      <c r="C1445" s="2" t="s">
        <v>10275</v>
      </c>
      <c r="D1445" s="2" t="s">
        <v>730</v>
      </c>
      <c r="E1445" s="2" t="s">
        <v>9611</v>
      </c>
      <c r="F1445" s="3">
        <v>0.17</v>
      </c>
      <c r="G1445" s="2">
        <v>4</v>
      </c>
      <c r="H1445" s="2">
        <v>178</v>
      </c>
      <c r="I1445" s="2" t="s">
        <v>13699</v>
      </c>
      <c r="J1445" s="2" t="s">
        <v>13700</v>
      </c>
      <c r="K1445" s="2" t="s">
        <v>13701</v>
      </c>
      <c r="L1445" s="2" t="s">
        <v>13702</v>
      </c>
      <c r="M1445" s="2" t="s">
        <v>13703</v>
      </c>
      <c r="N1445" s="2" t="s">
        <v>13704</v>
      </c>
      <c r="O1445" s="5" t="s">
        <v>13705</v>
      </c>
      <c r="P1445" s="5" t="s">
        <v>13706</v>
      </c>
    </row>
    <row r="1446" spans="1:16" ht="13" x14ac:dyDescent="0.15">
      <c r="A1446" s="2" t="s">
        <v>13707</v>
      </c>
      <c r="B1446" s="2" t="s">
        <v>13708</v>
      </c>
      <c r="C1446" s="2" t="s">
        <v>13709</v>
      </c>
      <c r="D1446" s="2" t="s">
        <v>13710</v>
      </c>
      <c r="E1446" s="2" t="s">
        <v>559</v>
      </c>
      <c r="F1446" s="3">
        <v>0.49</v>
      </c>
      <c r="G1446" s="2">
        <v>4.3</v>
      </c>
      <c r="H1446" s="4">
        <v>2664</v>
      </c>
      <c r="I1446" s="2" t="s">
        <v>13711</v>
      </c>
      <c r="J1446" s="2" t="s">
        <v>13712</v>
      </c>
      <c r="K1446" s="2" t="s">
        <v>13713</v>
      </c>
      <c r="L1446" s="2" t="s">
        <v>13714</v>
      </c>
      <c r="M1446" s="2" t="s">
        <v>13715</v>
      </c>
      <c r="N1446" s="2" t="s">
        <v>13716</v>
      </c>
      <c r="O1446" s="5" t="s">
        <v>13717</v>
      </c>
      <c r="P1446" s="5" t="s">
        <v>13718</v>
      </c>
    </row>
    <row r="1447" spans="1:16" ht="13" x14ac:dyDescent="0.15">
      <c r="A1447" s="2" t="s">
        <v>13719</v>
      </c>
      <c r="B1447" s="2" t="s">
        <v>13720</v>
      </c>
      <c r="C1447" s="2" t="s">
        <v>11878</v>
      </c>
      <c r="D1447" s="2" t="s">
        <v>90</v>
      </c>
      <c r="E1447" s="2" t="s">
        <v>142</v>
      </c>
      <c r="F1447" s="3">
        <v>0.38</v>
      </c>
      <c r="G1447" s="2">
        <v>3.6</v>
      </c>
      <c r="H1447" s="2">
        <v>212</v>
      </c>
      <c r="I1447" s="2" t="s">
        <v>13721</v>
      </c>
      <c r="J1447" s="2" t="s">
        <v>13722</v>
      </c>
      <c r="K1447" s="2" t="s">
        <v>13723</v>
      </c>
      <c r="L1447" s="2" t="s">
        <v>13724</v>
      </c>
      <c r="M1447" s="2" t="s">
        <v>13725</v>
      </c>
      <c r="N1447" s="2" t="s">
        <v>13726</v>
      </c>
      <c r="O1447" s="5" t="s">
        <v>13727</v>
      </c>
      <c r="P1447" s="5" t="s">
        <v>13728</v>
      </c>
    </row>
    <row r="1448" spans="1:16" ht="13" x14ac:dyDescent="0.15">
      <c r="A1448" s="2" t="s">
        <v>13729</v>
      </c>
      <c r="B1448" s="2" t="s">
        <v>13730</v>
      </c>
      <c r="C1448" s="2" t="s">
        <v>9139</v>
      </c>
      <c r="D1448" s="2" t="s">
        <v>3433</v>
      </c>
      <c r="E1448" s="2" t="s">
        <v>43</v>
      </c>
      <c r="F1448" s="3">
        <v>0.39</v>
      </c>
      <c r="G1448" s="2">
        <v>3.5</v>
      </c>
      <c r="H1448" s="2">
        <v>24</v>
      </c>
      <c r="I1448" s="2" t="s">
        <v>13731</v>
      </c>
      <c r="J1448" s="2" t="s">
        <v>13732</v>
      </c>
      <c r="K1448" s="2" t="s">
        <v>13733</v>
      </c>
      <c r="L1448" s="2" t="s">
        <v>13734</v>
      </c>
      <c r="M1448" s="2" t="s">
        <v>13735</v>
      </c>
      <c r="N1448" s="2" t="s">
        <v>13736</v>
      </c>
      <c r="O1448" s="5" t="s">
        <v>13737</v>
      </c>
      <c r="P1448" s="5" t="s">
        <v>13738</v>
      </c>
    </row>
    <row r="1449" spans="1:16" ht="13" x14ac:dyDescent="0.15">
      <c r="A1449" s="2" t="s">
        <v>13739</v>
      </c>
      <c r="B1449" s="2" t="s">
        <v>13740</v>
      </c>
      <c r="C1449" s="2" t="s">
        <v>9293</v>
      </c>
      <c r="D1449" s="2" t="s">
        <v>13741</v>
      </c>
      <c r="E1449" s="2" t="s">
        <v>142</v>
      </c>
      <c r="F1449" s="3">
        <v>0.43</v>
      </c>
      <c r="G1449" s="2">
        <v>4.3</v>
      </c>
      <c r="H1449" s="4">
        <v>1868</v>
      </c>
      <c r="I1449" s="2" t="s">
        <v>13742</v>
      </c>
      <c r="J1449" s="2" t="s">
        <v>13743</v>
      </c>
      <c r="K1449" s="2" t="s">
        <v>13744</v>
      </c>
      <c r="L1449" s="2" t="s">
        <v>13745</v>
      </c>
      <c r="M1449" s="2" t="s">
        <v>13746</v>
      </c>
      <c r="N1449" s="2" t="s">
        <v>13747</v>
      </c>
      <c r="O1449" s="5" t="s">
        <v>13748</v>
      </c>
      <c r="P1449" s="5" t="s">
        <v>13749</v>
      </c>
    </row>
    <row r="1450" spans="1:16" ht="13" x14ac:dyDescent="0.15">
      <c r="A1450" s="2" t="s">
        <v>13750</v>
      </c>
      <c r="B1450" s="2" t="s">
        <v>13751</v>
      </c>
      <c r="C1450" s="2" t="s">
        <v>11835</v>
      </c>
      <c r="D1450" s="2" t="s">
        <v>101</v>
      </c>
      <c r="E1450" s="2" t="s">
        <v>19</v>
      </c>
      <c r="F1450" s="3">
        <v>0.43</v>
      </c>
      <c r="G1450" s="2">
        <v>3.6</v>
      </c>
      <c r="H1450" s="2">
        <v>451</v>
      </c>
      <c r="I1450" s="2" t="s">
        <v>13752</v>
      </c>
      <c r="J1450" s="2" t="s">
        <v>13753</v>
      </c>
      <c r="K1450" s="2" t="s">
        <v>13754</v>
      </c>
      <c r="L1450" s="2" t="s">
        <v>13755</v>
      </c>
      <c r="M1450" s="2" t="s">
        <v>13756</v>
      </c>
      <c r="N1450" s="2" t="s">
        <v>13757</v>
      </c>
      <c r="O1450" s="5" t="s">
        <v>13758</v>
      </c>
      <c r="P1450" s="5" t="s">
        <v>13759</v>
      </c>
    </row>
    <row r="1451" spans="1:16" ht="13" x14ac:dyDescent="0.15">
      <c r="A1451" s="2" t="s">
        <v>13760</v>
      </c>
      <c r="B1451" s="2" t="s">
        <v>13761</v>
      </c>
      <c r="C1451" s="2" t="s">
        <v>10297</v>
      </c>
      <c r="D1451" s="2" t="s">
        <v>31</v>
      </c>
      <c r="E1451" s="2" t="s">
        <v>55</v>
      </c>
      <c r="F1451" s="3">
        <v>0.72</v>
      </c>
      <c r="G1451" s="2">
        <v>2.9</v>
      </c>
      <c r="H1451" s="2">
        <v>159</v>
      </c>
      <c r="I1451" s="2" t="s">
        <v>13762</v>
      </c>
      <c r="J1451" s="2" t="s">
        <v>13763</v>
      </c>
      <c r="K1451" s="2" t="s">
        <v>13764</v>
      </c>
      <c r="L1451" s="2" t="s">
        <v>13765</v>
      </c>
      <c r="M1451" s="2" t="s">
        <v>13766</v>
      </c>
      <c r="N1451" s="2" t="s">
        <v>13767</v>
      </c>
      <c r="O1451" s="5" t="s">
        <v>13768</v>
      </c>
      <c r="P1451" s="5" t="s">
        <v>13769</v>
      </c>
    </row>
    <row r="1452" spans="1:16" ht="13" x14ac:dyDescent="0.15">
      <c r="A1452" s="2" t="s">
        <v>13770</v>
      </c>
      <c r="B1452" s="2" t="s">
        <v>13771</v>
      </c>
      <c r="C1452" s="2" t="s">
        <v>12840</v>
      </c>
      <c r="D1452" s="2" t="s">
        <v>163</v>
      </c>
      <c r="E1452" s="2" t="s">
        <v>324</v>
      </c>
      <c r="F1452" s="3">
        <v>0.55000000000000004</v>
      </c>
      <c r="G1452" s="2">
        <v>4.2</v>
      </c>
      <c r="H1452" s="2">
        <v>39</v>
      </c>
      <c r="I1452" s="2" t="s">
        <v>13772</v>
      </c>
      <c r="J1452" s="2" t="s">
        <v>13773</v>
      </c>
      <c r="K1452" s="2" t="s">
        <v>13774</v>
      </c>
      <c r="L1452" s="2" t="s">
        <v>13775</v>
      </c>
      <c r="M1452" s="2" t="s">
        <v>13776</v>
      </c>
      <c r="N1452" s="2" t="s">
        <v>13777</v>
      </c>
      <c r="O1452" s="5" t="s">
        <v>13778</v>
      </c>
      <c r="P1452" s="5" t="s">
        <v>13779</v>
      </c>
    </row>
    <row r="1453" spans="1:16" ht="13" x14ac:dyDescent="0.15">
      <c r="A1453" s="2" t="s">
        <v>13780</v>
      </c>
      <c r="B1453" s="2" t="s">
        <v>13781</v>
      </c>
      <c r="C1453" s="2" t="s">
        <v>11072</v>
      </c>
      <c r="D1453" s="2" t="s">
        <v>625</v>
      </c>
      <c r="E1453" s="2" t="s">
        <v>548</v>
      </c>
      <c r="F1453" s="3">
        <v>0.32</v>
      </c>
      <c r="G1453" s="2">
        <v>4.4000000000000004</v>
      </c>
      <c r="H1453" s="4">
        <v>6531</v>
      </c>
      <c r="I1453" s="2" t="s">
        <v>13782</v>
      </c>
      <c r="J1453" s="2" t="s">
        <v>13783</v>
      </c>
      <c r="K1453" s="2" t="s">
        <v>13784</v>
      </c>
      <c r="L1453" s="2" t="s">
        <v>13785</v>
      </c>
      <c r="M1453" s="2" t="s">
        <v>13786</v>
      </c>
      <c r="N1453" s="2" t="s">
        <v>13787</v>
      </c>
      <c r="O1453" s="5" t="s">
        <v>13788</v>
      </c>
      <c r="P1453" s="5" t="s">
        <v>13789</v>
      </c>
    </row>
    <row r="1454" spans="1:16" ht="13" x14ac:dyDescent="0.15">
      <c r="A1454" s="2" t="s">
        <v>13790</v>
      </c>
      <c r="B1454" s="2" t="s">
        <v>13791</v>
      </c>
      <c r="C1454" s="2" t="s">
        <v>9282</v>
      </c>
      <c r="D1454" s="2" t="s">
        <v>13792</v>
      </c>
      <c r="E1454" s="2" t="s">
        <v>114</v>
      </c>
      <c r="F1454" s="3">
        <v>0.56999999999999995</v>
      </c>
      <c r="G1454" s="2">
        <v>4.0999999999999996</v>
      </c>
      <c r="H1454" s="2">
        <v>222</v>
      </c>
      <c r="I1454" s="2" t="s">
        <v>13793</v>
      </c>
      <c r="J1454" s="2" t="s">
        <v>13794</v>
      </c>
      <c r="K1454" s="2" t="s">
        <v>13795</v>
      </c>
      <c r="L1454" s="2" t="s">
        <v>13796</v>
      </c>
      <c r="M1454" s="2" t="s">
        <v>13797</v>
      </c>
      <c r="N1454" s="2" t="s">
        <v>13798</v>
      </c>
      <c r="O1454" s="5" t="s">
        <v>13799</v>
      </c>
      <c r="P1454" s="5" t="s">
        <v>13800</v>
      </c>
    </row>
    <row r="1455" spans="1:16" ht="13" x14ac:dyDescent="0.15">
      <c r="A1455" s="2" t="s">
        <v>13801</v>
      </c>
      <c r="B1455" s="2" t="s">
        <v>13802</v>
      </c>
      <c r="C1455" s="2" t="s">
        <v>9151</v>
      </c>
      <c r="D1455" s="2" t="s">
        <v>13803</v>
      </c>
      <c r="E1455" s="2" t="s">
        <v>13315</v>
      </c>
      <c r="F1455" s="3">
        <v>0.28999999999999998</v>
      </c>
      <c r="G1455" s="2">
        <v>3.8</v>
      </c>
      <c r="H1455" s="2">
        <v>195</v>
      </c>
      <c r="I1455" s="2" t="s">
        <v>13804</v>
      </c>
      <c r="J1455" s="2" t="s">
        <v>13805</v>
      </c>
      <c r="K1455" s="2" t="s">
        <v>13806</v>
      </c>
      <c r="L1455" s="2" t="s">
        <v>13807</v>
      </c>
      <c r="M1455" s="2" t="s">
        <v>13808</v>
      </c>
      <c r="N1455" s="2" t="s">
        <v>13809</v>
      </c>
      <c r="O1455" s="5" t="s">
        <v>13810</v>
      </c>
      <c r="P1455" s="5" t="s">
        <v>13811</v>
      </c>
    </row>
    <row r="1456" spans="1:16" ht="13" x14ac:dyDescent="0.15">
      <c r="A1456" s="2" t="s">
        <v>13812</v>
      </c>
      <c r="B1456" s="2" t="s">
        <v>13813</v>
      </c>
      <c r="C1456" s="2" t="s">
        <v>10971</v>
      </c>
      <c r="D1456" s="2" t="s">
        <v>13814</v>
      </c>
      <c r="E1456" s="2" t="s">
        <v>13815</v>
      </c>
      <c r="F1456" s="3">
        <v>0.5</v>
      </c>
      <c r="G1456" s="2">
        <v>3.5</v>
      </c>
      <c r="H1456" s="4">
        <v>2283</v>
      </c>
      <c r="I1456" s="2" t="s">
        <v>13816</v>
      </c>
      <c r="J1456" s="2" t="s">
        <v>13817</v>
      </c>
      <c r="K1456" s="2" t="s">
        <v>13818</v>
      </c>
      <c r="L1456" s="2" t="s">
        <v>13819</v>
      </c>
      <c r="M1456" s="2" t="s">
        <v>13820</v>
      </c>
      <c r="N1456" s="2" t="s">
        <v>13821</v>
      </c>
      <c r="O1456" s="5" t="s">
        <v>13822</v>
      </c>
      <c r="P1456" s="5" t="s">
        <v>13823</v>
      </c>
    </row>
    <row r="1457" spans="1:16" ht="13" x14ac:dyDescent="0.15">
      <c r="A1457" s="2" t="s">
        <v>13824</v>
      </c>
      <c r="B1457" s="2" t="s">
        <v>13825</v>
      </c>
      <c r="C1457" s="2" t="s">
        <v>9139</v>
      </c>
      <c r="D1457" s="2" t="s">
        <v>13826</v>
      </c>
      <c r="E1457" s="2" t="s">
        <v>7149</v>
      </c>
      <c r="F1457" s="3">
        <v>0.3</v>
      </c>
      <c r="G1457" s="2">
        <v>4.0999999999999996</v>
      </c>
      <c r="H1457" s="4">
        <v>1127</v>
      </c>
      <c r="I1457" s="2" t="s">
        <v>13827</v>
      </c>
      <c r="J1457" s="2" t="s">
        <v>13828</v>
      </c>
      <c r="K1457" s="2" t="s">
        <v>13829</v>
      </c>
      <c r="L1457" s="2" t="s">
        <v>13830</v>
      </c>
      <c r="M1457" s="2" t="s">
        <v>13831</v>
      </c>
      <c r="N1457" s="2" t="s">
        <v>13832</v>
      </c>
      <c r="O1457" s="5" t="s">
        <v>13833</v>
      </c>
      <c r="P1457" s="5" t="s">
        <v>13834</v>
      </c>
    </row>
    <row r="1458" spans="1:16" ht="13" x14ac:dyDescent="0.15">
      <c r="A1458" s="2" t="s">
        <v>13835</v>
      </c>
      <c r="B1458" s="2" t="s">
        <v>13836</v>
      </c>
      <c r="C1458" s="2" t="s">
        <v>9825</v>
      </c>
      <c r="D1458" s="2" t="s">
        <v>13837</v>
      </c>
      <c r="E1458" s="2" t="s">
        <v>1307</v>
      </c>
      <c r="F1458" s="3">
        <v>0.59</v>
      </c>
      <c r="G1458" s="2">
        <v>3.2</v>
      </c>
      <c r="H1458" s="2">
        <v>113</v>
      </c>
      <c r="I1458" s="2" t="s">
        <v>13838</v>
      </c>
      <c r="J1458" s="2" t="s">
        <v>13839</v>
      </c>
      <c r="K1458" s="2" t="s">
        <v>13840</v>
      </c>
      <c r="L1458" s="2" t="s">
        <v>13841</v>
      </c>
      <c r="M1458" s="2" t="s">
        <v>13842</v>
      </c>
      <c r="N1458" s="2" t="s">
        <v>13843</v>
      </c>
      <c r="O1458" s="5" t="s">
        <v>13844</v>
      </c>
      <c r="P1458" s="5" t="s">
        <v>13845</v>
      </c>
    </row>
    <row r="1459" spans="1:16" ht="13" x14ac:dyDescent="0.15">
      <c r="A1459" s="2" t="s">
        <v>13846</v>
      </c>
      <c r="B1459" s="2" t="s">
        <v>13847</v>
      </c>
      <c r="C1459" s="2" t="s">
        <v>9126</v>
      </c>
      <c r="D1459" s="2" t="s">
        <v>11649</v>
      </c>
      <c r="E1459" s="2" t="s">
        <v>11649</v>
      </c>
      <c r="F1459" s="3">
        <v>0</v>
      </c>
      <c r="G1459" s="2">
        <v>4.4000000000000004</v>
      </c>
      <c r="H1459" s="4">
        <v>2518</v>
      </c>
      <c r="I1459" s="2" t="s">
        <v>13848</v>
      </c>
      <c r="J1459" s="2" t="s">
        <v>13849</v>
      </c>
      <c r="K1459" s="2" t="s">
        <v>13850</v>
      </c>
      <c r="L1459" s="2" t="s">
        <v>13851</v>
      </c>
      <c r="M1459" s="2" t="s">
        <v>13852</v>
      </c>
      <c r="N1459" s="2" t="s">
        <v>13853</v>
      </c>
      <c r="O1459" s="5" t="s">
        <v>13854</v>
      </c>
      <c r="P1459" s="5" t="s">
        <v>13855</v>
      </c>
    </row>
    <row r="1460" spans="1:16" ht="13" x14ac:dyDescent="0.15">
      <c r="A1460" s="2" t="s">
        <v>13856</v>
      </c>
      <c r="B1460" s="2" t="s">
        <v>13857</v>
      </c>
      <c r="C1460" s="2" t="s">
        <v>9139</v>
      </c>
      <c r="D1460" s="2" t="s">
        <v>1793</v>
      </c>
      <c r="E1460" s="2" t="s">
        <v>2187</v>
      </c>
      <c r="F1460" s="3">
        <v>0.59</v>
      </c>
      <c r="G1460" s="2">
        <v>3.6</v>
      </c>
      <c r="H1460" s="2">
        <v>550</v>
      </c>
      <c r="I1460" s="2" t="s">
        <v>13858</v>
      </c>
      <c r="J1460" s="2" t="s">
        <v>13859</v>
      </c>
      <c r="K1460" s="2" t="s">
        <v>13860</v>
      </c>
      <c r="L1460" s="2" t="s">
        <v>13861</v>
      </c>
      <c r="M1460" s="2" t="s">
        <v>13862</v>
      </c>
      <c r="N1460" s="2" t="s">
        <v>13863</v>
      </c>
      <c r="O1460" s="5" t="s">
        <v>13864</v>
      </c>
      <c r="P1460" s="5" t="s">
        <v>13865</v>
      </c>
    </row>
    <row r="1461" spans="1:16" ht="13" x14ac:dyDescent="0.15">
      <c r="A1461" s="2" t="s">
        <v>13866</v>
      </c>
      <c r="B1461" s="2" t="s">
        <v>13867</v>
      </c>
      <c r="C1461" s="2" t="s">
        <v>9162</v>
      </c>
      <c r="D1461" s="2" t="s">
        <v>31</v>
      </c>
      <c r="E1461" s="2" t="s">
        <v>114</v>
      </c>
      <c r="F1461" s="3">
        <v>0.8</v>
      </c>
      <c r="G1461" s="2">
        <v>3.1</v>
      </c>
      <c r="H1461" s="2">
        <v>2</v>
      </c>
      <c r="I1461" s="2" t="s">
        <v>13868</v>
      </c>
      <c r="J1461" s="2" t="s">
        <v>13869</v>
      </c>
      <c r="K1461" s="2" t="s">
        <v>13870</v>
      </c>
      <c r="L1461" s="2" t="s">
        <v>13871</v>
      </c>
      <c r="M1461" s="2" t="s">
        <v>13872</v>
      </c>
      <c r="N1461" s="2" t="s">
        <v>13873</v>
      </c>
      <c r="O1461" s="5" t="s">
        <v>13874</v>
      </c>
      <c r="P1461" s="5" t="s">
        <v>13875</v>
      </c>
    </row>
    <row r="1462" spans="1:16" ht="13" x14ac:dyDescent="0.15">
      <c r="A1462" s="2" t="s">
        <v>13876</v>
      </c>
      <c r="B1462" s="2" t="s">
        <v>13877</v>
      </c>
      <c r="C1462" s="2" t="s">
        <v>10297</v>
      </c>
      <c r="D1462" s="2" t="s">
        <v>1825</v>
      </c>
      <c r="E1462" s="2" t="s">
        <v>13878</v>
      </c>
      <c r="F1462" s="3">
        <v>0.59</v>
      </c>
      <c r="G1462" s="2">
        <v>4</v>
      </c>
      <c r="H1462" s="4">
        <v>1090</v>
      </c>
      <c r="I1462" s="2" t="s">
        <v>13879</v>
      </c>
      <c r="J1462" s="2" t="s">
        <v>13880</v>
      </c>
      <c r="K1462" s="2" t="s">
        <v>13881</v>
      </c>
      <c r="L1462" s="2" t="s">
        <v>13882</v>
      </c>
      <c r="M1462" s="2" t="s">
        <v>13883</v>
      </c>
      <c r="N1462" s="2" t="s">
        <v>13884</v>
      </c>
      <c r="O1462" s="5" t="s">
        <v>13885</v>
      </c>
      <c r="P1462" s="5" t="s">
        <v>13886</v>
      </c>
    </row>
    <row r="1463" spans="1:16" ht="13" x14ac:dyDescent="0.15">
      <c r="A1463" s="2" t="s">
        <v>13887</v>
      </c>
      <c r="B1463" s="2" t="s">
        <v>13888</v>
      </c>
      <c r="C1463" s="2" t="s">
        <v>10362</v>
      </c>
      <c r="D1463" s="2" t="s">
        <v>13889</v>
      </c>
      <c r="E1463" s="2" t="s">
        <v>13688</v>
      </c>
      <c r="F1463" s="3">
        <v>0.25</v>
      </c>
      <c r="G1463" s="2">
        <v>4.0999999999999996</v>
      </c>
      <c r="H1463" s="4">
        <v>4118</v>
      </c>
      <c r="I1463" s="2" t="s">
        <v>13890</v>
      </c>
      <c r="J1463" s="2" t="s">
        <v>13891</v>
      </c>
      <c r="K1463" s="2" t="s">
        <v>13892</v>
      </c>
      <c r="L1463" s="2" t="s">
        <v>13893</v>
      </c>
      <c r="M1463" s="2" t="s">
        <v>13894</v>
      </c>
      <c r="N1463" s="2" t="s">
        <v>13895</v>
      </c>
      <c r="O1463" s="5" t="s">
        <v>13896</v>
      </c>
      <c r="P1463" s="5" t="s">
        <v>13897</v>
      </c>
    </row>
    <row r="1464" spans="1:16" ht="13" x14ac:dyDescent="0.15">
      <c r="A1464" s="2" t="s">
        <v>13898</v>
      </c>
      <c r="B1464" s="2" t="s">
        <v>13899</v>
      </c>
      <c r="C1464" s="2" t="s">
        <v>10134</v>
      </c>
      <c r="D1464" s="2" t="s">
        <v>13900</v>
      </c>
      <c r="E1464" s="2" t="s">
        <v>13901</v>
      </c>
      <c r="F1464" s="3">
        <v>0.28000000000000003</v>
      </c>
      <c r="G1464" s="2">
        <v>3.6</v>
      </c>
      <c r="H1464" s="2">
        <v>468</v>
      </c>
      <c r="I1464" s="2" t="s">
        <v>13902</v>
      </c>
      <c r="J1464" s="2" t="s">
        <v>13903</v>
      </c>
      <c r="K1464" s="2" t="s">
        <v>13904</v>
      </c>
      <c r="L1464" s="2" t="s">
        <v>13905</v>
      </c>
      <c r="M1464" s="2" t="s">
        <v>13906</v>
      </c>
      <c r="N1464" s="2" t="s">
        <v>13907</v>
      </c>
      <c r="O1464" s="5" t="s">
        <v>13908</v>
      </c>
      <c r="P1464" s="5" t="s">
        <v>13909</v>
      </c>
    </row>
    <row r="1465" spans="1:16" ht="13" x14ac:dyDescent="0.15">
      <c r="A1465" s="2" t="s">
        <v>13910</v>
      </c>
      <c r="B1465" s="2" t="s">
        <v>13911</v>
      </c>
      <c r="C1465" s="2" t="s">
        <v>10254</v>
      </c>
      <c r="D1465" s="2" t="s">
        <v>611</v>
      </c>
      <c r="E1465" s="2" t="s">
        <v>7846</v>
      </c>
      <c r="F1465" s="3">
        <v>0.26</v>
      </c>
      <c r="G1465" s="2">
        <v>4</v>
      </c>
      <c r="H1465" s="4">
        <v>8031</v>
      </c>
      <c r="I1465" s="2" t="s">
        <v>13912</v>
      </c>
      <c r="J1465" s="2" t="s">
        <v>13913</v>
      </c>
      <c r="K1465" s="2" t="s">
        <v>13914</v>
      </c>
      <c r="L1465" s="2" t="s">
        <v>13915</v>
      </c>
      <c r="M1465" s="2" t="s">
        <v>13916</v>
      </c>
      <c r="N1465" s="2" t="s">
        <v>13917</v>
      </c>
      <c r="O1465" s="5" t="s">
        <v>13918</v>
      </c>
      <c r="P1465" s="5" t="s">
        <v>13919</v>
      </c>
    </row>
    <row r="1466" spans="1:16" ht="13" x14ac:dyDescent="0.15">
      <c r="A1466" s="2" t="s">
        <v>13920</v>
      </c>
      <c r="B1466" s="2" t="s">
        <v>13921</v>
      </c>
      <c r="C1466" s="2" t="s">
        <v>9686</v>
      </c>
      <c r="D1466" s="2" t="s">
        <v>13922</v>
      </c>
      <c r="E1466" s="2" t="s">
        <v>13923</v>
      </c>
      <c r="F1466" s="3">
        <v>0.22</v>
      </c>
      <c r="G1466" s="2">
        <v>4.3</v>
      </c>
      <c r="H1466" s="4">
        <v>6987</v>
      </c>
      <c r="I1466" s="2" t="s">
        <v>13924</v>
      </c>
      <c r="J1466" s="2" t="s">
        <v>13925</v>
      </c>
      <c r="K1466" s="2" t="s">
        <v>13926</v>
      </c>
      <c r="L1466" s="2" t="s">
        <v>13927</v>
      </c>
      <c r="M1466" s="2" t="s">
        <v>13928</v>
      </c>
      <c r="N1466" s="2" t="s">
        <v>13929</v>
      </c>
      <c r="O1466" s="5" t="s">
        <v>13930</v>
      </c>
      <c r="P1466" s="5" t="s">
        <v>13931</v>
      </c>
    </row>
  </sheetData>
  <autoFilter ref="A1:R1466" xr:uid="{00000000-0009-0000-0000-000000000000}"/>
  <hyperlinks>
    <hyperlink ref="O2" r:id="rId1" xr:uid="{00000000-0004-0000-0000-000000000000}"/>
    <hyperlink ref="P2" r:id="rId2" xr:uid="{00000000-0004-0000-0000-000001000000}"/>
    <hyperlink ref="O3" r:id="rId3" xr:uid="{00000000-0004-0000-0000-000002000000}"/>
    <hyperlink ref="P3" r:id="rId4" xr:uid="{00000000-0004-0000-0000-000003000000}"/>
    <hyperlink ref="O4" r:id="rId5" xr:uid="{00000000-0004-0000-0000-000004000000}"/>
    <hyperlink ref="P4" r:id="rId6" xr:uid="{00000000-0004-0000-0000-000005000000}"/>
    <hyperlink ref="O5" r:id="rId7" xr:uid="{00000000-0004-0000-0000-000006000000}"/>
    <hyperlink ref="P5" r:id="rId8" xr:uid="{00000000-0004-0000-0000-000007000000}"/>
    <hyperlink ref="O6" r:id="rId9" xr:uid="{00000000-0004-0000-0000-000008000000}"/>
    <hyperlink ref="P6" r:id="rId10" xr:uid="{00000000-0004-0000-0000-000009000000}"/>
    <hyperlink ref="O7" r:id="rId11" xr:uid="{00000000-0004-0000-0000-00000A000000}"/>
    <hyperlink ref="P7" r:id="rId12" xr:uid="{00000000-0004-0000-0000-00000B000000}"/>
    <hyperlink ref="O8" r:id="rId13" xr:uid="{00000000-0004-0000-0000-00000C000000}"/>
    <hyperlink ref="P8" r:id="rId14" xr:uid="{00000000-0004-0000-0000-00000D000000}"/>
    <hyperlink ref="O9" r:id="rId15" xr:uid="{00000000-0004-0000-0000-00000E000000}"/>
    <hyperlink ref="P9" r:id="rId16" xr:uid="{00000000-0004-0000-0000-00000F000000}"/>
    <hyperlink ref="O10" r:id="rId17" xr:uid="{00000000-0004-0000-0000-000010000000}"/>
    <hyperlink ref="P10" r:id="rId18" xr:uid="{00000000-0004-0000-0000-000011000000}"/>
    <hyperlink ref="O11" r:id="rId19" xr:uid="{00000000-0004-0000-0000-000012000000}"/>
    <hyperlink ref="P11" r:id="rId20" xr:uid="{00000000-0004-0000-0000-000013000000}"/>
    <hyperlink ref="O12" r:id="rId21" xr:uid="{00000000-0004-0000-0000-000014000000}"/>
    <hyperlink ref="P12" r:id="rId22" xr:uid="{00000000-0004-0000-0000-000015000000}"/>
    <hyperlink ref="O13" r:id="rId23" xr:uid="{00000000-0004-0000-0000-000016000000}"/>
    <hyperlink ref="P13" r:id="rId24" xr:uid="{00000000-0004-0000-0000-000017000000}"/>
    <hyperlink ref="O14" r:id="rId25" xr:uid="{00000000-0004-0000-0000-000018000000}"/>
    <hyperlink ref="P14" r:id="rId26" xr:uid="{00000000-0004-0000-0000-000019000000}"/>
    <hyperlink ref="O15" r:id="rId27" xr:uid="{00000000-0004-0000-0000-00001A000000}"/>
    <hyperlink ref="P15" r:id="rId28" xr:uid="{00000000-0004-0000-0000-00001B000000}"/>
    <hyperlink ref="O16" r:id="rId29" xr:uid="{00000000-0004-0000-0000-00001C000000}"/>
    <hyperlink ref="P16" r:id="rId30" xr:uid="{00000000-0004-0000-0000-00001D000000}"/>
    <hyperlink ref="O17" r:id="rId31" xr:uid="{00000000-0004-0000-0000-00001E000000}"/>
    <hyperlink ref="P17" r:id="rId32" xr:uid="{00000000-0004-0000-0000-00001F000000}"/>
    <hyperlink ref="O18" r:id="rId33" xr:uid="{00000000-0004-0000-0000-000020000000}"/>
    <hyperlink ref="P18" r:id="rId34" xr:uid="{00000000-0004-0000-0000-000021000000}"/>
    <hyperlink ref="O19" r:id="rId35" xr:uid="{00000000-0004-0000-0000-000022000000}"/>
    <hyperlink ref="P19" r:id="rId36" xr:uid="{00000000-0004-0000-0000-000023000000}"/>
    <hyperlink ref="O20" r:id="rId37" xr:uid="{00000000-0004-0000-0000-000024000000}"/>
    <hyperlink ref="P20" r:id="rId38" xr:uid="{00000000-0004-0000-0000-000025000000}"/>
    <hyperlink ref="O21" r:id="rId39" xr:uid="{00000000-0004-0000-0000-000026000000}"/>
    <hyperlink ref="P21" r:id="rId40" xr:uid="{00000000-0004-0000-0000-000027000000}"/>
    <hyperlink ref="O22" r:id="rId41" xr:uid="{00000000-0004-0000-0000-000028000000}"/>
    <hyperlink ref="P22" r:id="rId42" xr:uid="{00000000-0004-0000-0000-000029000000}"/>
    <hyperlink ref="O23" r:id="rId43" xr:uid="{00000000-0004-0000-0000-00002A000000}"/>
    <hyperlink ref="P23" r:id="rId44" xr:uid="{00000000-0004-0000-0000-00002B000000}"/>
    <hyperlink ref="O24" r:id="rId45" xr:uid="{00000000-0004-0000-0000-00002C000000}"/>
    <hyperlink ref="P24" r:id="rId46" xr:uid="{00000000-0004-0000-0000-00002D000000}"/>
    <hyperlink ref="O25" r:id="rId47" xr:uid="{00000000-0004-0000-0000-00002E000000}"/>
    <hyperlink ref="P25" r:id="rId48" xr:uid="{00000000-0004-0000-0000-00002F000000}"/>
    <hyperlink ref="O26" r:id="rId49" xr:uid="{00000000-0004-0000-0000-000030000000}"/>
    <hyperlink ref="P26" r:id="rId50" xr:uid="{00000000-0004-0000-0000-000031000000}"/>
    <hyperlink ref="O27" r:id="rId51" xr:uid="{00000000-0004-0000-0000-000032000000}"/>
    <hyperlink ref="P27" r:id="rId52" xr:uid="{00000000-0004-0000-0000-000033000000}"/>
    <hyperlink ref="O28" r:id="rId53" xr:uid="{00000000-0004-0000-0000-000034000000}"/>
    <hyperlink ref="P28" r:id="rId54" xr:uid="{00000000-0004-0000-0000-000035000000}"/>
    <hyperlink ref="O29" r:id="rId55" xr:uid="{00000000-0004-0000-0000-000036000000}"/>
    <hyperlink ref="P29" r:id="rId56" xr:uid="{00000000-0004-0000-0000-000037000000}"/>
    <hyperlink ref="O30" r:id="rId57" xr:uid="{00000000-0004-0000-0000-000038000000}"/>
    <hyperlink ref="P30" r:id="rId58" xr:uid="{00000000-0004-0000-0000-000039000000}"/>
    <hyperlink ref="O31" r:id="rId59" xr:uid="{00000000-0004-0000-0000-00003A000000}"/>
    <hyperlink ref="P31" r:id="rId60" xr:uid="{00000000-0004-0000-0000-00003B000000}"/>
    <hyperlink ref="O32" r:id="rId61" xr:uid="{00000000-0004-0000-0000-00003C000000}"/>
    <hyperlink ref="P32" r:id="rId62" xr:uid="{00000000-0004-0000-0000-00003D000000}"/>
    <hyperlink ref="O33" r:id="rId63" xr:uid="{00000000-0004-0000-0000-00003E000000}"/>
    <hyperlink ref="P33" r:id="rId64" xr:uid="{00000000-0004-0000-0000-00003F000000}"/>
    <hyperlink ref="O34" r:id="rId65" xr:uid="{00000000-0004-0000-0000-000040000000}"/>
    <hyperlink ref="P34" r:id="rId66" xr:uid="{00000000-0004-0000-0000-000041000000}"/>
    <hyperlink ref="O35" r:id="rId67" xr:uid="{00000000-0004-0000-0000-000042000000}"/>
    <hyperlink ref="P35" r:id="rId68" xr:uid="{00000000-0004-0000-0000-000043000000}"/>
    <hyperlink ref="O36" r:id="rId69" xr:uid="{00000000-0004-0000-0000-000044000000}"/>
    <hyperlink ref="P36" r:id="rId70" xr:uid="{00000000-0004-0000-0000-000045000000}"/>
    <hyperlink ref="O37" r:id="rId71" xr:uid="{00000000-0004-0000-0000-000046000000}"/>
    <hyperlink ref="P37" r:id="rId72" xr:uid="{00000000-0004-0000-0000-000047000000}"/>
    <hyperlink ref="O38" r:id="rId73" xr:uid="{00000000-0004-0000-0000-000048000000}"/>
    <hyperlink ref="P38" r:id="rId74" xr:uid="{00000000-0004-0000-0000-000049000000}"/>
    <hyperlink ref="O39" r:id="rId75" xr:uid="{00000000-0004-0000-0000-00004A000000}"/>
    <hyperlink ref="P39" r:id="rId76" xr:uid="{00000000-0004-0000-0000-00004B000000}"/>
    <hyperlink ref="O40" r:id="rId77" xr:uid="{00000000-0004-0000-0000-00004C000000}"/>
    <hyperlink ref="P40" r:id="rId78" xr:uid="{00000000-0004-0000-0000-00004D000000}"/>
    <hyperlink ref="O41" r:id="rId79" xr:uid="{00000000-0004-0000-0000-00004E000000}"/>
    <hyperlink ref="P41" r:id="rId80" xr:uid="{00000000-0004-0000-0000-00004F000000}"/>
    <hyperlink ref="O42" r:id="rId81" xr:uid="{00000000-0004-0000-0000-000050000000}"/>
    <hyperlink ref="P42" r:id="rId82" xr:uid="{00000000-0004-0000-0000-000051000000}"/>
    <hyperlink ref="O43" r:id="rId83" xr:uid="{00000000-0004-0000-0000-000052000000}"/>
    <hyperlink ref="P43" r:id="rId84" xr:uid="{00000000-0004-0000-0000-000053000000}"/>
    <hyperlink ref="O44" r:id="rId85" xr:uid="{00000000-0004-0000-0000-000054000000}"/>
    <hyperlink ref="P44" r:id="rId86" xr:uid="{00000000-0004-0000-0000-000055000000}"/>
    <hyperlink ref="O45" r:id="rId87" xr:uid="{00000000-0004-0000-0000-000056000000}"/>
    <hyperlink ref="P45" r:id="rId88" xr:uid="{00000000-0004-0000-0000-000057000000}"/>
    <hyperlink ref="O46" r:id="rId89" xr:uid="{00000000-0004-0000-0000-000058000000}"/>
    <hyperlink ref="P46" r:id="rId90" xr:uid="{00000000-0004-0000-0000-000059000000}"/>
    <hyperlink ref="O47" r:id="rId91" xr:uid="{00000000-0004-0000-0000-00005A000000}"/>
    <hyperlink ref="P47" r:id="rId92" xr:uid="{00000000-0004-0000-0000-00005B000000}"/>
    <hyperlink ref="O48" r:id="rId93" xr:uid="{00000000-0004-0000-0000-00005C000000}"/>
    <hyperlink ref="P48" r:id="rId94" xr:uid="{00000000-0004-0000-0000-00005D000000}"/>
    <hyperlink ref="O49" r:id="rId95" xr:uid="{00000000-0004-0000-0000-00005E000000}"/>
    <hyperlink ref="P49" r:id="rId96" xr:uid="{00000000-0004-0000-0000-00005F000000}"/>
    <hyperlink ref="O50" r:id="rId97" xr:uid="{00000000-0004-0000-0000-000060000000}"/>
    <hyperlink ref="P50" r:id="rId98" xr:uid="{00000000-0004-0000-0000-000061000000}"/>
    <hyperlink ref="O51" r:id="rId99" xr:uid="{00000000-0004-0000-0000-000062000000}"/>
    <hyperlink ref="P51" r:id="rId100" xr:uid="{00000000-0004-0000-0000-000063000000}"/>
    <hyperlink ref="O52" r:id="rId101" xr:uid="{00000000-0004-0000-0000-000064000000}"/>
    <hyperlink ref="P52" r:id="rId102" xr:uid="{00000000-0004-0000-0000-000065000000}"/>
    <hyperlink ref="O53" r:id="rId103" xr:uid="{00000000-0004-0000-0000-000066000000}"/>
    <hyperlink ref="P53" r:id="rId104" xr:uid="{00000000-0004-0000-0000-000067000000}"/>
    <hyperlink ref="O54" r:id="rId105" xr:uid="{00000000-0004-0000-0000-000068000000}"/>
    <hyperlink ref="P54" r:id="rId106" xr:uid="{00000000-0004-0000-0000-000069000000}"/>
    <hyperlink ref="O55" r:id="rId107" xr:uid="{00000000-0004-0000-0000-00006A000000}"/>
    <hyperlink ref="P55" r:id="rId108" xr:uid="{00000000-0004-0000-0000-00006B000000}"/>
    <hyperlink ref="O56" r:id="rId109" xr:uid="{00000000-0004-0000-0000-00006C000000}"/>
    <hyperlink ref="P56" r:id="rId110" xr:uid="{00000000-0004-0000-0000-00006D000000}"/>
    <hyperlink ref="O57" r:id="rId111" xr:uid="{00000000-0004-0000-0000-00006E000000}"/>
    <hyperlink ref="P57" r:id="rId112" xr:uid="{00000000-0004-0000-0000-00006F000000}"/>
    <hyperlink ref="O58" r:id="rId113" xr:uid="{00000000-0004-0000-0000-000070000000}"/>
    <hyperlink ref="P58" r:id="rId114" xr:uid="{00000000-0004-0000-0000-000071000000}"/>
    <hyperlink ref="O59" r:id="rId115" xr:uid="{00000000-0004-0000-0000-000072000000}"/>
    <hyperlink ref="P59" r:id="rId116" xr:uid="{00000000-0004-0000-0000-000073000000}"/>
    <hyperlink ref="O60" r:id="rId117" xr:uid="{00000000-0004-0000-0000-000074000000}"/>
    <hyperlink ref="P60" r:id="rId118" xr:uid="{00000000-0004-0000-0000-000075000000}"/>
    <hyperlink ref="O61" r:id="rId119" xr:uid="{00000000-0004-0000-0000-000076000000}"/>
    <hyperlink ref="P61" r:id="rId120" xr:uid="{00000000-0004-0000-0000-000077000000}"/>
    <hyperlink ref="O62" r:id="rId121" xr:uid="{00000000-0004-0000-0000-000078000000}"/>
    <hyperlink ref="P62" r:id="rId122" xr:uid="{00000000-0004-0000-0000-000079000000}"/>
    <hyperlink ref="O63" r:id="rId123" xr:uid="{00000000-0004-0000-0000-00007A000000}"/>
    <hyperlink ref="P63" r:id="rId124" xr:uid="{00000000-0004-0000-0000-00007B000000}"/>
    <hyperlink ref="O64" r:id="rId125" xr:uid="{00000000-0004-0000-0000-00007C000000}"/>
    <hyperlink ref="P64" r:id="rId126" xr:uid="{00000000-0004-0000-0000-00007D000000}"/>
    <hyperlink ref="O65" r:id="rId127" xr:uid="{00000000-0004-0000-0000-00007E000000}"/>
    <hyperlink ref="P65" r:id="rId128" xr:uid="{00000000-0004-0000-0000-00007F000000}"/>
    <hyperlink ref="O66" r:id="rId129" xr:uid="{00000000-0004-0000-0000-000080000000}"/>
    <hyperlink ref="P66" r:id="rId130" xr:uid="{00000000-0004-0000-0000-000081000000}"/>
    <hyperlink ref="O67" r:id="rId131" xr:uid="{00000000-0004-0000-0000-000082000000}"/>
    <hyperlink ref="P67" r:id="rId132" xr:uid="{00000000-0004-0000-0000-000083000000}"/>
    <hyperlink ref="O68" r:id="rId133" xr:uid="{00000000-0004-0000-0000-000084000000}"/>
    <hyperlink ref="P68" r:id="rId134" xr:uid="{00000000-0004-0000-0000-000085000000}"/>
    <hyperlink ref="O69" r:id="rId135" xr:uid="{00000000-0004-0000-0000-000086000000}"/>
    <hyperlink ref="P69" r:id="rId136" xr:uid="{00000000-0004-0000-0000-000087000000}"/>
    <hyperlink ref="O70" r:id="rId137" xr:uid="{00000000-0004-0000-0000-000088000000}"/>
    <hyperlink ref="P70" r:id="rId138" xr:uid="{00000000-0004-0000-0000-000089000000}"/>
    <hyperlink ref="O71" r:id="rId139" xr:uid="{00000000-0004-0000-0000-00008A000000}"/>
    <hyperlink ref="P71" r:id="rId140" xr:uid="{00000000-0004-0000-0000-00008B000000}"/>
    <hyperlink ref="O72" r:id="rId141" xr:uid="{00000000-0004-0000-0000-00008C000000}"/>
    <hyperlink ref="P72" r:id="rId142" xr:uid="{00000000-0004-0000-0000-00008D000000}"/>
    <hyperlink ref="O73" r:id="rId143" xr:uid="{00000000-0004-0000-0000-00008E000000}"/>
    <hyperlink ref="P73" r:id="rId144" xr:uid="{00000000-0004-0000-0000-00008F000000}"/>
    <hyperlink ref="O74" r:id="rId145" xr:uid="{00000000-0004-0000-0000-000090000000}"/>
    <hyperlink ref="P74" r:id="rId146" xr:uid="{00000000-0004-0000-0000-000091000000}"/>
    <hyperlink ref="O75" r:id="rId147" xr:uid="{00000000-0004-0000-0000-000092000000}"/>
    <hyperlink ref="P75" r:id="rId148" xr:uid="{00000000-0004-0000-0000-000093000000}"/>
    <hyperlink ref="O76" r:id="rId149" xr:uid="{00000000-0004-0000-0000-000094000000}"/>
    <hyperlink ref="P76" r:id="rId150" xr:uid="{00000000-0004-0000-0000-000095000000}"/>
    <hyperlink ref="O77" r:id="rId151" xr:uid="{00000000-0004-0000-0000-000096000000}"/>
    <hyperlink ref="P77" r:id="rId152" xr:uid="{00000000-0004-0000-0000-000097000000}"/>
    <hyperlink ref="O78" r:id="rId153" xr:uid="{00000000-0004-0000-0000-000098000000}"/>
    <hyperlink ref="P78" r:id="rId154" xr:uid="{00000000-0004-0000-0000-000099000000}"/>
    <hyperlink ref="O79" r:id="rId155" xr:uid="{00000000-0004-0000-0000-00009A000000}"/>
    <hyperlink ref="P79" r:id="rId156" xr:uid="{00000000-0004-0000-0000-00009B000000}"/>
    <hyperlink ref="O80" r:id="rId157" xr:uid="{00000000-0004-0000-0000-00009C000000}"/>
    <hyperlink ref="P80" r:id="rId158" xr:uid="{00000000-0004-0000-0000-00009D000000}"/>
    <hyperlink ref="O81" r:id="rId159" xr:uid="{00000000-0004-0000-0000-00009E000000}"/>
    <hyperlink ref="P81" r:id="rId160" xr:uid="{00000000-0004-0000-0000-00009F000000}"/>
    <hyperlink ref="O82" r:id="rId161" xr:uid="{00000000-0004-0000-0000-0000A0000000}"/>
    <hyperlink ref="P82" r:id="rId162" xr:uid="{00000000-0004-0000-0000-0000A1000000}"/>
    <hyperlink ref="O83" r:id="rId163" xr:uid="{00000000-0004-0000-0000-0000A2000000}"/>
    <hyperlink ref="P83" r:id="rId164" xr:uid="{00000000-0004-0000-0000-0000A3000000}"/>
    <hyperlink ref="O84" r:id="rId165" xr:uid="{00000000-0004-0000-0000-0000A4000000}"/>
    <hyperlink ref="P84" r:id="rId166" xr:uid="{00000000-0004-0000-0000-0000A5000000}"/>
    <hyperlink ref="O85" r:id="rId167" xr:uid="{00000000-0004-0000-0000-0000A6000000}"/>
    <hyperlink ref="P85" r:id="rId168" xr:uid="{00000000-0004-0000-0000-0000A7000000}"/>
    <hyperlink ref="O86" r:id="rId169" xr:uid="{00000000-0004-0000-0000-0000A8000000}"/>
    <hyperlink ref="P86" r:id="rId170" xr:uid="{00000000-0004-0000-0000-0000A9000000}"/>
    <hyperlink ref="O87" r:id="rId171" xr:uid="{00000000-0004-0000-0000-0000AA000000}"/>
    <hyperlink ref="P87" r:id="rId172" xr:uid="{00000000-0004-0000-0000-0000AB000000}"/>
    <hyperlink ref="O88" r:id="rId173" xr:uid="{00000000-0004-0000-0000-0000AC000000}"/>
    <hyperlink ref="P88" r:id="rId174" xr:uid="{00000000-0004-0000-0000-0000AD000000}"/>
    <hyperlink ref="O89" r:id="rId175" xr:uid="{00000000-0004-0000-0000-0000AE000000}"/>
    <hyperlink ref="P89" r:id="rId176" xr:uid="{00000000-0004-0000-0000-0000AF000000}"/>
    <hyperlink ref="O90" r:id="rId177" xr:uid="{00000000-0004-0000-0000-0000B0000000}"/>
    <hyperlink ref="P90" r:id="rId178" xr:uid="{00000000-0004-0000-0000-0000B1000000}"/>
    <hyperlink ref="O91" r:id="rId179" xr:uid="{00000000-0004-0000-0000-0000B2000000}"/>
    <hyperlink ref="P91" r:id="rId180" xr:uid="{00000000-0004-0000-0000-0000B3000000}"/>
    <hyperlink ref="O92" r:id="rId181" xr:uid="{00000000-0004-0000-0000-0000B4000000}"/>
    <hyperlink ref="P92" r:id="rId182" xr:uid="{00000000-0004-0000-0000-0000B5000000}"/>
    <hyperlink ref="O93" r:id="rId183" xr:uid="{00000000-0004-0000-0000-0000B6000000}"/>
    <hyperlink ref="P93" r:id="rId184" xr:uid="{00000000-0004-0000-0000-0000B7000000}"/>
    <hyperlink ref="O94" r:id="rId185" xr:uid="{00000000-0004-0000-0000-0000B8000000}"/>
    <hyperlink ref="P94" r:id="rId186" xr:uid="{00000000-0004-0000-0000-0000B9000000}"/>
    <hyperlink ref="O95" r:id="rId187" xr:uid="{00000000-0004-0000-0000-0000BA000000}"/>
    <hyperlink ref="P95" r:id="rId188" xr:uid="{00000000-0004-0000-0000-0000BB000000}"/>
    <hyperlink ref="O96" r:id="rId189" xr:uid="{00000000-0004-0000-0000-0000BC000000}"/>
    <hyperlink ref="P96" r:id="rId190" xr:uid="{00000000-0004-0000-0000-0000BD000000}"/>
    <hyperlink ref="O97" r:id="rId191" xr:uid="{00000000-0004-0000-0000-0000BE000000}"/>
    <hyperlink ref="P97" r:id="rId192" xr:uid="{00000000-0004-0000-0000-0000BF000000}"/>
    <hyperlink ref="O98" r:id="rId193" xr:uid="{00000000-0004-0000-0000-0000C0000000}"/>
    <hyperlink ref="P98" r:id="rId194" xr:uid="{00000000-0004-0000-0000-0000C1000000}"/>
    <hyperlink ref="O99" r:id="rId195" xr:uid="{00000000-0004-0000-0000-0000C2000000}"/>
    <hyperlink ref="P99" r:id="rId196" xr:uid="{00000000-0004-0000-0000-0000C3000000}"/>
    <hyperlink ref="O100" r:id="rId197" xr:uid="{00000000-0004-0000-0000-0000C4000000}"/>
    <hyperlink ref="P100" r:id="rId198" xr:uid="{00000000-0004-0000-0000-0000C5000000}"/>
    <hyperlink ref="O101" r:id="rId199" xr:uid="{00000000-0004-0000-0000-0000C6000000}"/>
    <hyperlink ref="P101" r:id="rId200" xr:uid="{00000000-0004-0000-0000-0000C7000000}"/>
    <hyperlink ref="O102" r:id="rId201" xr:uid="{00000000-0004-0000-0000-0000C8000000}"/>
    <hyperlink ref="P102" r:id="rId202" xr:uid="{00000000-0004-0000-0000-0000C9000000}"/>
    <hyperlink ref="O103" r:id="rId203" xr:uid="{00000000-0004-0000-0000-0000CA000000}"/>
    <hyperlink ref="P103" r:id="rId204" xr:uid="{00000000-0004-0000-0000-0000CB000000}"/>
    <hyperlink ref="O104" r:id="rId205" xr:uid="{00000000-0004-0000-0000-0000CC000000}"/>
    <hyperlink ref="P104" r:id="rId206" xr:uid="{00000000-0004-0000-0000-0000CD000000}"/>
    <hyperlink ref="O105" r:id="rId207" xr:uid="{00000000-0004-0000-0000-0000CE000000}"/>
    <hyperlink ref="P105" r:id="rId208" xr:uid="{00000000-0004-0000-0000-0000CF000000}"/>
    <hyperlink ref="O106" r:id="rId209" xr:uid="{00000000-0004-0000-0000-0000D0000000}"/>
    <hyperlink ref="P106" r:id="rId210" xr:uid="{00000000-0004-0000-0000-0000D1000000}"/>
    <hyperlink ref="O107" r:id="rId211" xr:uid="{00000000-0004-0000-0000-0000D2000000}"/>
    <hyperlink ref="P107" r:id="rId212" xr:uid="{00000000-0004-0000-0000-0000D3000000}"/>
    <hyperlink ref="O108" r:id="rId213" xr:uid="{00000000-0004-0000-0000-0000D4000000}"/>
    <hyperlink ref="P108" r:id="rId214" xr:uid="{00000000-0004-0000-0000-0000D5000000}"/>
    <hyperlink ref="O109" r:id="rId215" xr:uid="{00000000-0004-0000-0000-0000D6000000}"/>
    <hyperlink ref="P109" r:id="rId216" xr:uid="{00000000-0004-0000-0000-0000D7000000}"/>
    <hyperlink ref="O110" r:id="rId217" xr:uid="{00000000-0004-0000-0000-0000D8000000}"/>
    <hyperlink ref="P110" r:id="rId218" xr:uid="{00000000-0004-0000-0000-0000D9000000}"/>
    <hyperlink ref="O111" r:id="rId219" xr:uid="{00000000-0004-0000-0000-0000DA000000}"/>
    <hyperlink ref="P111" r:id="rId220" xr:uid="{00000000-0004-0000-0000-0000DB000000}"/>
    <hyperlink ref="O112" r:id="rId221" xr:uid="{00000000-0004-0000-0000-0000DC000000}"/>
    <hyperlink ref="P112" r:id="rId222" xr:uid="{00000000-0004-0000-0000-0000DD000000}"/>
    <hyperlink ref="O113" r:id="rId223" xr:uid="{00000000-0004-0000-0000-0000DE000000}"/>
    <hyperlink ref="P113" r:id="rId224" xr:uid="{00000000-0004-0000-0000-0000DF000000}"/>
    <hyperlink ref="O114" r:id="rId225" xr:uid="{00000000-0004-0000-0000-0000E0000000}"/>
    <hyperlink ref="P114" r:id="rId226" xr:uid="{00000000-0004-0000-0000-0000E1000000}"/>
    <hyperlink ref="O115" r:id="rId227" xr:uid="{00000000-0004-0000-0000-0000E2000000}"/>
    <hyperlink ref="P115" r:id="rId228" xr:uid="{00000000-0004-0000-0000-0000E3000000}"/>
    <hyperlink ref="O116" r:id="rId229" xr:uid="{00000000-0004-0000-0000-0000E4000000}"/>
    <hyperlink ref="P116" r:id="rId230" xr:uid="{00000000-0004-0000-0000-0000E5000000}"/>
    <hyperlink ref="O117" r:id="rId231" xr:uid="{00000000-0004-0000-0000-0000E6000000}"/>
    <hyperlink ref="P117" r:id="rId232" xr:uid="{00000000-0004-0000-0000-0000E7000000}"/>
    <hyperlink ref="O118" r:id="rId233" xr:uid="{00000000-0004-0000-0000-0000E8000000}"/>
    <hyperlink ref="P118" r:id="rId234" xr:uid="{00000000-0004-0000-0000-0000E9000000}"/>
    <hyperlink ref="O119" r:id="rId235" xr:uid="{00000000-0004-0000-0000-0000EA000000}"/>
    <hyperlink ref="P119" r:id="rId236" xr:uid="{00000000-0004-0000-0000-0000EB000000}"/>
    <hyperlink ref="O120" r:id="rId237" xr:uid="{00000000-0004-0000-0000-0000EC000000}"/>
    <hyperlink ref="P120" r:id="rId238" xr:uid="{00000000-0004-0000-0000-0000ED000000}"/>
    <hyperlink ref="O121" r:id="rId239" xr:uid="{00000000-0004-0000-0000-0000EE000000}"/>
    <hyperlink ref="P121" r:id="rId240" xr:uid="{00000000-0004-0000-0000-0000EF000000}"/>
    <hyperlink ref="O122" r:id="rId241" xr:uid="{00000000-0004-0000-0000-0000F0000000}"/>
    <hyperlink ref="P122" r:id="rId242" xr:uid="{00000000-0004-0000-0000-0000F1000000}"/>
    <hyperlink ref="O123" r:id="rId243" xr:uid="{00000000-0004-0000-0000-0000F2000000}"/>
    <hyperlink ref="P123" r:id="rId244" xr:uid="{00000000-0004-0000-0000-0000F3000000}"/>
    <hyperlink ref="O124" r:id="rId245" xr:uid="{00000000-0004-0000-0000-0000F4000000}"/>
    <hyperlink ref="P124" r:id="rId246" xr:uid="{00000000-0004-0000-0000-0000F5000000}"/>
    <hyperlink ref="O125" r:id="rId247" xr:uid="{00000000-0004-0000-0000-0000F6000000}"/>
    <hyperlink ref="P125" r:id="rId248" xr:uid="{00000000-0004-0000-0000-0000F7000000}"/>
    <hyperlink ref="O126" r:id="rId249" xr:uid="{00000000-0004-0000-0000-0000F8000000}"/>
    <hyperlink ref="P126" r:id="rId250" xr:uid="{00000000-0004-0000-0000-0000F9000000}"/>
    <hyperlink ref="O127" r:id="rId251" xr:uid="{00000000-0004-0000-0000-0000FA000000}"/>
    <hyperlink ref="P127" r:id="rId252" xr:uid="{00000000-0004-0000-0000-0000FB000000}"/>
    <hyperlink ref="O128" r:id="rId253" xr:uid="{00000000-0004-0000-0000-0000FC000000}"/>
    <hyperlink ref="P128" r:id="rId254" xr:uid="{00000000-0004-0000-0000-0000FD000000}"/>
    <hyperlink ref="O129" r:id="rId255" xr:uid="{00000000-0004-0000-0000-0000FE000000}"/>
    <hyperlink ref="P129" r:id="rId256" xr:uid="{00000000-0004-0000-0000-0000FF000000}"/>
    <hyperlink ref="O130" r:id="rId257" xr:uid="{00000000-0004-0000-0000-000000010000}"/>
    <hyperlink ref="P130" r:id="rId258" xr:uid="{00000000-0004-0000-0000-000001010000}"/>
    <hyperlink ref="O131" r:id="rId259" xr:uid="{00000000-0004-0000-0000-000002010000}"/>
    <hyperlink ref="P131" r:id="rId260" xr:uid="{00000000-0004-0000-0000-000003010000}"/>
    <hyperlink ref="O132" r:id="rId261" xr:uid="{00000000-0004-0000-0000-000004010000}"/>
    <hyperlink ref="P132" r:id="rId262" xr:uid="{00000000-0004-0000-0000-000005010000}"/>
    <hyperlink ref="O133" r:id="rId263" xr:uid="{00000000-0004-0000-0000-000006010000}"/>
    <hyperlink ref="P133" r:id="rId264" xr:uid="{00000000-0004-0000-0000-000007010000}"/>
    <hyperlink ref="O134" r:id="rId265" xr:uid="{00000000-0004-0000-0000-000008010000}"/>
    <hyperlink ref="P134" r:id="rId266" xr:uid="{00000000-0004-0000-0000-000009010000}"/>
    <hyperlink ref="O135" r:id="rId267" xr:uid="{00000000-0004-0000-0000-00000A010000}"/>
    <hyperlink ref="P135" r:id="rId268" xr:uid="{00000000-0004-0000-0000-00000B010000}"/>
    <hyperlink ref="O136" r:id="rId269" xr:uid="{00000000-0004-0000-0000-00000C010000}"/>
    <hyperlink ref="P136" r:id="rId270" xr:uid="{00000000-0004-0000-0000-00000D010000}"/>
    <hyperlink ref="O137" r:id="rId271" xr:uid="{00000000-0004-0000-0000-00000E010000}"/>
    <hyperlink ref="P137" r:id="rId272" xr:uid="{00000000-0004-0000-0000-00000F010000}"/>
    <hyperlink ref="O138" r:id="rId273" xr:uid="{00000000-0004-0000-0000-000010010000}"/>
    <hyperlink ref="P138" r:id="rId274" xr:uid="{00000000-0004-0000-0000-000011010000}"/>
    <hyperlink ref="O139" r:id="rId275" xr:uid="{00000000-0004-0000-0000-000012010000}"/>
    <hyperlink ref="P139" r:id="rId276" xr:uid="{00000000-0004-0000-0000-000013010000}"/>
    <hyperlink ref="O140" r:id="rId277" xr:uid="{00000000-0004-0000-0000-000014010000}"/>
    <hyperlink ref="P140" r:id="rId278" xr:uid="{00000000-0004-0000-0000-000015010000}"/>
    <hyperlink ref="O141" r:id="rId279" xr:uid="{00000000-0004-0000-0000-000016010000}"/>
    <hyperlink ref="P141" r:id="rId280" xr:uid="{00000000-0004-0000-0000-000017010000}"/>
    <hyperlink ref="O142" r:id="rId281" xr:uid="{00000000-0004-0000-0000-000018010000}"/>
    <hyperlink ref="P142" r:id="rId282" xr:uid="{00000000-0004-0000-0000-000019010000}"/>
    <hyperlink ref="O143" r:id="rId283" xr:uid="{00000000-0004-0000-0000-00001A010000}"/>
    <hyperlink ref="P143" r:id="rId284" xr:uid="{00000000-0004-0000-0000-00001B010000}"/>
    <hyperlink ref="O144" r:id="rId285" xr:uid="{00000000-0004-0000-0000-00001C010000}"/>
    <hyperlink ref="P144" r:id="rId286" xr:uid="{00000000-0004-0000-0000-00001D010000}"/>
    <hyperlink ref="O145" r:id="rId287" xr:uid="{00000000-0004-0000-0000-00001E010000}"/>
    <hyperlink ref="P145" r:id="rId288" xr:uid="{00000000-0004-0000-0000-00001F010000}"/>
    <hyperlink ref="O146" r:id="rId289" xr:uid="{00000000-0004-0000-0000-000020010000}"/>
    <hyperlink ref="P146" r:id="rId290" xr:uid="{00000000-0004-0000-0000-000021010000}"/>
    <hyperlink ref="O147" r:id="rId291" xr:uid="{00000000-0004-0000-0000-000022010000}"/>
    <hyperlink ref="P147" r:id="rId292" xr:uid="{00000000-0004-0000-0000-000023010000}"/>
    <hyperlink ref="O148" r:id="rId293" xr:uid="{00000000-0004-0000-0000-000024010000}"/>
    <hyperlink ref="P148" r:id="rId294" xr:uid="{00000000-0004-0000-0000-000025010000}"/>
    <hyperlink ref="O149" r:id="rId295" xr:uid="{00000000-0004-0000-0000-000026010000}"/>
    <hyperlink ref="P149" r:id="rId296" xr:uid="{00000000-0004-0000-0000-000027010000}"/>
    <hyperlink ref="O150" r:id="rId297" xr:uid="{00000000-0004-0000-0000-000028010000}"/>
    <hyperlink ref="P150" r:id="rId298" xr:uid="{00000000-0004-0000-0000-000029010000}"/>
    <hyperlink ref="O151" r:id="rId299" xr:uid="{00000000-0004-0000-0000-00002A010000}"/>
    <hyperlink ref="P151" r:id="rId300" xr:uid="{00000000-0004-0000-0000-00002B010000}"/>
    <hyperlink ref="O152" r:id="rId301" xr:uid="{00000000-0004-0000-0000-00002C010000}"/>
    <hyperlink ref="P152" r:id="rId302" xr:uid="{00000000-0004-0000-0000-00002D010000}"/>
    <hyperlink ref="O153" r:id="rId303" xr:uid="{00000000-0004-0000-0000-00002E010000}"/>
    <hyperlink ref="P153" r:id="rId304" xr:uid="{00000000-0004-0000-0000-00002F010000}"/>
    <hyperlink ref="O154" r:id="rId305" xr:uid="{00000000-0004-0000-0000-000030010000}"/>
    <hyperlink ref="P154" r:id="rId306" xr:uid="{00000000-0004-0000-0000-000031010000}"/>
    <hyperlink ref="O155" r:id="rId307" xr:uid="{00000000-0004-0000-0000-000032010000}"/>
    <hyperlink ref="P155" r:id="rId308" xr:uid="{00000000-0004-0000-0000-000033010000}"/>
    <hyperlink ref="O156" r:id="rId309" xr:uid="{00000000-0004-0000-0000-000034010000}"/>
    <hyperlink ref="P156" r:id="rId310" xr:uid="{00000000-0004-0000-0000-000035010000}"/>
    <hyperlink ref="O157" r:id="rId311" xr:uid="{00000000-0004-0000-0000-000036010000}"/>
    <hyperlink ref="P157" r:id="rId312" xr:uid="{00000000-0004-0000-0000-000037010000}"/>
    <hyperlink ref="O158" r:id="rId313" xr:uid="{00000000-0004-0000-0000-000038010000}"/>
    <hyperlink ref="P158" r:id="rId314" xr:uid="{00000000-0004-0000-0000-000039010000}"/>
    <hyperlink ref="O159" r:id="rId315" xr:uid="{00000000-0004-0000-0000-00003A010000}"/>
    <hyperlink ref="P159" r:id="rId316" xr:uid="{00000000-0004-0000-0000-00003B010000}"/>
    <hyperlink ref="O160" r:id="rId317" xr:uid="{00000000-0004-0000-0000-00003C010000}"/>
    <hyperlink ref="P160" r:id="rId318" xr:uid="{00000000-0004-0000-0000-00003D010000}"/>
    <hyperlink ref="O161" r:id="rId319" xr:uid="{00000000-0004-0000-0000-00003E010000}"/>
    <hyperlink ref="P161" r:id="rId320" xr:uid="{00000000-0004-0000-0000-00003F010000}"/>
    <hyperlink ref="O162" r:id="rId321" xr:uid="{00000000-0004-0000-0000-000040010000}"/>
    <hyperlink ref="P162" r:id="rId322" xr:uid="{00000000-0004-0000-0000-000041010000}"/>
    <hyperlink ref="O163" r:id="rId323" xr:uid="{00000000-0004-0000-0000-000042010000}"/>
    <hyperlink ref="P163" r:id="rId324" xr:uid="{00000000-0004-0000-0000-000043010000}"/>
    <hyperlink ref="O164" r:id="rId325" xr:uid="{00000000-0004-0000-0000-000044010000}"/>
    <hyperlink ref="P164" r:id="rId326" xr:uid="{00000000-0004-0000-0000-000045010000}"/>
    <hyperlink ref="O165" r:id="rId327" xr:uid="{00000000-0004-0000-0000-000046010000}"/>
    <hyperlink ref="P165" r:id="rId328" xr:uid="{00000000-0004-0000-0000-000047010000}"/>
    <hyperlink ref="O166" r:id="rId329" xr:uid="{00000000-0004-0000-0000-000048010000}"/>
    <hyperlink ref="P166" r:id="rId330" xr:uid="{00000000-0004-0000-0000-000049010000}"/>
    <hyperlink ref="O167" r:id="rId331" xr:uid="{00000000-0004-0000-0000-00004A010000}"/>
    <hyperlink ref="P167" r:id="rId332" xr:uid="{00000000-0004-0000-0000-00004B010000}"/>
    <hyperlink ref="O168" r:id="rId333" xr:uid="{00000000-0004-0000-0000-00004C010000}"/>
    <hyperlink ref="P168" r:id="rId334" xr:uid="{00000000-0004-0000-0000-00004D010000}"/>
    <hyperlink ref="O169" r:id="rId335" xr:uid="{00000000-0004-0000-0000-00004E010000}"/>
    <hyperlink ref="P169" r:id="rId336" xr:uid="{00000000-0004-0000-0000-00004F010000}"/>
    <hyperlink ref="O170" r:id="rId337" xr:uid="{00000000-0004-0000-0000-000050010000}"/>
    <hyperlink ref="P170" r:id="rId338" xr:uid="{00000000-0004-0000-0000-000051010000}"/>
    <hyperlink ref="O171" r:id="rId339" xr:uid="{00000000-0004-0000-0000-000052010000}"/>
    <hyperlink ref="P171" r:id="rId340" xr:uid="{00000000-0004-0000-0000-000053010000}"/>
    <hyperlink ref="O172" r:id="rId341" xr:uid="{00000000-0004-0000-0000-000054010000}"/>
    <hyperlink ref="P172" r:id="rId342" xr:uid="{00000000-0004-0000-0000-000055010000}"/>
    <hyperlink ref="O173" r:id="rId343" xr:uid="{00000000-0004-0000-0000-000056010000}"/>
    <hyperlink ref="P173" r:id="rId344" xr:uid="{00000000-0004-0000-0000-000057010000}"/>
    <hyperlink ref="O174" r:id="rId345" xr:uid="{00000000-0004-0000-0000-000058010000}"/>
    <hyperlink ref="P174" r:id="rId346" xr:uid="{00000000-0004-0000-0000-000059010000}"/>
    <hyperlink ref="O175" r:id="rId347" xr:uid="{00000000-0004-0000-0000-00005A010000}"/>
    <hyperlink ref="P175" r:id="rId348" xr:uid="{00000000-0004-0000-0000-00005B010000}"/>
    <hyperlink ref="O176" r:id="rId349" xr:uid="{00000000-0004-0000-0000-00005C010000}"/>
    <hyperlink ref="P176" r:id="rId350" xr:uid="{00000000-0004-0000-0000-00005D010000}"/>
    <hyperlink ref="O177" r:id="rId351" xr:uid="{00000000-0004-0000-0000-00005E010000}"/>
    <hyperlink ref="P177" r:id="rId352" xr:uid="{00000000-0004-0000-0000-00005F010000}"/>
    <hyperlink ref="O178" r:id="rId353" xr:uid="{00000000-0004-0000-0000-000060010000}"/>
    <hyperlink ref="P178" r:id="rId354" xr:uid="{00000000-0004-0000-0000-000061010000}"/>
    <hyperlink ref="O179" r:id="rId355" xr:uid="{00000000-0004-0000-0000-000062010000}"/>
    <hyperlink ref="P179" r:id="rId356" xr:uid="{00000000-0004-0000-0000-000063010000}"/>
    <hyperlink ref="O180" r:id="rId357" xr:uid="{00000000-0004-0000-0000-000064010000}"/>
    <hyperlink ref="P180" r:id="rId358" xr:uid="{00000000-0004-0000-0000-000065010000}"/>
    <hyperlink ref="O181" r:id="rId359" xr:uid="{00000000-0004-0000-0000-000066010000}"/>
    <hyperlink ref="P181" r:id="rId360" xr:uid="{00000000-0004-0000-0000-000067010000}"/>
    <hyperlink ref="O182" r:id="rId361" xr:uid="{00000000-0004-0000-0000-000068010000}"/>
    <hyperlink ref="P182" r:id="rId362" xr:uid="{00000000-0004-0000-0000-000069010000}"/>
    <hyperlink ref="O183" r:id="rId363" xr:uid="{00000000-0004-0000-0000-00006A010000}"/>
    <hyperlink ref="P183" r:id="rId364" xr:uid="{00000000-0004-0000-0000-00006B010000}"/>
    <hyperlink ref="O184" r:id="rId365" xr:uid="{00000000-0004-0000-0000-00006C010000}"/>
    <hyperlink ref="P184" r:id="rId366" xr:uid="{00000000-0004-0000-0000-00006D010000}"/>
    <hyperlink ref="O185" r:id="rId367" xr:uid="{00000000-0004-0000-0000-00006E010000}"/>
    <hyperlink ref="P185" r:id="rId368" xr:uid="{00000000-0004-0000-0000-00006F010000}"/>
    <hyperlink ref="O186" r:id="rId369" xr:uid="{00000000-0004-0000-0000-000070010000}"/>
    <hyperlink ref="P186" r:id="rId370" xr:uid="{00000000-0004-0000-0000-000071010000}"/>
    <hyperlink ref="O187" r:id="rId371" xr:uid="{00000000-0004-0000-0000-000072010000}"/>
    <hyperlink ref="P187" r:id="rId372" xr:uid="{00000000-0004-0000-0000-000073010000}"/>
    <hyperlink ref="O188" r:id="rId373" xr:uid="{00000000-0004-0000-0000-000074010000}"/>
    <hyperlink ref="P188" r:id="rId374" xr:uid="{00000000-0004-0000-0000-000075010000}"/>
    <hyperlink ref="O189" r:id="rId375" xr:uid="{00000000-0004-0000-0000-000076010000}"/>
    <hyperlink ref="P189" r:id="rId376" xr:uid="{00000000-0004-0000-0000-000077010000}"/>
    <hyperlink ref="O190" r:id="rId377" xr:uid="{00000000-0004-0000-0000-000078010000}"/>
    <hyperlink ref="P190" r:id="rId378" xr:uid="{00000000-0004-0000-0000-000079010000}"/>
    <hyperlink ref="O191" r:id="rId379" xr:uid="{00000000-0004-0000-0000-00007A010000}"/>
    <hyperlink ref="P191" r:id="rId380" xr:uid="{00000000-0004-0000-0000-00007B010000}"/>
    <hyperlink ref="O192" r:id="rId381" xr:uid="{00000000-0004-0000-0000-00007C010000}"/>
    <hyperlink ref="P192" r:id="rId382" xr:uid="{00000000-0004-0000-0000-00007D010000}"/>
    <hyperlink ref="O193" r:id="rId383" xr:uid="{00000000-0004-0000-0000-00007E010000}"/>
    <hyperlink ref="P193" r:id="rId384" xr:uid="{00000000-0004-0000-0000-00007F010000}"/>
    <hyperlink ref="O194" r:id="rId385" xr:uid="{00000000-0004-0000-0000-000080010000}"/>
    <hyperlink ref="P194" r:id="rId386" xr:uid="{00000000-0004-0000-0000-000081010000}"/>
    <hyperlink ref="O195" r:id="rId387" xr:uid="{00000000-0004-0000-0000-000082010000}"/>
    <hyperlink ref="P195" r:id="rId388" xr:uid="{00000000-0004-0000-0000-000083010000}"/>
    <hyperlink ref="O196" r:id="rId389" xr:uid="{00000000-0004-0000-0000-000084010000}"/>
    <hyperlink ref="P196" r:id="rId390" xr:uid="{00000000-0004-0000-0000-000085010000}"/>
    <hyperlink ref="O197" r:id="rId391" xr:uid="{00000000-0004-0000-0000-000086010000}"/>
    <hyperlink ref="P197" r:id="rId392" xr:uid="{00000000-0004-0000-0000-000087010000}"/>
    <hyperlink ref="O198" r:id="rId393" xr:uid="{00000000-0004-0000-0000-000088010000}"/>
    <hyperlink ref="P198" r:id="rId394" xr:uid="{00000000-0004-0000-0000-000089010000}"/>
    <hyperlink ref="O199" r:id="rId395" xr:uid="{00000000-0004-0000-0000-00008A010000}"/>
    <hyperlink ref="P199" r:id="rId396" xr:uid="{00000000-0004-0000-0000-00008B010000}"/>
    <hyperlink ref="O200" r:id="rId397" xr:uid="{00000000-0004-0000-0000-00008C010000}"/>
    <hyperlink ref="P200" r:id="rId398" xr:uid="{00000000-0004-0000-0000-00008D010000}"/>
    <hyperlink ref="O201" r:id="rId399" xr:uid="{00000000-0004-0000-0000-00008E010000}"/>
    <hyperlink ref="P201" r:id="rId400" xr:uid="{00000000-0004-0000-0000-00008F010000}"/>
    <hyperlink ref="O202" r:id="rId401" xr:uid="{00000000-0004-0000-0000-000090010000}"/>
    <hyperlink ref="P202" r:id="rId402" xr:uid="{00000000-0004-0000-0000-000091010000}"/>
    <hyperlink ref="O203" r:id="rId403" xr:uid="{00000000-0004-0000-0000-000092010000}"/>
    <hyperlink ref="P203" r:id="rId404" xr:uid="{00000000-0004-0000-0000-000093010000}"/>
    <hyperlink ref="O204" r:id="rId405" xr:uid="{00000000-0004-0000-0000-000094010000}"/>
    <hyperlink ref="P204" r:id="rId406" xr:uid="{00000000-0004-0000-0000-000095010000}"/>
    <hyperlink ref="O205" r:id="rId407" xr:uid="{00000000-0004-0000-0000-000096010000}"/>
    <hyperlink ref="P205" r:id="rId408" xr:uid="{00000000-0004-0000-0000-000097010000}"/>
    <hyperlink ref="O206" r:id="rId409" xr:uid="{00000000-0004-0000-0000-000098010000}"/>
    <hyperlink ref="P206" r:id="rId410" xr:uid="{00000000-0004-0000-0000-000099010000}"/>
    <hyperlink ref="O207" r:id="rId411" xr:uid="{00000000-0004-0000-0000-00009A010000}"/>
    <hyperlink ref="P207" r:id="rId412" xr:uid="{00000000-0004-0000-0000-00009B010000}"/>
    <hyperlink ref="O208" r:id="rId413" xr:uid="{00000000-0004-0000-0000-00009C010000}"/>
    <hyperlink ref="P208" r:id="rId414" xr:uid="{00000000-0004-0000-0000-00009D010000}"/>
    <hyperlink ref="O209" r:id="rId415" xr:uid="{00000000-0004-0000-0000-00009E010000}"/>
    <hyperlink ref="P209" r:id="rId416" xr:uid="{00000000-0004-0000-0000-00009F010000}"/>
    <hyperlink ref="O210" r:id="rId417" xr:uid="{00000000-0004-0000-0000-0000A0010000}"/>
    <hyperlink ref="P210" r:id="rId418" xr:uid="{00000000-0004-0000-0000-0000A1010000}"/>
    <hyperlink ref="O211" r:id="rId419" xr:uid="{00000000-0004-0000-0000-0000A2010000}"/>
    <hyperlink ref="P211" r:id="rId420" xr:uid="{00000000-0004-0000-0000-0000A3010000}"/>
    <hyperlink ref="O212" r:id="rId421" xr:uid="{00000000-0004-0000-0000-0000A4010000}"/>
    <hyperlink ref="P212" r:id="rId422" xr:uid="{00000000-0004-0000-0000-0000A5010000}"/>
    <hyperlink ref="O213" r:id="rId423" xr:uid="{00000000-0004-0000-0000-0000A6010000}"/>
    <hyperlink ref="P213" r:id="rId424" xr:uid="{00000000-0004-0000-0000-0000A7010000}"/>
    <hyperlink ref="O214" r:id="rId425" xr:uid="{00000000-0004-0000-0000-0000A8010000}"/>
    <hyperlink ref="P214" r:id="rId426" xr:uid="{00000000-0004-0000-0000-0000A9010000}"/>
    <hyperlink ref="O215" r:id="rId427" xr:uid="{00000000-0004-0000-0000-0000AA010000}"/>
    <hyperlink ref="P215" r:id="rId428" xr:uid="{00000000-0004-0000-0000-0000AB010000}"/>
    <hyperlink ref="O216" r:id="rId429" xr:uid="{00000000-0004-0000-0000-0000AC010000}"/>
    <hyperlink ref="P216" r:id="rId430" xr:uid="{00000000-0004-0000-0000-0000AD010000}"/>
    <hyperlink ref="O217" r:id="rId431" xr:uid="{00000000-0004-0000-0000-0000AE010000}"/>
    <hyperlink ref="P217" r:id="rId432" xr:uid="{00000000-0004-0000-0000-0000AF010000}"/>
    <hyperlink ref="O218" r:id="rId433" xr:uid="{00000000-0004-0000-0000-0000B0010000}"/>
    <hyperlink ref="P218" r:id="rId434" xr:uid="{00000000-0004-0000-0000-0000B1010000}"/>
    <hyperlink ref="O219" r:id="rId435" xr:uid="{00000000-0004-0000-0000-0000B2010000}"/>
    <hyperlink ref="P219" r:id="rId436" xr:uid="{00000000-0004-0000-0000-0000B3010000}"/>
    <hyperlink ref="O220" r:id="rId437" xr:uid="{00000000-0004-0000-0000-0000B4010000}"/>
    <hyperlink ref="P220" r:id="rId438" xr:uid="{00000000-0004-0000-0000-0000B5010000}"/>
    <hyperlink ref="O221" r:id="rId439" xr:uid="{00000000-0004-0000-0000-0000B6010000}"/>
    <hyperlink ref="P221" r:id="rId440" xr:uid="{00000000-0004-0000-0000-0000B7010000}"/>
    <hyperlink ref="O222" r:id="rId441" xr:uid="{00000000-0004-0000-0000-0000B8010000}"/>
    <hyperlink ref="P222" r:id="rId442" xr:uid="{00000000-0004-0000-0000-0000B9010000}"/>
    <hyperlink ref="O223" r:id="rId443" xr:uid="{00000000-0004-0000-0000-0000BA010000}"/>
    <hyperlink ref="P223" r:id="rId444" xr:uid="{00000000-0004-0000-0000-0000BB010000}"/>
    <hyperlink ref="O224" r:id="rId445" xr:uid="{00000000-0004-0000-0000-0000BC010000}"/>
    <hyperlink ref="P224" r:id="rId446" xr:uid="{00000000-0004-0000-0000-0000BD010000}"/>
    <hyperlink ref="O225" r:id="rId447" xr:uid="{00000000-0004-0000-0000-0000BE010000}"/>
    <hyperlink ref="P225" r:id="rId448" xr:uid="{00000000-0004-0000-0000-0000BF010000}"/>
    <hyperlink ref="O226" r:id="rId449" xr:uid="{00000000-0004-0000-0000-0000C0010000}"/>
    <hyperlink ref="P226" r:id="rId450" xr:uid="{00000000-0004-0000-0000-0000C1010000}"/>
    <hyperlink ref="O227" r:id="rId451" xr:uid="{00000000-0004-0000-0000-0000C2010000}"/>
    <hyperlink ref="P227" r:id="rId452" xr:uid="{00000000-0004-0000-0000-0000C3010000}"/>
    <hyperlink ref="O228" r:id="rId453" xr:uid="{00000000-0004-0000-0000-0000C4010000}"/>
    <hyperlink ref="P228" r:id="rId454" xr:uid="{00000000-0004-0000-0000-0000C5010000}"/>
    <hyperlink ref="O229" r:id="rId455" xr:uid="{00000000-0004-0000-0000-0000C6010000}"/>
    <hyperlink ref="P229" r:id="rId456" xr:uid="{00000000-0004-0000-0000-0000C7010000}"/>
    <hyperlink ref="O230" r:id="rId457" xr:uid="{00000000-0004-0000-0000-0000C8010000}"/>
    <hyperlink ref="P230" r:id="rId458" xr:uid="{00000000-0004-0000-0000-0000C9010000}"/>
    <hyperlink ref="O231" r:id="rId459" xr:uid="{00000000-0004-0000-0000-0000CA010000}"/>
    <hyperlink ref="P231" r:id="rId460" xr:uid="{00000000-0004-0000-0000-0000CB010000}"/>
    <hyperlink ref="O232" r:id="rId461" xr:uid="{00000000-0004-0000-0000-0000CC010000}"/>
    <hyperlink ref="P232" r:id="rId462" xr:uid="{00000000-0004-0000-0000-0000CD010000}"/>
    <hyperlink ref="O233" r:id="rId463" xr:uid="{00000000-0004-0000-0000-0000CE010000}"/>
    <hyperlink ref="P233" r:id="rId464" xr:uid="{00000000-0004-0000-0000-0000CF010000}"/>
    <hyperlink ref="O234" r:id="rId465" xr:uid="{00000000-0004-0000-0000-0000D0010000}"/>
    <hyperlink ref="P234" r:id="rId466" xr:uid="{00000000-0004-0000-0000-0000D1010000}"/>
    <hyperlink ref="O235" r:id="rId467" xr:uid="{00000000-0004-0000-0000-0000D2010000}"/>
    <hyperlink ref="P235" r:id="rId468" xr:uid="{00000000-0004-0000-0000-0000D3010000}"/>
    <hyperlink ref="O236" r:id="rId469" xr:uid="{00000000-0004-0000-0000-0000D4010000}"/>
    <hyperlink ref="P236" r:id="rId470" xr:uid="{00000000-0004-0000-0000-0000D5010000}"/>
    <hyperlink ref="O237" r:id="rId471" xr:uid="{00000000-0004-0000-0000-0000D6010000}"/>
    <hyperlink ref="P237" r:id="rId472" xr:uid="{00000000-0004-0000-0000-0000D7010000}"/>
    <hyperlink ref="O238" r:id="rId473" xr:uid="{00000000-0004-0000-0000-0000D8010000}"/>
    <hyperlink ref="P238" r:id="rId474" xr:uid="{00000000-0004-0000-0000-0000D9010000}"/>
    <hyperlink ref="O239" r:id="rId475" xr:uid="{00000000-0004-0000-0000-0000DA010000}"/>
    <hyperlink ref="P239" r:id="rId476" xr:uid="{00000000-0004-0000-0000-0000DB010000}"/>
    <hyperlink ref="O240" r:id="rId477" xr:uid="{00000000-0004-0000-0000-0000DC010000}"/>
    <hyperlink ref="P240" r:id="rId478" xr:uid="{00000000-0004-0000-0000-0000DD010000}"/>
    <hyperlink ref="O241" r:id="rId479" xr:uid="{00000000-0004-0000-0000-0000DE010000}"/>
    <hyperlink ref="P241" r:id="rId480" xr:uid="{00000000-0004-0000-0000-0000DF010000}"/>
    <hyperlink ref="O242" r:id="rId481" xr:uid="{00000000-0004-0000-0000-0000E0010000}"/>
    <hyperlink ref="P242" r:id="rId482" xr:uid="{00000000-0004-0000-0000-0000E1010000}"/>
    <hyperlink ref="O243" r:id="rId483" xr:uid="{00000000-0004-0000-0000-0000E2010000}"/>
    <hyperlink ref="P243" r:id="rId484" xr:uid="{00000000-0004-0000-0000-0000E3010000}"/>
    <hyperlink ref="O244" r:id="rId485" xr:uid="{00000000-0004-0000-0000-0000E4010000}"/>
    <hyperlink ref="P244" r:id="rId486" xr:uid="{00000000-0004-0000-0000-0000E5010000}"/>
    <hyperlink ref="O245" r:id="rId487" xr:uid="{00000000-0004-0000-0000-0000E6010000}"/>
    <hyperlink ref="P245" r:id="rId488" xr:uid="{00000000-0004-0000-0000-0000E7010000}"/>
    <hyperlink ref="O246" r:id="rId489" xr:uid="{00000000-0004-0000-0000-0000E8010000}"/>
    <hyperlink ref="P246" r:id="rId490" xr:uid="{00000000-0004-0000-0000-0000E9010000}"/>
    <hyperlink ref="O247" r:id="rId491" xr:uid="{00000000-0004-0000-0000-0000EA010000}"/>
    <hyperlink ref="P247" r:id="rId492" xr:uid="{00000000-0004-0000-0000-0000EB010000}"/>
    <hyperlink ref="O248" r:id="rId493" xr:uid="{00000000-0004-0000-0000-0000EC010000}"/>
    <hyperlink ref="P248" r:id="rId494" xr:uid="{00000000-0004-0000-0000-0000ED010000}"/>
    <hyperlink ref="O249" r:id="rId495" xr:uid="{00000000-0004-0000-0000-0000EE010000}"/>
    <hyperlink ref="P249" r:id="rId496" xr:uid="{00000000-0004-0000-0000-0000EF010000}"/>
    <hyperlink ref="O250" r:id="rId497" xr:uid="{00000000-0004-0000-0000-0000F0010000}"/>
    <hyperlink ref="P250" r:id="rId498" xr:uid="{00000000-0004-0000-0000-0000F1010000}"/>
    <hyperlink ref="O251" r:id="rId499" xr:uid="{00000000-0004-0000-0000-0000F2010000}"/>
    <hyperlink ref="P251" r:id="rId500" xr:uid="{00000000-0004-0000-0000-0000F3010000}"/>
    <hyperlink ref="O252" r:id="rId501" xr:uid="{00000000-0004-0000-0000-0000F4010000}"/>
    <hyperlink ref="P252" r:id="rId502" xr:uid="{00000000-0004-0000-0000-0000F5010000}"/>
    <hyperlink ref="O253" r:id="rId503" xr:uid="{00000000-0004-0000-0000-0000F6010000}"/>
    <hyperlink ref="P253" r:id="rId504" xr:uid="{00000000-0004-0000-0000-0000F7010000}"/>
    <hyperlink ref="O254" r:id="rId505" xr:uid="{00000000-0004-0000-0000-0000F8010000}"/>
    <hyperlink ref="P254" r:id="rId506" xr:uid="{00000000-0004-0000-0000-0000F9010000}"/>
    <hyperlink ref="O255" r:id="rId507" xr:uid="{00000000-0004-0000-0000-0000FA010000}"/>
    <hyperlink ref="P255" r:id="rId508" xr:uid="{00000000-0004-0000-0000-0000FB010000}"/>
    <hyperlink ref="O256" r:id="rId509" xr:uid="{00000000-0004-0000-0000-0000FC010000}"/>
    <hyperlink ref="P256" r:id="rId510" xr:uid="{00000000-0004-0000-0000-0000FD010000}"/>
    <hyperlink ref="O257" r:id="rId511" xr:uid="{00000000-0004-0000-0000-0000FE010000}"/>
    <hyperlink ref="P257" r:id="rId512" xr:uid="{00000000-0004-0000-0000-0000FF010000}"/>
    <hyperlink ref="O258" r:id="rId513" xr:uid="{00000000-0004-0000-0000-000000020000}"/>
    <hyperlink ref="P258" r:id="rId514" xr:uid="{00000000-0004-0000-0000-000001020000}"/>
    <hyperlink ref="O259" r:id="rId515" xr:uid="{00000000-0004-0000-0000-000002020000}"/>
    <hyperlink ref="P259" r:id="rId516" xr:uid="{00000000-0004-0000-0000-000003020000}"/>
    <hyperlink ref="O260" r:id="rId517" xr:uid="{00000000-0004-0000-0000-000004020000}"/>
    <hyperlink ref="P260" r:id="rId518" xr:uid="{00000000-0004-0000-0000-000005020000}"/>
    <hyperlink ref="O261" r:id="rId519" xr:uid="{00000000-0004-0000-0000-000006020000}"/>
    <hyperlink ref="P261" r:id="rId520" xr:uid="{00000000-0004-0000-0000-000007020000}"/>
    <hyperlink ref="O262" r:id="rId521" xr:uid="{00000000-0004-0000-0000-000008020000}"/>
    <hyperlink ref="P262" r:id="rId522" xr:uid="{00000000-0004-0000-0000-000009020000}"/>
    <hyperlink ref="O263" r:id="rId523" xr:uid="{00000000-0004-0000-0000-00000A020000}"/>
    <hyperlink ref="P263" r:id="rId524" xr:uid="{00000000-0004-0000-0000-00000B020000}"/>
    <hyperlink ref="O264" r:id="rId525" xr:uid="{00000000-0004-0000-0000-00000C020000}"/>
    <hyperlink ref="P264" r:id="rId526" xr:uid="{00000000-0004-0000-0000-00000D020000}"/>
    <hyperlink ref="O265" r:id="rId527" xr:uid="{00000000-0004-0000-0000-00000E020000}"/>
    <hyperlink ref="P265" r:id="rId528" xr:uid="{00000000-0004-0000-0000-00000F020000}"/>
    <hyperlink ref="O266" r:id="rId529" xr:uid="{00000000-0004-0000-0000-000010020000}"/>
    <hyperlink ref="P266" r:id="rId530" xr:uid="{00000000-0004-0000-0000-000011020000}"/>
    <hyperlink ref="O267" r:id="rId531" xr:uid="{00000000-0004-0000-0000-000012020000}"/>
    <hyperlink ref="P267" r:id="rId532" xr:uid="{00000000-0004-0000-0000-000013020000}"/>
    <hyperlink ref="O268" r:id="rId533" xr:uid="{00000000-0004-0000-0000-000014020000}"/>
    <hyperlink ref="P268" r:id="rId534" xr:uid="{00000000-0004-0000-0000-000015020000}"/>
    <hyperlink ref="O269" r:id="rId535" xr:uid="{00000000-0004-0000-0000-000016020000}"/>
    <hyperlink ref="P269" r:id="rId536" xr:uid="{00000000-0004-0000-0000-000017020000}"/>
    <hyperlink ref="O270" r:id="rId537" xr:uid="{00000000-0004-0000-0000-000018020000}"/>
    <hyperlink ref="P270" r:id="rId538" xr:uid="{00000000-0004-0000-0000-000019020000}"/>
    <hyperlink ref="O271" r:id="rId539" xr:uid="{00000000-0004-0000-0000-00001A020000}"/>
    <hyperlink ref="P271" r:id="rId540" xr:uid="{00000000-0004-0000-0000-00001B020000}"/>
    <hyperlink ref="O272" r:id="rId541" xr:uid="{00000000-0004-0000-0000-00001C020000}"/>
    <hyperlink ref="P272" r:id="rId542" xr:uid="{00000000-0004-0000-0000-00001D020000}"/>
    <hyperlink ref="O273" r:id="rId543" xr:uid="{00000000-0004-0000-0000-00001E020000}"/>
    <hyperlink ref="P273" r:id="rId544" xr:uid="{00000000-0004-0000-0000-00001F020000}"/>
    <hyperlink ref="O274" r:id="rId545" xr:uid="{00000000-0004-0000-0000-000020020000}"/>
    <hyperlink ref="P274" r:id="rId546" xr:uid="{00000000-0004-0000-0000-000021020000}"/>
    <hyperlink ref="O275" r:id="rId547" xr:uid="{00000000-0004-0000-0000-000022020000}"/>
    <hyperlink ref="P275" r:id="rId548" xr:uid="{00000000-0004-0000-0000-000023020000}"/>
    <hyperlink ref="O276" r:id="rId549" xr:uid="{00000000-0004-0000-0000-000024020000}"/>
    <hyperlink ref="P276" r:id="rId550" xr:uid="{00000000-0004-0000-0000-000025020000}"/>
    <hyperlink ref="O277" r:id="rId551" xr:uid="{00000000-0004-0000-0000-000026020000}"/>
    <hyperlink ref="P277" r:id="rId552" xr:uid="{00000000-0004-0000-0000-000027020000}"/>
    <hyperlink ref="O278" r:id="rId553" xr:uid="{00000000-0004-0000-0000-000028020000}"/>
    <hyperlink ref="P278" r:id="rId554" xr:uid="{00000000-0004-0000-0000-000029020000}"/>
    <hyperlink ref="O279" r:id="rId555" xr:uid="{00000000-0004-0000-0000-00002A020000}"/>
    <hyperlink ref="P279" r:id="rId556" xr:uid="{00000000-0004-0000-0000-00002B020000}"/>
    <hyperlink ref="O280" r:id="rId557" xr:uid="{00000000-0004-0000-0000-00002C020000}"/>
    <hyperlink ref="P280" r:id="rId558" xr:uid="{00000000-0004-0000-0000-00002D020000}"/>
    <hyperlink ref="O281" r:id="rId559" xr:uid="{00000000-0004-0000-0000-00002E020000}"/>
    <hyperlink ref="P281" r:id="rId560" xr:uid="{00000000-0004-0000-0000-00002F020000}"/>
    <hyperlink ref="O282" r:id="rId561" xr:uid="{00000000-0004-0000-0000-000030020000}"/>
    <hyperlink ref="P282" r:id="rId562" xr:uid="{00000000-0004-0000-0000-000031020000}"/>
    <hyperlink ref="O283" r:id="rId563" xr:uid="{00000000-0004-0000-0000-000032020000}"/>
    <hyperlink ref="P283" r:id="rId564" xr:uid="{00000000-0004-0000-0000-000033020000}"/>
    <hyperlink ref="O284" r:id="rId565" xr:uid="{00000000-0004-0000-0000-000034020000}"/>
    <hyperlink ref="P284" r:id="rId566" xr:uid="{00000000-0004-0000-0000-000035020000}"/>
    <hyperlink ref="O285" r:id="rId567" xr:uid="{00000000-0004-0000-0000-000036020000}"/>
    <hyperlink ref="P285" r:id="rId568" xr:uid="{00000000-0004-0000-0000-000037020000}"/>
    <hyperlink ref="O286" r:id="rId569" xr:uid="{00000000-0004-0000-0000-000038020000}"/>
    <hyperlink ref="P286" r:id="rId570" xr:uid="{00000000-0004-0000-0000-000039020000}"/>
    <hyperlink ref="O287" r:id="rId571" xr:uid="{00000000-0004-0000-0000-00003A020000}"/>
    <hyperlink ref="P287" r:id="rId572" xr:uid="{00000000-0004-0000-0000-00003B020000}"/>
    <hyperlink ref="O288" r:id="rId573" xr:uid="{00000000-0004-0000-0000-00003C020000}"/>
    <hyperlink ref="P288" r:id="rId574" xr:uid="{00000000-0004-0000-0000-00003D020000}"/>
    <hyperlink ref="O289" r:id="rId575" xr:uid="{00000000-0004-0000-0000-00003E020000}"/>
    <hyperlink ref="P289" r:id="rId576" xr:uid="{00000000-0004-0000-0000-00003F020000}"/>
    <hyperlink ref="O290" r:id="rId577" xr:uid="{00000000-0004-0000-0000-000040020000}"/>
    <hyperlink ref="P290" r:id="rId578" xr:uid="{00000000-0004-0000-0000-000041020000}"/>
    <hyperlink ref="O291" r:id="rId579" xr:uid="{00000000-0004-0000-0000-000042020000}"/>
    <hyperlink ref="P291" r:id="rId580" xr:uid="{00000000-0004-0000-0000-000043020000}"/>
    <hyperlink ref="O292" r:id="rId581" xr:uid="{00000000-0004-0000-0000-000044020000}"/>
    <hyperlink ref="P292" r:id="rId582" xr:uid="{00000000-0004-0000-0000-000045020000}"/>
    <hyperlink ref="O293" r:id="rId583" xr:uid="{00000000-0004-0000-0000-000046020000}"/>
    <hyperlink ref="P293" r:id="rId584" xr:uid="{00000000-0004-0000-0000-000047020000}"/>
    <hyperlink ref="O294" r:id="rId585" xr:uid="{00000000-0004-0000-0000-000048020000}"/>
    <hyperlink ref="P294" r:id="rId586" xr:uid="{00000000-0004-0000-0000-000049020000}"/>
    <hyperlink ref="O295" r:id="rId587" xr:uid="{00000000-0004-0000-0000-00004A020000}"/>
    <hyperlink ref="P295" r:id="rId588" xr:uid="{00000000-0004-0000-0000-00004B020000}"/>
    <hyperlink ref="O296" r:id="rId589" xr:uid="{00000000-0004-0000-0000-00004C020000}"/>
    <hyperlink ref="P296" r:id="rId590" xr:uid="{00000000-0004-0000-0000-00004D020000}"/>
    <hyperlink ref="O297" r:id="rId591" xr:uid="{00000000-0004-0000-0000-00004E020000}"/>
    <hyperlink ref="P297" r:id="rId592" xr:uid="{00000000-0004-0000-0000-00004F020000}"/>
    <hyperlink ref="O298" r:id="rId593" xr:uid="{00000000-0004-0000-0000-000050020000}"/>
    <hyperlink ref="P298" r:id="rId594" xr:uid="{00000000-0004-0000-0000-000051020000}"/>
    <hyperlink ref="O299" r:id="rId595" xr:uid="{00000000-0004-0000-0000-000052020000}"/>
    <hyperlink ref="P299" r:id="rId596" xr:uid="{00000000-0004-0000-0000-000053020000}"/>
    <hyperlink ref="O300" r:id="rId597" xr:uid="{00000000-0004-0000-0000-000054020000}"/>
    <hyperlink ref="P300" r:id="rId598" xr:uid="{00000000-0004-0000-0000-000055020000}"/>
    <hyperlink ref="O301" r:id="rId599" xr:uid="{00000000-0004-0000-0000-000056020000}"/>
    <hyperlink ref="P301" r:id="rId600" xr:uid="{00000000-0004-0000-0000-000057020000}"/>
    <hyperlink ref="O302" r:id="rId601" xr:uid="{00000000-0004-0000-0000-000058020000}"/>
    <hyperlink ref="P302" r:id="rId602" xr:uid="{00000000-0004-0000-0000-000059020000}"/>
    <hyperlink ref="O303" r:id="rId603" xr:uid="{00000000-0004-0000-0000-00005A020000}"/>
    <hyperlink ref="P303" r:id="rId604" xr:uid="{00000000-0004-0000-0000-00005B020000}"/>
    <hyperlink ref="O304" r:id="rId605" xr:uid="{00000000-0004-0000-0000-00005C020000}"/>
    <hyperlink ref="P304" r:id="rId606" xr:uid="{00000000-0004-0000-0000-00005D020000}"/>
    <hyperlink ref="O305" r:id="rId607" xr:uid="{00000000-0004-0000-0000-00005E020000}"/>
    <hyperlink ref="P305" r:id="rId608" xr:uid="{00000000-0004-0000-0000-00005F020000}"/>
    <hyperlink ref="O306" r:id="rId609" xr:uid="{00000000-0004-0000-0000-000060020000}"/>
    <hyperlink ref="P306" r:id="rId610" xr:uid="{00000000-0004-0000-0000-000061020000}"/>
    <hyperlink ref="O307" r:id="rId611" xr:uid="{00000000-0004-0000-0000-000062020000}"/>
    <hyperlink ref="P307" r:id="rId612" xr:uid="{00000000-0004-0000-0000-000063020000}"/>
    <hyperlink ref="O308" r:id="rId613" xr:uid="{00000000-0004-0000-0000-000064020000}"/>
    <hyperlink ref="P308" r:id="rId614" xr:uid="{00000000-0004-0000-0000-000065020000}"/>
    <hyperlink ref="O309" r:id="rId615" xr:uid="{00000000-0004-0000-0000-000066020000}"/>
    <hyperlink ref="P309" r:id="rId616" xr:uid="{00000000-0004-0000-0000-000067020000}"/>
    <hyperlink ref="O310" r:id="rId617" xr:uid="{00000000-0004-0000-0000-000068020000}"/>
    <hyperlink ref="P310" r:id="rId618" xr:uid="{00000000-0004-0000-0000-000069020000}"/>
    <hyperlink ref="O311" r:id="rId619" xr:uid="{00000000-0004-0000-0000-00006A020000}"/>
    <hyperlink ref="P311" r:id="rId620" xr:uid="{00000000-0004-0000-0000-00006B020000}"/>
    <hyperlink ref="O312" r:id="rId621" xr:uid="{00000000-0004-0000-0000-00006C020000}"/>
    <hyperlink ref="P312" r:id="rId622" xr:uid="{00000000-0004-0000-0000-00006D020000}"/>
    <hyperlink ref="O313" r:id="rId623" xr:uid="{00000000-0004-0000-0000-00006E020000}"/>
    <hyperlink ref="P313" r:id="rId624" xr:uid="{00000000-0004-0000-0000-00006F020000}"/>
    <hyperlink ref="O314" r:id="rId625" xr:uid="{00000000-0004-0000-0000-000070020000}"/>
    <hyperlink ref="P314" r:id="rId626" xr:uid="{00000000-0004-0000-0000-000071020000}"/>
    <hyperlink ref="O315" r:id="rId627" xr:uid="{00000000-0004-0000-0000-000072020000}"/>
    <hyperlink ref="P315" r:id="rId628" xr:uid="{00000000-0004-0000-0000-000073020000}"/>
    <hyperlink ref="O316" r:id="rId629" xr:uid="{00000000-0004-0000-0000-000074020000}"/>
    <hyperlink ref="P316" r:id="rId630" xr:uid="{00000000-0004-0000-0000-000075020000}"/>
    <hyperlink ref="O317" r:id="rId631" xr:uid="{00000000-0004-0000-0000-000076020000}"/>
    <hyperlink ref="P317" r:id="rId632" xr:uid="{00000000-0004-0000-0000-000077020000}"/>
    <hyperlink ref="O318" r:id="rId633" xr:uid="{00000000-0004-0000-0000-000078020000}"/>
    <hyperlink ref="P318" r:id="rId634" xr:uid="{00000000-0004-0000-0000-000079020000}"/>
    <hyperlink ref="O319" r:id="rId635" xr:uid="{00000000-0004-0000-0000-00007A020000}"/>
    <hyperlink ref="P319" r:id="rId636" xr:uid="{00000000-0004-0000-0000-00007B020000}"/>
    <hyperlink ref="O320" r:id="rId637" xr:uid="{00000000-0004-0000-0000-00007C020000}"/>
    <hyperlink ref="P320" r:id="rId638" xr:uid="{00000000-0004-0000-0000-00007D020000}"/>
    <hyperlink ref="O321" r:id="rId639" xr:uid="{00000000-0004-0000-0000-00007E020000}"/>
    <hyperlink ref="P321" r:id="rId640" xr:uid="{00000000-0004-0000-0000-00007F020000}"/>
    <hyperlink ref="O322" r:id="rId641" xr:uid="{00000000-0004-0000-0000-000080020000}"/>
    <hyperlink ref="P322" r:id="rId642" xr:uid="{00000000-0004-0000-0000-000081020000}"/>
    <hyperlink ref="O323" r:id="rId643" xr:uid="{00000000-0004-0000-0000-000082020000}"/>
    <hyperlink ref="P323" r:id="rId644" xr:uid="{00000000-0004-0000-0000-000083020000}"/>
    <hyperlink ref="O324" r:id="rId645" xr:uid="{00000000-0004-0000-0000-000084020000}"/>
    <hyperlink ref="P324" r:id="rId646" xr:uid="{00000000-0004-0000-0000-000085020000}"/>
    <hyperlink ref="O325" r:id="rId647" xr:uid="{00000000-0004-0000-0000-000086020000}"/>
    <hyperlink ref="P325" r:id="rId648" xr:uid="{00000000-0004-0000-0000-000087020000}"/>
    <hyperlink ref="O326" r:id="rId649" xr:uid="{00000000-0004-0000-0000-000088020000}"/>
    <hyperlink ref="P326" r:id="rId650" xr:uid="{00000000-0004-0000-0000-000089020000}"/>
    <hyperlink ref="O327" r:id="rId651" xr:uid="{00000000-0004-0000-0000-00008A020000}"/>
    <hyperlink ref="P327" r:id="rId652" xr:uid="{00000000-0004-0000-0000-00008B020000}"/>
    <hyperlink ref="O328" r:id="rId653" xr:uid="{00000000-0004-0000-0000-00008C020000}"/>
    <hyperlink ref="P328" r:id="rId654" xr:uid="{00000000-0004-0000-0000-00008D020000}"/>
    <hyperlink ref="O329" r:id="rId655" xr:uid="{00000000-0004-0000-0000-00008E020000}"/>
    <hyperlink ref="P329" r:id="rId656" xr:uid="{00000000-0004-0000-0000-00008F020000}"/>
    <hyperlink ref="O330" r:id="rId657" xr:uid="{00000000-0004-0000-0000-000090020000}"/>
    <hyperlink ref="P330" r:id="rId658" xr:uid="{00000000-0004-0000-0000-000091020000}"/>
    <hyperlink ref="O331" r:id="rId659" xr:uid="{00000000-0004-0000-0000-000092020000}"/>
    <hyperlink ref="P331" r:id="rId660" xr:uid="{00000000-0004-0000-0000-000093020000}"/>
    <hyperlink ref="O332" r:id="rId661" xr:uid="{00000000-0004-0000-0000-000094020000}"/>
    <hyperlink ref="P332" r:id="rId662" xr:uid="{00000000-0004-0000-0000-000095020000}"/>
    <hyperlink ref="O333" r:id="rId663" xr:uid="{00000000-0004-0000-0000-000096020000}"/>
    <hyperlink ref="P333" r:id="rId664" xr:uid="{00000000-0004-0000-0000-000097020000}"/>
    <hyperlink ref="O334" r:id="rId665" xr:uid="{00000000-0004-0000-0000-000098020000}"/>
    <hyperlink ref="P334" r:id="rId666" xr:uid="{00000000-0004-0000-0000-000099020000}"/>
    <hyperlink ref="O335" r:id="rId667" xr:uid="{00000000-0004-0000-0000-00009A020000}"/>
    <hyperlink ref="P335" r:id="rId668" xr:uid="{00000000-0004-0000-0000-00009B020000}"/>
    <hyperlink ref="O336" r:id="rId669" xr:uid="{00000000-0004-0000-0000-00009C020000}"/>
    <hyperlink ref="P336" r:id="rId670" xr:uid="{00000000-0004-0000-0000-00009D020000}"/>
    <hyperlink ref="O337" r:id="rId671" xr:uid="{00000000-0004-0000-0000-00009E020000}"/>
    <hyperlink ref="P337" r:id="rId672" xr:uid="{00000000-0004-0000-0000-00009F020000}"/>
    <hyperlink ref="O338" r:id="rId673" xr:uid="{00000000-0004-0000-0000-0000A0020000}"/>
    <hyperlink ref="P338" r:id="rId674" xr:uid="{00000000-0004-0000-0000-0000A1020000}"/>
    <hyperlink ref="O339" r:id="rId675" xr:uid="{00000000-0004-0000-0000-0000A2020000}"/>
    <hyperlink ref="P339" r:id="rId676" xr:uid="{00000000-0004-0000-0000-0000A3020000}"/>
    <hyperlink ref="O340" r:id="rId677" xr:uid="{00000000-0004-0000-0000-0000A4020000}"/>
    <hyperlink ref="P340" r:id="rId678" xr:uid="{00000000-0004-0000-0000-0000A5020000}"/>
    <hyperlink ref="O341" r:id="rId679" xr:uid="{00000000-0004-0000-0000-0000A6020000}"/>
    <hyperlink ref="P341" r:id="rId680" xr:uid="{00000000-0004-0000-0000-0000A7020000}"/>
    <hyperlink ref="O342" r:id="rId681" xr:uid="{00000000-0004-0000-0000-0000A8020000}"/>
    <hyperlink ref="P342" r:id="rId682" xr:uid="{00000000-0004-0000-0000-0000A9020000}"/>
    <hyperlink ref="O343" r:id="rId683" xr:uid="{00000000-0004-0000-0000-0000AA020000}"/>
    <hyperlink ref="P343" r:id="rId684" xr:uid="{00000000-0004-0000-0000-0000AB020000}"/>
    <hyperlink ref="O344" r:id="rId685" xr:uid="{00000000-0004-0000-0000-0000AC020000}"/>
    <hyperlink ref="P344" r:id="rId686" xr:uid="{00000000-0004-0000-0000-0000AD020000}"/>
    <hyperlink ref="O345" r:id="rId687" xr:uid="{00000000-0004-0000-0000-0000AE020000}"/>
    <hyperlink ref="P345" r:id="rId688" xr:uid="{00000000-0004-0000-0000-0000AF020000}"/>
    <hyperlink ref="O346" r:id="rId689" xr:uid="{00000000-0004-0000-0000-0000B0020000}"/>
    <hyperlink ref="P346" r:id="rId690" xr:uid="{00000000-0004-0000-0000-0000B1020000}"/>
    <hyperlink ref="O347" r:id="rId691" xr:uid="{00000000-0004-0000-0000-0000B2020000}"/>
    <hyperlink ref="P347" r:id="rId692" xr:uid="{00000000-0004-0000-0000-0000B3020000}"/>
    <hyperlink ref="O348" r:id="rId693" xr:uid="{00000000-0004-0000-0000-0000B4020000}"/>
    <hyperlink ref="P348" r:id="rId694" xr:uid="{00000000-0004-0000-0000-0000B5020000}"/>
    <hyperlink ref="O349" r:id="rId695" xr:uid="{00000000-0004-0000-0000-0000B6020000}"/>
    <hyperlink ref="P349" r:id="rId696" xr:uid="{00000000-0004-0000-0000-0000B7020000}"/>
    <hyperlink ref="O350" r:id="rId697" xr:uid="{00000000-0004-0000-0000-0000B8020000}"/>
    <hyperlink ref="P350" r:id="rId698" xr:uid="{00000000-0004-0000-0000-0000B9020000}"/>
    <hyperlink ref="O351" r:id="rId699" xr:uid="{00000000-0004-0000-0000-0000BA020000}"/>
    <hyperlink ref="P351" r:id="rId700" xr:uid="{00000000-0004-0000-0000-0000BB020000}"/>
    <hyperlink ref="O352" r:id="rId701" xr:uid="{00000000-0004-0000-0000-0000BC020000}"/>
    <hyperlink ref="P352" r:id="rId702" xr:uid="{00000000-0004-0000-0000-0000BD020000}"/>
    <hyperlink ref="O353" r:id="rId703" xr:uid="{00000000-0004-0000-0000-0000BE020000}"/>
    <hyperlink ref="P353" r:id="rId704" xr:uid="{00000000-0004-0000-0000-0000BF020000}"/>
    <hyperlink ref="O354" r:id="rId705" xr:uid="{00000000-0004-0000-0000-0000C0020000}"/>
    <hyperlink ref="P354" r:id="rId706" xr:uid="{00000000-0004-0000-0000-0000C1020000}"/>
    <hyperlink ref="O355" r:id="rId707" xr:uid="{00000000-0004-0000-0000-0000C2020000}"/>
    <hyperlink ref="P355" r:id="rId708" xr:uid="{00000000-0004-0000-0000-0000C3020000}"/>
    <hyperlink ref="O356" r:id="rId709" xr:uid="{00000000-0004-0000-0000-0000C4020000}"/>
    <hyperlink ref="P356" r:id="rId710" xr:uid="{00000000-0004-0000-0000-0000C5020000}"/>
    <hyperlink ref="O357" r:id="rId711" xr:uid="{00000000-0004-0000-0000-0000C6020000}"/>
    <hyperlink ref="P357" r:id="rId712" xr:uid="{00000000-0004-0000-0000-0000C7020000}"/>
    <hyperlink ref="O358" r:id="rId713" xr:uid="{00000000-0004-0000-0000-0000C8020000}"/>
    <hyperlink ref="P358" r:id="rId714" xr:uid="{00000000-0004-0000-0000-0000C9020000}"/>
    <hyperlink ref="O359" r:id="rId715" xr:uid="{00000000-0004-0000-0000-0000CA020000}"/>
    <hyperlink ref="P359" r:id="rId716" xr:uid="{00000000-0004-0000-0000-0000CB020000}"/>
    <hyperlink ref="O360" r:id="rId717" xr:uid="{00000000-0004-0000-0000-0000CC020000}"/>
    <hyperlink ref="P360" r:id="rId718" xr:uid="{00000000-0004-0000-0000-0000CD020000}"/>
    <hyperlink ref="O361" r:id="rId719" xr:uid="{00000000-0004-0000-0000-0000CE020000}"/>
    <hyperlink ref="P361" r:id="rId720" xr:uid="{00000000-0004-0000-0000-0000CF020000}"/>
    <hyperlink ref="O362" r:id="rId721" xr:uid="{00000000-0004-0000-0000-0000D0020000}"/>
    <hyperlink ref="P362" r:id="rId722" xr:uid="{00000000-0004-0000-0000-0000D1020000}"/>
    <hyperlink ref="O363" r:id="rId723" xr:uid="{00000000-0004-0000-0000-0000D2020000}"/>
    <hyperlink ref="P363" r:id="rId724" xr:uid="{00000000-0004-0000-0000-0000D3020000}"/>
    <hyperlink ref="O364" r:id="rId725" xr:uid="{00000000-0004-0000-0000-0000D4020000}"/>
    <hyperlink ref="P364" r:id="rId726" xr:uid="{00000000-0004-0000-0000-0000D5020000}"/>
    <hyperlink ref="O365" r:id="rId727" xr:uid="{00000000-0004-0000-0000-0000D6020000}"/>
    <hyperlink ref="P365" r:id="rId728" xr:uid="{00000000-0004-0000-0000-0000D7020000}"/>
    <hyperlink ref="O366" r:id="rId729" xr:uid="{00000000-0004-0000-0000-0000D8020000}"/>
    <hyperlink ref="P366" r:id="rId730" xr:uid="{00000000-0004-0000-0000-0000D9020000}"/>
    <hyperlink ref="O367" r:id="rId731" xr:uid="{00000000-0004-0000-0000-0000DA020000}"/>
    <hyperlink ref="P367" r:id="rId732" xr:uid="{00000000-0004-0000-0000-0000DB020000}"/>
    <hyperlink ref="O368" r:id="rId733" xr:uid="{00000000-0004-0000-0000-0000DC020000}"/>
    <hyperlink ref="P368" r:id="rId734" xr:uid="{00000000-0004-0000-0000-0000DD020000}"/>
    <hyperlink ref="O369" r:id="rId735" xr:uid="{00000000-0004-0000-0000-0000DE020000}"/>
    <hyperlink ref="P369" r:id="rId736" xr:uid="{00000000-0004-0000-0000-0000DF020000}"/>
    <hyperlink ref="O370" r:id="rId737" xr:uid="{00000000-0004-0000-0000-0000E0020000}"/>
    <hyperlink ref="P370" r:id="rId738" xr:uid="{00000000-0004-0000-0000-0000E1020000}"/>
    <hyperlink ref="O371" r:id="rId739" xr:uid="{00000000-0004-0000-0000-0000E2020000}"/>
    <hyperlink ref="P371" r:id="rId740" xr:uid="{00000000-0004-0000-0000-0000E3020000}"/>
    <hyperlink ref="O372" r:id="rId741" xr:uid="{00000000-0004-0000-0000-0000E4020000}"/>
    <hyperlink ref="P372" r:id="rId742" xr:uid="{00000000-0004-0000-0000-0000E5020000}"/>
    <hyperlink ref="O373" r:id="rId743" xr:uid="{00000000-0004-0000-0000-0000E6020000}"/>
    <hyperlink ref="P373" r:id="rId744" xr:uid="{00000000-0004-0000-0000-0000E7020000}"/>
    <hyperlink ref="O374" r:id="rId745" xr:uid="{00000000-0004-0000-0000-0000E8020000}"/>
    <hyperlink ref="P374" r:id="rId746" xr:uid="{00000000-0004-0000-0000-0000E9020000}"/>
    <hyperlink ref="O375" r:id="rId747" xr:uid="{00000000-0004-0000-0000-0000EA020000}"/>
    <hyperlink ref="P375" r:id="rId748" xr:uid="{00000000-0004-0000-0000-0000EB020000}"/>
    <hyperlink ref="O376" r:id="rId749" xr:uid="{00000000-0004-0000-0000-0000EC020000}"/>
    <hyperlink ref="P376" r:id="rId750" xr:uid="{00000000-0004-0000-0000-0000ED020000}"/>
    <hyperlink ref="O377" r:id="rId751" xr:uid="{00000000-0004-0000-0000-0000EE020000}"/>
    <hyperlink ref="P377" r:id="rId752" xr:uid="{00000000-0004-0000-0000-0000EF020000}"/>
    <hyperlink ref="O378" r:id="rId753" xr:uid="{00000000-0004-0000-0000-0000F0020000}"/>
    <hyperlink ref="P378" r:id="rId754" xr:uid="{00000000-0004-0000-0000-0000F1020000}"/>
    <hyperlink ref="O379" r:id="rId755" xr:uid="{00000000-0004-0000-0000-0000F2020000}"/>
    <hyperlink ref="P379" r:id="rId756" xr:uid="{00000000-0004-0000-0000-0000F3020000}"/>
    <hyperlink ref="O380" r:id="rId757" xr:uid="{00000000-0004-0000-0000-0000F4020000}"/>
    <hyperlink ref="P380" r:id="rId758" xr:uid="{00000000-0004-0000-0000-0000F5020000}"/>
    <hyperlink ref="O381" r:id="rId759" xr:uid="{00000000-0004-0000-0000-0000F6020000}"/>
    <hyperlink ref="P381" r:id="rId760" xr:uid="{00000000-0004-0000-0000-0000F7020000}"/>
    <hyperlink ref="O382" r:id="rId761" xr:uid="{00000000-0004-0000-0000-0000F8020000}"/>
    <hyperlink ref="P382" r:id="rId762" xr:uid="{00000000-0004-0000-0000-0000F9020000}"/>
    <hyperlink ref="O383" r:id="rId763" xr:uid="{00000000-0004-0000-0000-0000FA020000}"/>
    <hyperlink ref="P383" r:id="rId764" xr:uid="{00000000-0004-0000-0000-0000FB020000}"/>
    <hyperlink ref="O384" r:id="rId765" xr:uid="{00000000-0004-0000-0000-0000FC020000}"/>
    <hyperlink ref="P384" r:id="rId766" xr:uid="{00000000-0004-0000-0000-0000FD020000}"/>
    <hyperlink ref="O385" r:id="rId767" xr:uid="{00000000-0004-0000-0000-0000FE020000}"/>
    <hyperlink ref="P385" r:id="rId768" xr:uid="{00000000-0004-0000-0000-0000FF020000}"/>
    <hyperlink ref="O386" r:id="rId769" xr:uid="{00000000-0004-0000-0000-000000030000}"/>
    <hyperlink ref="P386" r:id="rId770" xr:uid="{00000000-0004-0000-0000-000001030000}"/>
    <hyperlink ref="O387" r:id="rId771" xr:uid="{00000000-0004-0000-0000-000002030000}"/>
    <hyperlink ref="P387" r:id="rId772" xr:uid="{00000000-0004-0000-0000-000003030000}"/>
    <hyperlink ref="O388" r:id="rId773" xr:uid="{00000000-0004-0000-0000-000004030000}"/>
    <hyperlink ref="P388" r:id="rId774" xr:uid="{00000000-0004-0000-0000-000005030000}"/>
    <hyperlink ref="O389" r:id="rId775" xr:uid="{00000000-0004-0000-0000-000006030000}"/>
    <hyperlink ref="P389" r:id="rId776" xr:uid="{00000000-0004-0000-0000-000007030000}"/>
    <hyperlink ref="O390" r:id="rId777" xr:uid="{00000000-0004-0000-0000-000008030000}"/>
    <hyperlink ref="P390" r:id="rId778" xr:uid="{00000000-0004-0000-0000-000009030000}"/>
    <hyperlink ref="O391" r:id="rId779" xr:uid="{00000000-0004-0000-0000-00000A030000}"/>
    <hyperlink ref="P391" r:id="rId780" xr:uid="{00000000-0004-0000-0000-00000B030000}"/>
    <hyperlink ref="O392" r:id="rId781" xr:uid="{00000000-0004-0000-0000-00000C030000}"/>
    <hyperlink ref="P392" r:id="rId782" xr:uid="{00000000-0004-0000-0000-00000D030000}"/>
    <hyperlink ref="O393" r:id="rId783" xr:uid="{00000000-0004-0000-0000-00000E030000}"/>
    <hyperlink ref="P393" r:id="rId784" xr:uid="{00000000-0004-0000-0000-00000F030000}"/>
    <hyperlink ref="O394" r:id="rId785" xr:uid="{00000000-0004-0000-0000-000010030000}"/>
    <hyperlink ref="P394" r:id="rId786" xr:uid="{00000000-0004-0000-0000-000011030000}"/>
    <hyperlink ref="O395" r:id="rId787" xr:uid="{00000000-0004-0000-0000-000012030000}"/>
    <hyperlink ref="P395" r:id="rId788" xr:uid="{00000000-0004-0000-0000-000013030000}"/>
    <hyperlink ref="O396" r:id="rId789" xr:uid="{00000000-0004-0000-0000-000014030000}"/>
    <hyperlink ref="P396" r:id="rId790" xr:uid="{00000000-0004-0000-0000-000015030000}"/>
    <hyperlink ref="O397" r:id="rId791" xr:uid="{00000000-0004-0000-0000-000016030000}"/>
    <hyperlink ref="P397" r:id="rId792" xr:uid="{00000000-0004-0000-0000-000017030000}"/>
    <hyperlink ref="O398" r:id="rId793" xr:uid="{00000000-0004-0000-0000-000018030000}"/>
    <hyperlink ref="P398" r:id="rId794" xr:uid="{00000000-0004-0000-0000-000019030000}"/>
    <hyperlink ref="O399" r:id="rId795" xr:uid="{00000000-0004-0000-0000-00001A030000}"/>
    <hyperlink ref="P399" r:id="rId796" xr:uid="{00000000-0004-0000-0000-00001B030000}"/>
    <hyperlink ref="O400" r:id="rId797" xr:uid="{00000000-0004-0000-0000-00001C030000}"/>
    <hyperlink ref="P400" r:id="rId798" xr:uid="{00000000-0004-0000-0000-00001D030000}"/>
    <hyperlink ref="O401" r:id="rId799" xr:uid="{00000000-0004-0000-0000-00001E030000}"/>
    <hyperlink ref="P401" r:id="rId800" xr:uid="{00000000-0004-0000-0000-00001F030000}"/>
    <hyperlink ref="O402" r:id="rId801" xr:uid="{00000000-0004-0000-0000-000020030000}"/>
    <hyperlink ref="P402" r:id="rId802" xr:uid="{00000000-0004-0000-0000-000021030000}"/>
    <hyperlink ref="O403" r:id="rId803" xr:uid="{00000000-0004-0000-0000-000022030000}"/>
    <hyperlink ref="P403" r:id="rId804" xr:uid="{00000000-0004-0000-0000-000023030000}"/>
    <hyperlink ref="O404" r:id="rId805" xr:uid="{00000000-0004-0000-0000-000024030000}"/>
    <hyperlink ref="P404" r:id="rId806" xr:uid="{00000000-0004-0000-0000-000025030000}"/>
    <hyperlink ref="O405" r:id="rId807" xr:uid="{00000000-0004-0000-0000-000026030000}"/>
    <hyperlink ref="P405" r:id="rId808" xr:uid="{00000000-0004-0000-0000-000027030000}"/>
    <hyperlink ref="O406" r:id="rId809" xr:uid="{00000000-0004-0000-0000-000028030000}"/>
    <hyperlink ref="P406" r:id="rId810" xr:uid="{00000000-0004-0000-0000-000029030000}"/>
    <hyperlink ref="O407" r:id="rId811" xr:uid="{00000000-0004-0000-0000-00002A030000}"/>
    <hyperlink ref="P407" r:id="rId812" xr:uid="{00000000-0004-0000-0000-00002B030000}"/>
    <hyperlink ref="O408" r:id="rId813" xr:uid="{00000000-0004-0000-0000-00002C030000}"/>
    <hyperlink ref="P408" r:id="rId814" xr:uid="{00000000-0004-0000-0000-00002D030000}"/>
    <hyperlink ref="O409" r:id="rId815" xr:uid="{00000000-0004-0000-0000-00002E030000}"/>
    <hyperlink ref="P409" r:id="rId816" xr:uid="{00000000-0004-0000-0000-00002F030000}"/>
    <hyperlink ref="O410" r:id="rId817" xr:uid="{00000000-0004-0000-0000-000030030000}"/>
    <hyperlink ref="P410" r:id="rId818" xr:uid="{00000000-0004-0000-0000-000031030000}"/>
    <hyperlink ref="O411" r:id="rId819" xr:uid="{00000000-0004-0000-0000-000032030000}"/>
    <hyperlink ref="P411" r:id="rId820" xr:uid="{00000000-0004-0000-0000-000033030000}"/>
    <hyperlink ref="O412" r:id="rId821" xr:uid="{00000000-0004-0000-0000-000034030000}"/>
    <hyperlink ref="P412" r:id="rId822" xr:uid="{00000000-0004-0000-0000-000035030000}"/>
    <hyperlink ref="O413" r:id="rId823" xr:uid="{00000000-0004-0000-0000-000036030000}"/>
    <hyperlink ref="P413" r:id="rId824" xr:uid="{00000000-0004-0000-0000-000037030000}"/>
    <hyperlink ref="O414" r:id="rId825" xr:uid="{00000000-0004-0000-0000-000038030000}"/>
    <hyperlink ref="P414" r:id="rId826" xr:uid="{00000000-0004-0000-0000-000039030000}"/>
    <hyperlink ref="O415" r:id="rId827" xr:uid="{00000000-0004-0000-0000-00003A030000}"/>
    <hyperlink ref="P415" r:id="rId828" xr:uid="{00000000-0004-0000-0000-00003B030000}"/>
    <hyperlink ref="O416" r:id="rId829" xr:uid="{00000000-0004-0000-0000-00003C030000}"/>
    <hyperlink ref="P416" r:id="rId830" xr:uid="{00000000-0004-0000-0000-00003D030000}"/>
    <hyperlink ref="O417" r:id="rId831" xr:uid="{00000000-0004-0000-0000-00003E030000}"/>
    <hyperlink ref="P417" r:id="rId832" xr:uid="{00000000-0004-0000-0000-00003F030000}"/>
    <hyperlink ref="O418" r:id="rId833" xr:uid="{00000000-0004-0000-0000-000040030000}"/>
    <hyperlink ref="P418" r:id="rId834" xr:uid="{00000000-0004-0000-0000-000041030000}"/>
    <hyperlink ref="O419" r:id="rId835" xr:uid="{00000000-0004-0000-0000-000042030000}"/>
    <hyperlink ref="P419" r:id="rId836" xr:uid="{00000000-0004-0000-0000-000043030000}"/>
    <hyperlink ref="O420" r:id="rId837" xr:uid="{00000000-0004-0000-0000-000044030000}"/>
    <hyperlink ref="P420" r:id="rId838" xr:uid="{00000000-0004-0000-0000-000045030000}"/>
    <hyperlink ref="O421" r:id="rId839" xr:uid="{00000000-0004-0000-0000-000046030000}"/>
    <hyperlink ref="P421" r:id="rId840" xr:uid="{00000000-0004-0000-0000-000047030000}"/>
    <hyperlink ref="O422" r:id="rId841" xr:uid="{00000000-0004-0000-0000-000048030000}"/>
    <hyperlink ref="P422" r:id="rId842" xr:uid="{00000000-0004-0000-0000-000049030000}"/>
    <hyperlink ref="O423" r:id="rId843" xr:uid="{00000000-0004-0000-0000-00004A030000}"/>
    <hyperlink ref="P423" r:id="rId844" xr:uid="{00000000-0004-0000-0000-00004B030000}"/>
    <hyperlink ref="O424" r:id="rId845" xr:uid="{00000000-0004-0000-0000-00004C030000}"/>
    <hyperlink ref="P424" r:id="rId846" xr:uid="{00000000-0004-0000-0000-00004D030000}"/>
    <hyperlink ref="O425" r:id="rId847" xr:uid="{00000000-0004-0000-0000-00004E030000}"/>
    <hyperlink ref="P425" r:id="rId848" xr:uid="{00000000-0004-0000-0000-00004F030000}"/>
    <hyperlink ref="O426" r:id="rId849" xr:uid="{00000000-0004-0000-0000-000050030000}"/>
    <hyperlink ref="P426" r:id="rId850" xr:uid="{00000000-0004-0000-0000-000051030000}"/>
    <hyperlink ref="O427" r:id="rId851" xr:uid="{00000000-0004-0000-0000-000052030000}"/>
    <hyperlink ref="P427" r:id="rId852" xr:uid="{00000000-0004-0000-0000-000053030000}"/>
    <hyperlink ref="O428" r:id="rId853" xr:uid="{00000000-0004-0000-0000-000054030000}"/>
    <hyperlink ref="P428" r:id="rId854" xr:uid="{00000000-0004-0000-0000-000055030000}"/>
    <hyperlink ref="O429" r:id="rId855" xr:uid="{00000000-0004-0000-0000-000056030000}"/>
    <hyperlink ref="P429" r:id="rId856" xr:uid="{00000000-0004-0000-0000-000057030000}"/>
    <hyperlink ref="O430" r:id="rId857" xr:uid="{00000000-0004-0000-0000-000058030000}"/>
    <hyperlink ref="P430" r:id="rId858" xr:uid="{00000000-0004-0000-0000-000059030000}"/>
    <hyperlink ref="O431" r:id="rId859" xr:uid="{00000000-0004-0000-0000-00005A030000}"/>
    <hyperlink ref="P431" r:id="rId860" xr:uid="{00000000-0004-0000-0000-00005B030000}"/>
    <hyperlink ref="O432" r:id="rId861" xr:uid="{00000000-0004-0000-0000-00005C030000}"/>
    <hyperlink ref="P432" r:id="rId862" xr:uid="{00000000-0004-0000-0000-00005D030000}"/>
    <hyperlink ref="O433" r:id="rId863" xr:uid="{00000000-0004-0000-0000-00005E030000}"/>
    <hyperlink ref="P433" r:id="rId864" xr:uid="{00000000-0004-0000-0000-00005F030000}"/>
    <hyperlink ref="O434" r:id="rId865" xr:uid="{00000000-0004-0000-0000-000060030000}"/>
    <hyperlink ref="P434" r:id="rId866" xr:uid="{00000000-0004-0000-0000-000061030000}"/>
    <hyperlink ref="O435" r:id="rId867" xr:uid="{00000000-0004-0000-0000-000062030000}"/>
    <hyperlink ref="P435" r:id="rId868" xr:uid="{00000000-0004-0000-0000-000063030000}"/>
    <hyperlink ref="O436" r:id="rId869" xr:uid="{00000000-0004-0000-0000-000064030000}"/>
    <hyperlink ref="P436" r:id="rId870" xr:uid="{00000000-0004-0000-0000-000065030000}"/>
    <hyperlink ref="O437" r:id="rId871" xr:uid="{00000000-0004-0000-0000-000066030000}"/>
    <hyperlink ref="P437" r:id="rId872" xr:uid="{00000000-0004-0000-0000-000067030000}"/>
    <hyperlink ref="O438" r:id="rId873" xr:uid="{00000000-0004-0000-0000-000068030000}"/>
    <hyperlink ref="P438" r:id="rId874" xr:uid="{00000000-0004-0000-0000-000069030000}"/>
    <hyperlink ref="O439" r:id="rId875" xr:uid="{00000000-0004-0000-0000-00006A030000}"/>
    <hyperlink ref="P439" r:id="rId876" xr:uid="{00000000-0004-0000-0000-00006B030000}"/>
    <hyperlink ref="O440" r:id="rId877" xr:uid="{00000000-0004-0000-0000-00006C030000}"/>
    <hyperlink ref="P440" r:id="rId878" xr:uid="{00000000-0004-0000-0000-00006D030000}"/>
    <hyperlink ref="O441" r:id="rId879" xr:uid="{00000000-0004-0000-0000-00006E030000}"/>
    <hyperlink ref="P441" r:id="rId880" xr:uid="{00000000-0004-0000-0000-00006F030000}"/>
    <hyperlink ref="O442" r:id="rId881" xr:uid="{00000000-0004-0000-0000-000070030000}"/>
    <hyperlink ref="P442" r:id="rId882" xr:uid="{00000000-0004-0000-0000-000071030000}"/>
    <hyperlink ref="O443" r:id="rId883" xr:uid="{00000000-0004-0000-0000-000072030000}"/>
    <hyperlink ref="P443" r:id="rId884" xr:uid="{00000000-0004-0000-0000-000073030000}"/>
    <hyperlink ref="O444" r:id="rId885" xr:uid="{00000000-0004-0000-0000-000074030000}"/>
    <hyperlink ref="P444" r:id="rId886" xr:uid="{00000000-0004-0000-0000-000075030000}"/>
    <hyperlink ref="O445" r:id="rId887" xr:uid="{00000000-0004-0000-0000-000076030000}"/>
    <hyperlink ref="P445" r:id="rId888" xr:uid="{00000000-0004-0000-0000-000077030000}"/>
    <hyperlink ref="O446" r:id="rId889" xr:uid="{00000000-0004-0000-0000-000078030000}"/>
    <hyperlink ref="P446" r:id="rId890" xr:uid="{00000000-0004-0000-0000-000079030000}"/>
    <hyperlink ref="O447" r:id="rId891" xr:uid="{00000000-0004-0000-0000-00007A030000}"/>
    <hyperlink ref="P447" r:id="rId892" xr:uid="{00000000-0004-0000-0000-00007B030000}"/>
    <hyperlink ref="O448" r:id="rId893" xr:uid="{00000000-0004-0000-0000-00007C030000}"/>
    <hyperlink ref="P448" r:id="rId894" xr:uid="{00000000-0004-0000-0000-00007D030000}"/>
    <hyperlink ref="O449" r:id="rId895" xr:uid="{00000000-0004-0000-0000-00007E030000}"/>
    <hyperlink ref="P449" r:id="rId896" xr:uid="{00000000-0004-0000-0000-00007F030000}"/>
    <hyperlink ref="O450" r:id="rId897" xr:uid="{00000000-0004-0000-0000-000080030000}"/>
    <hyperlink ref="P450" r:id="rId898" xr:uid="{00000000-0004-0000-0000-000081030000}"/>
    <hyperlink ref="O451" r:id="rId899" xr:uid="{00000000-0004-0000-0000-000082030000}"/>
    <hyperlink ref="P451" r:id="rId900" xr:uid="{00000000-0004-0000-0000-000083030000}"/>
    <hyperlink ref="O452" r:id="rId901" xr:uid="{00000000-0004-0000-0000-000084030000}"/>
    <hyperlink ref="P452" r:id="rId902" xr:uid="{00000000-0004-0000-0000-000085030000}"/>
    <hyperlink ref="O453" r:id="rId903" xr:uid="{00000000-0004-0000-0000-000086030000}"/>
    <hyperlink ref="P453" r:id="rId904" xr:uid="{00000000-0004-0000-0000-000087030000}"/>
    <hyperlink ref="O454" r:id="rId905" xr:uid="{00000000-0004-0000-0000-000088030000}"/>
    <hyperlink ref="P454" r:id="rId906" xr:uid="{00000000-0004-0000-0000-000089030000}"/>
    <hyperlink ref="O455" r:id="rId907" xr:uid="{00000000-0004-0000-0000-00008A030000}"/>
    <hyperlink ref="P455" r:id="rId908" xr:uid="{00000000-0004-0000-0000-00008B030000}"/>
    <hyperlink ref="O456" r:id="rId909" xr:uid="{00000000-0004-0000-0000-00008C030000}"/>
    <hyperlink ref="P456" r:id="rId910" xr:uid="{00000000-0004-0000-0000-00008D030000}"/>
    <hyperlink ref="O457" r:id="rId911" xr:uid="{00000000-0004-0000-0000-00008E030000}"/>
    <hyperlink ref="P457" r:id="rId912" xr:uid="{00000000-0004-0000-0000-00008F030000}"/>
    <hyperlink ref="O458" r:id="rId913" xr:uid="{00000000-0004-0000-0000-000090030000}"/>
    <hyperlink ref="P458" r:id="rId914" xr:uid="{00000000-0004-0000-0000-000091030000}"/>
    <hyperlink ref="O459" r:id="rId915" xr:uid="{00000000-0004-0000-0000-000092030000}"/>
    <hyperlink ref="P459" r:id="rId916" xr:uid="{00000000-0004-0000-0000-000093030000}"/>
    <hyperlink ref="O460" r:id="rId917" xr:uid="{00000000-0004-0000-0000-000094030000}"/>
    <hyperlink ref="P460" r:id="rId918" xr:uid="{00000000-0004-0000-0000-000095030000}"/>
    <hyperlink ref="O461" r:id="rId919" xr:uid="{00000000-0004-0000-0000-000096030000}"/>
    <hyperlink ref="P461" r:id="rId920" xr:uid="{00000000-0004-0000-0000-000097030000}"/>
    <hyperlink ref="O462" r:id="rId921" xr:uid="{00000000-0004-0000-0000-000098030000}"/>
    <hyperlink ref="P462" r:id="rId922" xr:uid="{00000000-0004-0000-0000-000099030000}"/>
    <hyperlink ref="O463" r:id="rId923" xr:uid="{00000000-0004-0000-0000-00009A030000}"/>
    <hyperlink ref="P463" r:id="rId924" xr:uid="{00000000-0004-0000-0000-00009B030000}"/>
    <hyperlink ref="O464" r:id="rId925" xr:uid="{00000000-0004-0000-0000-00009C030000}"/>
    <hyperlink ref="P464" r:id="rId926" xr:uid="{00000000-0004-0000-0000-00009D030000}"/>
    <hyperlink ref="O465" r:id="rId927" xr:uid="{00000000-0004-0000-0000-00009E030000}"/>
    <hyperlink ref="P465" r:id="rId928" xr:uid="{00000000-0004-0000-0000-00009F030000}"/>
    <hyperlink ref="O466" r:id="rId929" xr:uid="{00000000-0004-0000-0000-0000A0030000}"/>
    <hyperlink ref="P466" r:id="rId930" xr:uid="{00000000-0004-0000-0000-0000A1030000}"/>
    <hyperlink ref="O467" r:id="rId931" xr:uid="{00000000-0004-0000-0000-0000A2030000}"/>
    <hyperlink ref="P467" r:id="rId932" xr:uid="{00000000-0004-0000-0000-0000A3030000}"/>
    <hyperlink ref="O468" r:id="rId933" xr:uid="{00000000-0004-0000-0000-0000A4030000}"/>
    <hyperlink ref="P468" r:id="rId934" xr:uid="{00000000-0004-0000-0000-0000A5030000}"/>
    <hyperlink ref="O469" r:id="rId935" xr:uid="{00000000-0004-0000-0000-0000A6030000}"/>
    <hyperlink ref="P469" r:id="rId936" xr:uid="{00000000-0004-0000-0000-0000A7030000}"/>
    <hyperlink ref="O470" r:id="rId937" xr:uid="{00000000-0004-0000-0000-0000A8030000}"/>
    <hyperlink ref="P470" r:id="rId938" xr:uid="{00000000-0004-0000-0000-0000A9030000}"/>
    <hyperlink ref="O471" r:id="rId939" xr:uid="{00000000-0004-0000-0000-0000AA030000}"/>
    <hyperlink ref="P471" r:id="rId940" xr:uid="{00000000-0004-0000-0000-0000AB030000}"/>
    <hyperlink ref="O472" r:id="rId941" xr:uid="{00000000-0004-0000-0000-0000AC030000}"/>
    <hyperlink ref="P472" r:id="rId942" xr:uid="{00000000-0004-0000-0000-0000AD030000}"/>
    <hyperlink ref="O473" r:id="rId943" xr:uid="{00000000-0004-0000-0000-0000AE030000}"/>
    <hyperlink ref="P473" r:id="rId944" xr:uid="{00000000-0004-0000-0000-0000AF030000}"/>
    <hyperlink ref="O474" r:id="rId945" xr:uid="{00000000-0004-0000-0000-0000B0030000}"/>
    <hyperlink ref="P474" r:id="rId946" xr:uid="{00000000-0004-0000-0000-0000B1030000}"/>
    <hyperlink ref="O475" r:id="rId947" xr:uid="{00000000-0004-0000-0000-0000B2030000}"/>
    <hyperlink ref="P475" r:id="rId948" xr:uid="{00000000-0004-0000-0000-0000B3030000}"/>
    <hyperlink ref="O476" r:id="rId949" xr:uid="{00000000-0004-0000-0000-0000B4030000}"/>
    <hyperlink ref="P476" r:id="rId950" xr:uid="{00000000-0004-0000-0000-0000B5030000}"/>
    <hyperlink ref="O477" r:id="rId951" xr:uid="{00000000-0004-0000-0000-0000B6030000}"/>
    <hyperlink ref="P477" r:id="rId952" xr:uid="{00000000-0004-0000-0000-0000B7030000}"/>
    <hyperlink ref="O478" r:id="rId953" xr:uid="{00000000-0004-0000-0000-0000B8030000}"/>
    <hyperlink ref="P478" r:id="rId954" xr:uid="{00000000-0004-0000-0000-0000B9030000}"/>
    <hyperlink ref="O479" r:id="rId955" xr:uid="{00000000-0004-0000-0000-0000BA030000}"/>
    <hyperlink ref="P479" r:id="rId956" xr:uid="{00000000-0004-0000-0000-0000BB030000}"/>
    <hyperlink ref="O480" r:id="rId957" xr:uid="{00000000-0004-0000-0000-0000BC030000}"/>
    <hyperlink ref="P480" r:id="rId958" xr:uid="{00000000-0004-0000-0000-0000BD030000}"/>
    <hyperlink ref="O481" r:id="rId959" xr:uid="{00000000-0004-0000-0000-0000BE030000}"/>
    <hyperlink ref="P481" r:id="rId960" xr:uid="{00000000-0004-0000-0000-0000BF030000}"/>
    <hyperlink ref="O482" r:id="rId961" xr:uid="{00000000-0004-0000-0000-0000C0030000}"/>
    <hyperlink ref="P482" r:id="rId962" xr:uid="{00000000-0004-0000-0000-0000C1030000}"/>
    <hyperlink ref="O483" r:id="rId963" xr:uid="{00000000-0004-0000-0000-0000C2030000}"/>
    <hyperlink ref="P483" r:id="rId964" xr:uid="{00000000-0004-0000-0000-0000C3030000}"/>
    <hyperlink ref="O484" r:id="rId965" xr:uid="{00000000-0004-0000-0000-0000C4030000}"/>
    <hyperlink ref="P484" r:id="rId966" xr:uid="{00000000-0004-0000-0000-0000C5030000}"/>
    <hyperlink ref="O485" r:id="rId967" xr:uid="{00000000-0004-0000-0000-0000C6030000}"/>
    <hyperlink ref="P485" r:id="rId968" xr:uid="{00000000-0004-0000-0000-0000C7030000}"/>
    <hyperlink ref="O486" r:id="rId969" xr:uid="{00000000-0004-0000-0000-0000C8030000}"/>
    <hyperlink ref="P486" r:id="rId970" xr:uid="{00000000-0004-0000-0000-0000C9030000}"/>
    <hyperlink ref="O487" r:id="rId971" xr:uid="{00000000-0004-0000-0000-0000CA030000}"/>
    <hyperlink ref="P487" r:id="rId972" xr:uid="{00000000-0004-0000-0000-0000CB030000}"/>
    <hyperlink ref="O488" r:id="rId973" xr:uid="{00000000-0004-0000-0000-0000CC030000}"/>
    <hyperlink ref="P488" r:id="rId974" xr:uid="{00000000-0004-0000-0000-0000CD030000}"/>
    <hyperlink ref="O489" r:id="rId975" xr:uid="{00000000-0004-0000-0000-0000CE030000}"/>
    <hyperlink ref="P489" r:id="rId976" xr:uid="{00000000-0004-0000-0000-0000CF030000}"/>
    <hyperlink ref="O490" r:id="rId977" xr:uid="{00000000-0004-0000-0000-0000D0030000}"/>
    <hyperlink ref="P490" r:id="rId978" xr:uid="{00000000-0004-0000-0000-0000D1030000}"/>
    <hyperlink ref="O491" r:id="rId979" xr:uid="{00000000-0004-0000-0000-0000D2030000}"/>
    <hyperlink ref="P491" r:id="rId980" xr:uid="{00000000-0004-0000-0000-0000D3030000}"/>
    <hyperlink ref="O492" r:id="rId981" xr:uid="{00000000-0004-0000-0000-0000D4030000}"/>
    <hyperlink ref="P492" r:id="rId982" xr:uid="{00000000-0004-0000-0000-0000D5030000}"/>
    <hyperlink ref="O493" r:id="rId983" xr:uid="{00000000-0004-0000-0000-0000D6030000}"/>
    <hyperlink ref="P493" r:id="rId984" xr:uid="{00000000-0004-0000-0000-0000D7030000}"/>
    <hyperlink ref="O494" r:id="rId985" xr:uid="{00000000-0004-0000-0000-0000D8030000}"/>
    <hyperlink ref="P494" r:id="rId986" xr:uid="{00000000-0004-0000-0000-0000D9030000}"/>
    <hyperlink ref="O495" r:id="rId987" xr:uid="{00000000-0004-0000-0000-0000DA030000}"/>
    <hyperlink ref="P495" r:id="rId988" xr:uid="{00000000-0004-0000-0000-0000DB030000}"/>
    <hyperlink ref="O496" r:id="rId989" xr:uid="{00000000-0004-0000-0000-0000DC030000}"/>
    <hyperlink ref="P496" r:id="rId990" xr:uid="{00000000-0004-0000-0000-0000DD030000}"/>
    <hyperlink ref="O497" r:id="rId991" xr:uid="{00000000-0004-0000-0000-0000DE030000}"/>
    <hyperlink ref="P497" r:id="rId992" xr:uid="{00000000-0004-0000-0000-0000DF030000}"/>
    <hyperlink ref="O498" r:id="rId993" xr:uid="{00000000-0004-0000-0000-0000E0030000}"/>
    <hyperlink ref="P498" r:id="rId994" xr:uid="{00000000-0004-0000-0000-0000E1030000}"/>
    <hyperlink ref="O499" r:id="rId995" xr:uid="{00000000-0004-0000-0000-0000E2030000}"/>
    <hyperlink ref="P499" r:id="rId996" xr:uid="{00000000-0004-0000-0000-0000E3030000}"/>
    <hyperlink ref="O500" r:id="rId997" xr:uid="{00000000-0004-0000-0000-0000E4030000}"/>
    <hyperlink ref="P500" r:id="rId998" xr:uid="{00000000-0004-0000-0000-0000E5030000}"/>
    <hyperlink ref="O501" r:id="rId999" xr:uid="{00000000-0004-0000-0000-0000E6030000}"/>
    <hyperlink ref="P501" r:id="rId1000" xr:uid="{00000000-0004-0000-0000-0000E7030000}"/>
    <hyperlink ref="O502" r:id="rId1001" xr:uid="{00000000-0004-0000-0000-0000E8030000}"/>
    <hyperlink ref="P502" r:id="rId1002" xr:uid="{00000000-0004-0000-0000-0000E9030000}"/>
    <hyperlink ref="O503" r:id="rId1003" xr:uid="{00000000-0004-0000-0000-0000EA030000}"/>
    <hyperlink ref="P503" r:id="rId1004" xr:uid="{00000000-0004-0000-0000-0000EB030000}"/>
    <hyperlink ref="O504" r:id="rId1005" xr:uid="{00000000-0004-0000-0000-0000EC030000}"/>
    <hyperlink ref="P504" r:id="rId1006" xr:uid="{00000000-0004-0000-0000-0000ED030000}"/>
    <hyperlink ref="O505" r:id="rId1007" xr:uid="{00000000-0004-0000-0000-0000EE030000}"/>
    <hyperlink ref="P505" r:id="rId1008" xr:uid="{00000000-0004-0000-0000-0000EF030000}"/>
    <hyperlink ref="O506" r:id="rId1009" xr:uid="{00000000-0004-0000-0000-0000F0030000}"/>
    <hyperlink ref="P506" r:id="rId1010" xr:uid="{00000000-0004-0000-0000-0000F1030000}"/>
    <hyperlink ref="O507" r:id="rId1011" xr:uid="{00000000-0004-0000-0000-0000F2030000}"/>
    <hyperlink ref="P507" r:id="rId1012" xr:uid="{00000000-0004-0000-0000-0000F3030000}"/>
    <hyperlink ref="O508" r:id="rId1013" xr:uid="{00000000-0004-0000-0000-0000F4030000}"/>
    <hyperlink ref="P508" r:id="rId1014" xr:uid="{00000000-0004-0000-0000-0000F5030000}"/>
    <hyperlink ref="O509" r:id="rId1015" xr:uid="{00000000-0004-0000-0000-0000F6030000}"/>
    <hyperlink ref="P509" r:id="rId1016" xr:uid="{00000000-0004-0000-0000-0000F7030000}"/>
    <hyperlink ref="O510" r:id="rId1017" xr:uid="{00000000-0004-0000-0000-0000F8030000}"/>
    <hyperlink ref="P510" r:id="rId1018" xr:uid="{00000000-0004-0000-0000-0000F9030000}"/>
    <hyperlink ref="O511" r:id="rId1019" xr:uid="{00000000-0004-0000-0000-0000FA030000}"/>
    <hyperlink ref="P511" r:id="rId1020" xr:uid="{00000000-0004-0000-0000-0000FB030000}"/>
    <hyperlink ref="O512" r:id="rId1021" xr:uid="{00000000-0004-0000-0000-0000FC030000}"/>
    <hyperlink ref="P512" r:id="rId1022" xr:uid="{00000000-0004-0000-0000-0000FD030000}"/>
    <hyperlink ref="O513" r:id="rId1023" xr:uid="{00000000-0004-0000-0000-0000FE030000}"/>
    <hyperlink ref="P513" r:id="rId1024" xr:uid="{00000000-0004-0000-0000-0000FF030000}"/>
    <hyperlink ref="O514" r:id="rId1025" xr:uid="{00000000-0004-0000-0000-000000040000}"/>
    <hyperlink ref="P514" r:id="rId1026" xr:uid="{00000000-0004-0000-0000-000001040000}"/>
    <hyperlink ref="O515" r:id="rId1027" xr:uid="{00000000-0004-0000-0000-000002040000}"/>
    <hyperlink ref="P515" r:id="rId1028" xr:uid="{00000000-0004-0000-0000-000003040000}"/>
    <hyperlink ref="O516" r:id="rId1029" xr:uid="{00000000-0004-0000-0000-000004040000}"/>
    <hyperlink ref="P516" r:id="rId1030" xr:uid="{00000000-0004-0000-0000-000005040000}"/>
    <hyperlink ref="O517" r:id="rId1031" xr:uid="{00000000-0004-0000-0000-000006040000}"/>
    <hyperlink ref="P517" r:id="rId1032" xr:uid="{00000000-0004-0000-0000-000007040000}"/>
    <hyperlink ref="O518" r:id="rId1033" xr:uid="{00000000-0004-0000-0000-000008040000}"/>
    <hyperlink ref="P518" r:id="rId1034" xr:uid="{00000000-0004-0000-0000-000009040000}"/>
    <hyperlink ref="O519" r:id="rId1035" xr:uid="{00000000-0004-0000-0000-00000A040000}"/>
    <hyperlink ref="P519" r:id="rId1036" xr:uid="{00000000-0004-0000-0000-00000B040000}"/>
    <hyperlink ref="O520" r:id="rId1037" xr:uid="{00000000-0004-0000-0000-00000C040000}"/>
    <hyperlink ref="P520" r:id="rId1038" xr:uid="{00000000-0004-0000-0000-00000D040000}"/>
    <hyperlink ref="O521" r:id="rId1039" xr:uid="{00000000-0004-0000-0000-00000E040000}"/>
    <hyperlink ref="P521" r:id="rId1040" xr:uid="{00000000-0004-0000-0000-00000F040000}"/>
    <hyperlink ref="O522" r:id="rId1041" xr:uid="{00000000-0004-0000-0000-000010040000}"/>
    <hyperlink ref="P522" r:id="rId1042" xr:uid="{00000000-0004-0000-0000-000011040000}"/>
    <hyperlink ref="O523" r:id="rId1043" xr:uid="{00000000-0004-0000-0000-000012040000}"/>
    <hyperlink ref="P523" r:id="rId1044" xr:uid="{00000000-0004-0000-0000-000013040000}"/>
    <hyperlink ref="O524" r:id="rId1045" xr:uid="{00000000-0004-0000-0000-000014040000}"/>
    <hyperlink ref="P524" r:id="rId1046" xr:uid="{00000000-0004-0000-0000-000015040000}"/>
    <hyperlink ref="O525" r:id="rId1047" xr:uid="{00000000-0004-0000-0000-000016040000}"/>
    <hyperlink ref="P525" r:id="rId1048" xr:uid="{00000000-0004-0000-0000-000017040000}"/>
    <hyperlink ref="O526" r:id="rId1049" xr:uid="{00000000-0004-0000-0000-000018040000}"/>
    <hyperlink ref="P526" r:id="rId1050" xr:uid="{00000000-0004-0000-0000-000019040000}"/>
    <hyperlink ref="O527" r:id="rId1051" xr:uid="{00000000-0004-0000-0000-00001A040000}"/>
    <hyperlink ref="P527" r:id="rId1052" xr:uid="{00000000-0004-0000-0000-00001B040000}"/>
    <hyperlink ref="O528" r:id="rId1053" xr:uid="{00000000-0004-0000-0000-00001C040000}"/>
    <hyperlink ref="P528" r:id="rId1054" xr:uid="{00000000-0004-0000-0000-00001D040000}"/>
    <hyperlink ref="O529" r:id="rId1055" xr:uid="{00000000-0004-0000-0000-00001E040000}"/>
    <hyperlink ref="P529" r:id="rId1056" xr:uid="{00000000-0004-0000-0000-00001F040000}"/>
    <hyperlink ref="O530" r:id="rId1057" xr:uid="{00000000-0004-0000-0000-000020040000}"/>
    <hyperlink ref="P530" r:id="rId1058" xr:uid="{00000000-0004-0000-0000-000021040000}"/>
    <hyperlink ref="O531" r:id="rId1059" xr:uid="{00000000-0004-0000-0000-000022040000}"/>
    <hyperlink ref="P531" r:id="rId1060" xr:uid="{00000000-0004-0000-0000-000023040000}"/>
    <hyperlink ref="O532" r:id="rId1061" xr:uid="{00000000-0004-0000-0000-000024040000}"/>
    <hyperlink ref="P532" r:id="rId1062" xr:uid="{00000000-0004-0000-0000-000025040000}"/>
    <hyperlink ref="O533" r:id="rId1063" xr:uid="{00000000-0004-0000-0000-000026040000}"/>
    <hyperlink ref="P533" r:id="rId1064" xr:uid="{00000000-0004-0000-0000-000027040000}"/>
    <hyperlink ref="O534" r:id="rId1065" xr:uid="{00000000-0004-0000-0000-000028040000}"/>
    <hyperlink ref="P534" r:id="rId1066" xr:uid="{00000000-0004-0000-0000-000029040000}"/>
    <hyperlink ref="O535" r:id="rId1067" xr:uid="{00000000-0004-0000-0000-00002A040000}"/>
    <hyperlink ref="P535" r:id="rId1068" xr:uid="{00000000-0004-0000-0000-00002B040000}"/>
    <hyperlink ref="O536" r:id="rId1069" xr:uid="{00000000-0004-0000-0000-00002C040000}"/>
    <hyperlink ref="P536" r:id="rId1070" xr:uid="{00000000-0004-0000-0000-00002D040000}"/>
    <hyperlink ref="O537" r:id="rId1071" xr:uid="{00000000-0004-0000-0000-00002E040000}"/>
    <hyperlink ref="P537" r:id="rId1072" xr:uid="{00000000-0004-0000-0000-00002F040000}"/>
    <hyperlink ref="O538" r:id="rId1073" xr:uid="{00000000-0004-0000-0000-000030040000}"/>
    <hyperlink ref="P538" r:id="rId1074" xr:uid="{00000000-0004-0000-0000-000031040000}"/>
    <hyperlink ref="O539" r:id="rId1075" xr:uid="{00000000-0004-0000-0000-000032040000}"/>
    <hyperlink ref="P539" r:id="rId1076" xr:uid="{00000000-0004-0000-0000-000033040000}"/>
    <hyperlink ref="O540" r:id="rId1077" xr:uid="{00000000-0004-0000-0000-000034040000}"/>
    <hyperlink ref="P540" r:id="rId1078" xr:uid="{00000000-0004-0000-0000-000035040000}"/>
    <hyperlink ref="O541" r:id="rId1079" xr:uid="{00000000-0004-0000-0000-000036040000}"/>
    <hyperlink ref="P541" r:id="rId1080" xr:uid="{00000000-0004-0000-0000-000037040000}"/>
    <hyperlink ref="O542" r:id="rId1081" xr:uid="{00000000-0004-0000-0000-000038040000}"/>
    <hyperlink ref="P542" r:id="rId1082" xr:uid="{00000000-0004-0000-0000-000039040000}"/>
    <hyperlink ref="O543" r:id="rId1083" xr:uid="{00000000-0004-0000-0000-00003A040000}"/>
    <hyperlink ref="P543" r:id="rId1084" xr:uid="{00000000-0004-0000-0000-00003B040000}"/>
    <hyperlink ref="O544" r:id="rId1085" xr:uid="{00000000-0004-0000-0000-00003C040000}"/>
    <hyperlink ref="P544" r:id="rId1086" xr:uid="{00000000-0004-0000-0000-00003D040000}"/>
    <hyperlink ref="O545" r:id="rId1087" xr:uid="{00000000-0004-0000-0000-00003E040000}"/>
    <hyperlink ref="P545" r:id="rId1088" xr:uid="{00000000-0004-0000-0000-00003F040000}"/>
    <hyperlink ref="O546" r:id="rId1089" xr:uid="{00000000-0004-0000-0000-000040040000}"/>
    <hyperlink ref="P546" r:id="rId1090" xr:uid="{00000000-0004-0000-0000-000041040000}"/>
    <hyperlink ref="O547" r:id="rId1091" xr:uid="{00000000-0004-0000-0000-000042040000}"/>
    <hyperlink ref="P547" r:id="rId1092" xr:uid="{00000000-0004-0000-0000-000043040000}"/>
    <hyperlink ref="O548" r:id="rId1093" xr:uid="{00000000-0004-0000-0000-000044040000}"/>
    <hyperlink ref="P548" r:id="rId1094" xr:uid="{00000000-0004-0000-0000-000045040000}"/>
    <hyperlink ref="O549" r:id="rId1095" xr:uid="{00000000-0004-0000-0000-000046040000}"/>
    <hyperlink ref="P549" r:id="rId1096" xr:uid="{00000000-0004-0000-0000-000047040000}"/>
    <hyperlink ref="O550" r:id="rId1097" xr:uid="{00000000-0004-0000-0000-000048040000}"/>
    <hyperlink ref="P550" r:id="rId1098" xr:uid="{00000000-0004-0000-0000-000049040000}"/>
    <hyperlink ref="O551" r:id="rId1099" xr:uid="{00000000-0004-0000-0000-00004A040000}"/>
    <hyperlink ref="P551" r:id="rId1100" xr:uid="{00000000-0004-0000-0000-00004B040000}"/>
    <hyperlink ref="O552" r:id="rId1101" xr:uid="{00000000-0004-0000-0000-00004C040000}"/>
    <hyperlink ref="P552" r:id="rId1102" xr:uid="{00000000-0004-0000-0000-00004D040000}"/>
    <hyperlink ref="O553" r:id="rId1103" xr:uid="{00000000-0004-0000-0000-00004E040000}"/>
    <hyperlink ref="P553" r:id="rId1104" xr:uid="{00000000-0004-0000-0000-00004F040000}"/>
    <hyperlink ref="O554" r:id="rId1105" xr:uid="{00000000-0004-0000-0000-000050040000}"/>
    <hyperlink ref="P554" r:id="rId1106" xr:uid="{00000000-0004-0000-0000-000051040000}"/>
    <hyperlink ref="O555" r:id="rId1107" xr:uid="{00000000-0004-0000-0000-000052040000}"/>
    <hyperlink ref="P555" r:id="rId1108" xr:uid="{00000000-0004-0000-0000-000053040000}"/>
    <hyperlink ref="O556" r:id="rId1109" xr:uid="{00000000-0004-0000-0000-000054040000}"/>
    <hyperlink ref="P556" r:id="rId1110" xr:uid="{00000000-0004-0000-0000-000055040000}"/>
    <hyperlink ref="O557" r:id="rId1111" xr:uid="{00000000-0004-0000-0000-000056040000}"/>
    <hyperlink ref="P557" r:id="rId1112" xr:uid="{00000000-0004-0000-0000-000057040000}"/>
    <hyperlink ref="O558" r:id="rId1113" xr:uid="{00000000-0004-0000-0000-000058040000}"/>
    <hyperlink ref="P558" r:id="rId1114" xr:uid="{00000000-0004-0000-0000-000059040000}"/>
    <hyperlink ref="O559" r:id="rId1115" xr:uid="{00000000-0004-0000-0000-00005A040000}"/>
    <hyperlink ref="P559" r:id="rId1116" xr:uid="{00000000-0004-0000-0000-00005B040000}"/>
    <hyperlink ref="O560" r:id="rId1117" xr:uid="{00000000-0004-0000-0000-00005C040000}"/>
    <hyperlink ref="P560" r:id="rId1118" xr:uid="{00000000-0004-0000-0000-00005D040000}"/>
    <hyperlink ref="O561" r:id="rId1119" xr:uid="{00000000-0004-0000-0000-00005E040000}"/>
    <hyperlink ref="P561" r:id="rId1120" xr:uid="{00000000-0004-0000-0000-00005F040000}"/>
    <hyperlink ref="O562" r:id="rId1121" xr:uid="{00000000-0004-0000-0000-000060040000}"/>
    <hyperlink ref="P562" r:id="rId1122" xr:uid="{00000000-0004-0000-0000-000061040000}"/>
    <hyperlink ref="O563" r:id="rId1123" xr:uid="{00000000-0004-0000-0000-000062040000}"/>
    <hyperlink ref="P563" r:id="rId1124" xr:uid="{00000000-0004-0000-0000-000063040000}"/>
    <hyperlink ref="O564" r:id="rId1125" xr:uid="{00000000-0004-0000-0000-000064040000}"/>
    <hyperlink ref="P564" r:id="rId1126" xr:uid="{00000000-0004-0000-0000-000065040000}"/>
    <hyperlink ref="O565" r:id="rId1127" xr:uid="{00000000-0004-0000-0000-000066040000}"/>
    <hyperlink ref="P565" r:id="rId1128" xr:uid="{00000000-0004-0000-0000-000067040000}"/>
    <hyperlink ref="O566" r:id="rId1129" xr:uid="{00000000-0004-0000-0000-000068040000}"/>
    <hyperlink ref="P566" r:id="rId1130" xr:uid="{00000000-0004-0000-0000-000069040000}"/>
    <hyperlink ref="O567" r:id="rId1131" xr:uid="{00000000-0004-0000-0000-00006A040000}"/>
    <hyperlink ref="P567" r:id="rId1132" xr:uid="{00000000-0004-0000-0000-00006B040000}"/>
    <hyperlink ref="O568" r:id="rId1133" xr:uid="{00000000-0004-0000-0000-00006C040000}"/>
    <hyperlink ref="P568" r:id="rId1134" xr:uid="{00000000-0004-0000-0000-00006D040000}"/>
    <hyperlink ref="O569" r:id="rId1135" xr:uid="{00000000-0004-0000-0000-00006E040000}"/>
    <hyperlink ref="P569" r:id="rId1136" xr:uid="{00000000-0004-0000-0000-00006F040000}"/>
    <hyperlink ref="O570" r:id="rId1137" xr:uid="{00000000-0004-0000-0000-000070040000}"/>
    <hyperlink ref="P570" r:id="rId1138" xr:uid="{00000000-0004-0000-0000-000071040000}"/>
    <hyperlink ref="O571" r:id="rId1139" xr:uid="{00000000-0004-0000-0000-000072040000}"/>
    <hyperlink ref="P571" r:id="rId1140" xr:uid="{00000000-0004-0000-0000-000073040000}"/>
    <hyperlink ref="O572" r:id="rId1141" xr:uid="{00000000-0004-0000-0000-000074040000}"/>
    <hyperlink ref="P572" r:id="rId1142" xr:uid="{00000000-0004-0000-0000-000075040000}"/>
    <hyperlink ref="O573" r:id="rId1143" xr:uid="{00000000-0004-0000-0000-000076040000}"/>
    <hyperlink ref="P573" r:id="rId1144" xr:uid="{00000000-0004-0000-0000-000077040000}"/>
    <hyperlink ref="O574" r:id="rId1145" xr:uid="{00000000-0004-0000-0000-000078040000}"/>
    <hyperlink ref="P574" r:id="rId1146" xr:uid="{00000000-0004-0000-0000-000079040000}"/>
    <hyperlink ref="O575" r:id="rId1147" xr:uid="{00000000-0004-0000-0000-00007A040000}"/>
    <hyperlink ref="P575" r:id="rId1148" xr:uid="{00000000-0004-0000-0000-00007B040000}"/>
    <hyperlink ref="O576" r:id="rId1149" xr:uid="{00000000-0004-0000-0000-00007C040000}"/>
    <hyperlink ref="P576" r:id="rId1150" xr:uid="{00000000-0004-0000-0000-00007D040000}"/>
    <hyperlink ref="O577" r:id="rId1151" xr:uid="{00000000-0004-0000-0000-00007E040000}"/>
    <hyperlink ref="P577" r:id="rId1152" xr:uid="{00000000-0004-0000-0000-00007F040000}"/>
    <hyperlink ref="O578" r:id="rId1153" xr:uid="{00000000-0004-0000-0000-000080040000}"/>
    <hyperlink ref="P578" r:id="rId1154" xr:uid="{00000000-0004-0000-0000-000081040000}"/>
    <hyperlink ref="O579" r:id="rId1155" xr:uid="{00000000-0004-0000-0000-000082040000}"/>
    <hyperlink ref="P579" r:id="rId1156" xr:uid="{00000000-0004-0000-0000-000083040000}"/>
    <hyperlink ref="O580" r:id="rId1157" xr:uid="{00000000-0004-0000-0000-000084040000}"/>
    <hyperlink ref="P580" r:id="rId1158" xr:uid="{00000000-0004-0000-0000-000085040000}"/>
    <hyperlink ref="O581" r:id="rId1159" xr:uid="{00000000-0004-0000-0000-000086040000}"/>
    <hyperlink ref="P581" r:id="rId1160" xr:uid="{00000000-0004-0000-0000-000087040000}"/>
    <hyperlink ref="O582" r:id="rId1161" xr:uid="{00000000-0004-0000-0000-000088040000}"/>
    <hyperlink ref="P582" r:id="rId1162" xr:uid="{00000000-0004-0000-0000-000089040000}"/>
    <hyperlink ref="O583" r:id="rId1163" xr:uid="{00000000-0004-0000-0000-00008A040000}"/>
    <hyperlink ref="P583" r:id="rId1164" xr:uid="{00000000-0004-0000-0000-00008B040000}"/>
    <hyperlink ref="O584" r:id="rId1165" xr:uid="{00000000-0004-0000-0000-00008C040000}"/>
    <hyperlink ref="P584" r:id="rId1166" xr:uid="{00000000-0004-0000-0000-00008D040000}"/>
    <hyperlink ref="O585" r:id="rId1167" xr:uid="{00000000-0004-0000-0000-00008E040000}"/>
    <hyperlink ref="P585" r:id="rId1168" xr:uid="{00000000-0004-0000-0000-00008F040000}"/>
    <hyperlink ref="O586" r:id="rId1169" xr:uid="{00000000-0004-0000-0000-000090040000}"/>
    <hyperlink ref="P586" r:id="rId1170" xr:uid="{00000000-0004-0000-0000-000091040000}"/>
    <hyperlink ref="O587" r:id="rId1171" xr:uid="{00000000-0004-0000-0000-000092040000}"/>
    <hyperlink ref="P587" r:id="rId1172" xr:uid="{00000000-0004-0000-0000-000093040000}"/>
    <hyperlink ref="O588" r:id="rId1173" xr:uid="{00000000-0004-0000-0000-000094040000}"/>
    <hyperlink ref="P588" r:id="rId1174" xr:uid="{00000000-0004-0000-0000-000095040000}"/>
    <hyperlink ref="O589" r:id="rId1175" xr:uid="{00000000-0004-0000-0000-000096040000}"/>
    <hyperlink ref="P589" r:id="rId1176" xr:uid="{00000000-0004-0000-0000-000097040000}"/>
    <hyperlink ref="O590" r:id="rId1177" xr:uid="{00000000-0004-0000-0000-000098040000}"/>
    <hyperlink ref="P590" r:id="rId1178" xr:uid="{00000000-0004-0000-0000-000099040000}"/>
    <hyperlink ref="O591" r:id="rId1179" xr:uid="{00000000-0004-0000-0000-00009A040000}"/>
    <hyperlink ref="P591" r:id="rId1180" xr:uid="{00000000-0004-0000-0000-00009B040000}"/>
    <hyperlink ref="O592" r:id="rId1181" xr:uid="{00000000-0004-0000-0000-00009C040000}"/>
    <hyperlink ref="P592" r:id="rId1182" xr:uid="{00000000-0004-0000-0000-00009D040000}"/>
    <hyperlink ref="O593" r:id="rId1183" xr:uid="{00000000-0004-0000-0000-00009E040000}"/>
    <hyperlink ref="P593" r:id="rId1184" xr:uid="{00000000-0004-0000-0000-00009F040000}"/>
    <hyperlink ref="O594" r:id="rId1185" xr:uid="{00000000-0004-0000-0000-0000A0040000}"/>
    <hyperlink ref="P594" r:id="rId1186" xr:uid="{00000000-0004-0000-0000-0000A1040000}"/>
    <hyperlink ref="O595" r:id="rId1187" xr:uid="{00000000-0004-0000-0000-0000A2040000}"/>
    <hyperlink ref="P595" r:id="rId1188" xr:uid="{00000000-0004-0000-0000-0000A3040000}"/>
    <hyperlink ref="O596" r:id="rId1189" xr:uid="{00000000-0004-0000-0000-0000A4040000}"/>
    <hyperlink ref="P596" r:id="rId1190" xr:uid="{00000000-0004-0000-0000-0000A5040000}"/>
    <hyperlink ref="O597" r:id="rId1191" xr:uid="{00000000-0004-0000-0000-0000A6040000}"/>
    <hyperlink ref="P597" r:id="rId1192" xr:uid="{00000000-0004-0000-0000-0000A7040000}"/>
    <hyperlink ref="O598" r:id="rId1193" xr:uid="{00000000-0004-0000-0000-0000A8040000}"/>
    <hyperlink ref="P598" r:id="rId1194" xr:uid="{00000000-0004-0000-0000-0000A9040000}"/>
    <hyperlink ref="O599" r:id="rId1195" xr:uid="{00000000-0004-0000-0000-0000AA040000}"/>
    <hyperlink ref="P599" r:id="rId1196" xr:uid="{00000000-0004-0000-0000-0000AB040000}"/>
    <hyperlink ref="O600" r:id="rId1197" xr:uid="{00000000-0004-0000-0000-0000AC040000}"/>
    <hyperlink ref="P600" r:id="rId1198" xr:uid="{00000000-0004-0000-0000-0000AD040000}"/>
    <hyperlink ref="O601" r:id="rId1199" xr:uid="{00000000-0004-0000-0000-0000AE040000}"/>
    <hyperlink ref="P601" r:id="rId1200" xr:uid="{00000000-0004-0000-0000-0000AF040000}"/>
    <hyperlink ref="O602" r:id="rId1201" xr:uid="{00000000-0004-0000-0000-0000B0040000}"/>
    <hyperlink ref="P602" r:id="rId1202" xr:uid="{00000000-0004-0000-0000-0000B1040000}"/>
    <hyperlink ref="O603" r:id="rId1203" xr:uid="{00000000-0004-0000-0000-0000B2040000}"/>
    <hyperlink ref="P603" r:id="rId1204" xr:uid="{00000000-0004-0000-0000-0000B3040000}"/>
    <hyperlink ref="O604" r:id="rId1205" xr:uid="{00000000-0004-0000-0000-0000B4040000}"/>
    <hyperlink ref="P604" r:id="rId1206" xr:uid="{00000000-0004-0000-0000-0000B5040000}"/>
    <hyperlink ref="O605" r:id="rId1207" xr:uid="{00000000-0004-0000-0000-0000B6040000}"/>
    <hyperlink ref="P605" r:id="rId1208" xr:uid="{00000000-0004-0000-0000-0000B7040000}"/>
    <hyperlink ref="O606" r:id="rId1209" xr:uid="{00000000-0004-0000-0000-0000B8040000}"/>
    <hyperlink ref="P606" r:id="rId1210" xr:uid="{00000000-0004-0000-0000-0000B9040000}"/>
    <hyperlink ref="O607" r:id="rId1211" xr:uid="{00000000-0004-0000-0000-0000BA040000}"/>
    <hyperlink ref="P607" r:id="rId1212" xr:uid="{00000000-0004-0000-0000-0000BB040000}"/>
    <hyperlink ref="O608" r:id="rId1213" xr:uid="{00000000-0004-0000-0000-0000BC040000}"/>
    <hyperlink ref="P608" r:id="rId1214" xr:uid="{00000000-0004-0000-0000-0000BD040000}"/>
    <hyperlink ref="O609" r:id="rId1215" xr:uid="{00000000-0004-0000-0000-0000BE040000}"/>
    <hyperlink ref="P609" r:id="rId1216" xr:uid="{00000000-0004-0000-0000-0000BF040000}"/>
    <hyperlink ref="O610" r:id="rId1217" xr:uid="{00000000-0004-0000-0000-0000C0040000}"/>
    <hyperlink ref="P610" r:id="rId1218" xr:uid="{00000000-0004-0000-0000-0000C1040000}"/>
    <hyperlink ref="O611" r:id="rId1219" xr:uid="{00000000-0004-0000-0000-0000C2040000}"/>
    <hyperlink ref="P611" r:id="rId1220" xr:uid="{00000000-0004-0000-0000-0000C3040000}"/>
    <hyperlink ref="O612" r:id="rId1221" xr:uid="{00000000-0004-0000-0000-0000C4040000}"/>
    <hyperlink ref="P612" r:id="rId1222" xr:uid="{00000000-0004-0000-0000-0000C5040000}"/>
    <hyperlink ref="O613" r:id="rId1223" xr:uid="{00000000-0004-0000-0000-0000C6040000}"/>
    <hyperlink ref="P613" r:id="rId1224" xr:uid="{00000000-0004-0000-0000-0000C7040000}"/>
    <hyperlink ref="O614" r:id="rId1225" xr:uid="{00000000-0004-0000-0000-0000C8040000}"/>
    <hyperlink ref="P614" r:id="rId1226" xr:uid="{00000000-0004-0000-0000-0000C9040000}"/>
    <hyperlink ref="O615" r:id="rId1227" xr:uid="{00000000-0004-0000-0000-0000CA040000}"/>
    <hyperlink ref="P615" r:id="rId1228" xr:uid="{00000000-0004-0000-0000-0000CB040000}"/>
    <hyperlink ref="O616" r:id="rId1229" xr:uid="{00000000-0004-0000-0000-0000CC040000}"/>
    <hyperlink ref="P616" r:id="rId1230" xr:uid="{00000000-0004-0000-0000-0000CD040000}"/>
    <hyperlink ref="O617" r:id="rId1231" xr:uid="{00000000-0004-0000-0000-0000CE040000}"/>
    <hyperlink ref="P617" r:id="rId1232" xr:uid="{00000000-0004-0000-0000-0000CF040000}"/>
    <hyperlink ref="O618" r:id="rId1233" xr:uid="{00000000-0004-0000-0000-0000D0040000}"/>
    <hyperlink ref="P618" r:id="rId1234" xr:uid="{00000000-0004-0000-0000-0000D1040000}"/>
    <hyperlink ref="O619" r:id="rId1235" xr:uid="{00000000-0004-0000-0000-0000D2040000}"/>
    <hyperlink ref="P619" r:id="rId1236" xr:uid="{00000000-0004-0000-0000-0000D3040000}"/>
    <hyperlink ref="O620" r:id="rId1237" xr:uid="{00000000-0004-0000-0000-0000D4040000}"/>
    <hyperlink ref="P620" r:id="rId1238" xr:uid="{00000000-0004-0000-0000-0000D5040000}"/>
    <hyperlink ref="O621" r:id="rId1239" xr:uid="{00000000-0004-0000-0000-0000D6040000}"/>
    <hyperlink ref="P621" r:id="rId1240" xr:uid="{00000000-0004-0000-0000-0000D7040000}"/>
    <hyperlink ref="O622" r:id="rId1241" xr:uid="{00000000-0004-0000-0000-0000D8040000}"/>
    <hyperlink ref="P622" r:id="rId1242" xr:uid="{00000000-0004-0000-0000-0000D9040000}"/>
    <hyperlink ref="O623" r:id="rId1243" xr:uid="{00000000-0004-0000-0000-0000DA040000}"/>
    <hyperlink ref="P623" r:id="rId1244" xr:uid="{00000000-0004-0000-0000-0000DB040000}"/>
    <hyperlink ref="O624" r:id="rId1245" xr:uid="{00000000-0004-0000-0000-0000DC040000}"/>
    <hyperlink ref="P624" r:id="rId1246" xr:uid="{00000000-0004-0000-0000-0000DD040000}"/>
    <hyperlink ref="O625" r:id="rId1247" xr:uid="{00000000-0004-0000-0000-0000DE040000}"/>
    <hyperlink ref="P625" r:id="rId1248" xr:uid="{00000000-0004-0000-0000-0000DF040000}"/>
    <hyperlink ref="O626" r:id="rId1249" xr:uid="{00000000-0004-0000-0000-0000E0040000}"/>
    <hyperlink ref="P626" r:id="rId1250" xr:uid="{00000000-0004-0000-0000-0000E1040000}"/>
    <hyperlink ref="O627" r:id="rId1251" xr:uid="{00000000-0004-0000-0000-0000E2040000}"/>
    <hyperlink ref="P627" r:id="rId1252" xr:uid="{00000000-0004-0000-0000-0000E3040000}"/>
    <hyperlink ref="O628" r:id="rId1253" xr:uid="{00000000-0004-0000-0000-0000E4040000}"/>
    <hyperlink ref="P628" r:id="rId1254" xr:uid="{00000000-0004-0000-0000-0000E5040000}"/>
    <hyperlink ref="O629" r:id="rId1255" xr:uid="{00000000-0004-0000-0000-0000E6040000}"/>
    <hyperlink ref="P629" r:id="rId1256" xr:uid="{00000000-0004-0000-0000-0000E7040000}"/>
    <hyperlink ref="O630" r:id="rId1257" xr:uid="{00000000-0004-0000-0000-0000E8040000}"/>
    <hyperlink ref="P630" r:id="rId1258" xr:uid="{00000000-0004-0000-0000-0000E9040000}"/>
    <hyperlink ref="O631" r:id="rId1259" xr:uid="{00000000-0004-0000-0000-0000EA040000}"/>
    <hyperlink ref="P631" r:id="rId1260" xr:uid="{00000000-0004-0000-0000-0000EB040000}"/>
    <hyperlink ref="O632" r:id="rId1261" xr:uid="{00000000-0004-0000-0000-0000EC040000}"/>
    <hyperlink ref="P632" r:id="rId1262" xr:uid="{00000000-0004-0000-0000-0000ED040000}"/>
    <hyperlink ref="O633" r:id="rId1263" xr:uid="{00000000-0004-0000-0000-0000EE040000}"/>
    <hyperlink ref="P633" r:id="rId1264" xr:uid="{00000000-0004-0000-0000-0000EF040000}"/>
    <hyperlink ref="O634" r:id="rId1265" xr:uid="{00000000-0004-0000-0000-0000F0040000}"/>
    <hyperlink ref="P634" r:id="rId1266" xr:uid="{00000000-0004-0000-0000-0000F1040000}"/>
    <hyperlink ref="O635" r:id="rId1267" xr:uid="{00000000-0004-0000-0000-0000F2040000}"/>
    <hyperlink ref="P635" r:id="rId1268" xr:uid="{00000000-0004-0000-0000-0000F3040000}"/>
    <hyperlink ref="O636" r:id="rId1269" xr:uid="{00000000-0004-0000-0000-0000F4040000}"/>
    <hyperlink ref="P636" r:id="rId1270" xr:uid="{00000000-0004-0000-0000-0000F5040000}"/>
    <hyperlink ref="O637" r:id="rId1271" xr:uid="{00000000-0004-0000-0000-0000F6040000}"/>
    <hyperlink ref="P637" r:id="rId1272" xr:uid="{00000000-0004-0000-0000-0000F7040000}"/>
    <hyperlink ref="O638" r:id="rId1273" xr:uid="{00000000-0004-0000-0000-0000F8040000}"/>
    <hyperlink ref="P638" r:id="rId1274" xr:uid="{00000000-0004-0000-0000-0000F9040000}"/>
    <hyperlink ref="O639" r:id="rId1275" xr:uid="{00000000-0004-0000-0000-0000FA040000}"/>
    <hyperlink ref="P639" r:id="rId1276" xr:uid="{00000000-0004-0000-0000-0000FB040000}"/>
    <hyperlink ref="O640" r:id="rId1277" xr:uid="{00000000-0004-0000-0000-0000FC040000}"/>
    <hyperlink ref="P640" r:id="rId1278" xr:uid="{00000000-0004-0000-0000-0000FD040000}"/>
    <hyperlink ref="O641" r:id="rId1279" xr:uid="{00000000-0004-0000-0000-0000FE040000}"/>
    <hyperlink ref="P641" r:id="rId1280" xr:uid="{00000000-0004-0000-0000-0000FF040000}"/>
    <hyperlink ref="O642" r:id="rId1281" xr:uid="{00000000-0004-0000-0000-000000050000}"/>
    <hyperlink ref="P642" r:id="rId1282" xr:uid="{00000000-0004-0000-0000-000001050000}"/>
    <hyperlink ref="O643" r:id="rId1283" xr:uid="{00000000-0004-0000-0000-000002050000}"/>
    <hyperlink ref="P643" r:id="rId1284" xr:uid="{00000000-0004-0000-0000-000003050000}"/>
    <hyperlink ref="O644" r:id="rId1285" xr:uid="{00000000-0004-0000-0000-000004050000}"/>
    <hyperlink ref="P644" r:id="rId1286" xr:uid="{00000000-0004-0000-0000-000005050000}"/>
    <hyperlink ref="O645" r:id="rId1287" xr:uid="{00000000-0004-0000-0000-000006050000}"/>
    <hyperlink ref="P645" r:id="rId1288" xr:uid="{00000000-0004-0000-0000-000007050000}"/>
    <hyperlink ref="O646" r:id="rId1289" xr:uid="{00000000-0004-0000-0000-000008050000}"/>
    <hyperlink ref="P646" r:id="rId1290" xr:uid="{00000000-0004-0000-0000-000009050000}"/>
    <hyperlink ref="O647" r:id="rId1291" xr:uid="{00000000-0004-0000-0000-00000A050000}"/>
    <hyperlink ref="P647" r:id="rId1292" xr:uid="{00000000-0004-0000-0000-00000B050000}"/>
    <hyperlink ref="O648" r:id="rId1293" xr:uid="{00000000-0004-0000-0000-00000C050000}"/>
    <hyperlink ref="P648" r:id="rId1294" xr:uid="{00000000-0004-0000-0000-00000D050000}"/>
    <hyperlink ref="O649" r:id="rId1295" xr:uid="{00000000-0004-0000-0000-00000E050000}"/>
    <hyperlink ref="P649" r:id="rId1296" xr:uid="{00000000-0004-0000-0000-00000F050000}"/>
    <hyperlink ref="O650" r:id="rId1297" xr:uid="{00000000-0004-0000-0000-000010050000}"/>
    <hyperlink ref="P650" r:id="rId1298" xr:uid="{00000000-0004-0000-0000-000011050000}"/>
    <hyperlink ref="O651" r:id="rId1299" xr:uid="{00000000-0004-0000-0000-000012050000}"/>
    <hyperlink ref="P651" r:id="rId1300" xr:uid="{00000000-0004-0000-0000-000013050000}"/>
    <hyperlink ref="O652" r:id="rId1301" xr:uid="{00000000-0004-0000-0000-000014050000}"/>
    <hyperlink ref="P652" r:id="rId1302" xr:uid="{00000000-0004-0000-0000-000015050000}"/>
    <hyperlink ref="O653" r:id="rId1303" xr:uid="{00000000-0004-0000-0000-000016050000}"/>
    <hyperlink ref="P653" r:id="rId1304" xr:uid="{00000000-0004-0000-0000-000017050000}"/>
    <hyperlink ref="O654" r:id="rId1305" xr:uid="{00000000-0004-0000-0000-000018050000}"/>
    <hyperlink ref="P654" r:id="rId1306" xr:uid="{00000000-0004-0000-0000-000019050000}"/>
    <hyperlink ref="O655" r:id="rId1307" xr:uid="{00000000-0004-0000-0000-00001A050000}"/>
    <hyperlink ref="P655" r:id="rId1308" xr:uid="{00000000-0004-0000-0000-00001B050000}"/>
    <hyperlink ref="O656" r:id="rId1309" xr:uid="{00000000-0004-0000-0000-00001C050000}"/>
    <hyperlink ref="P656" r:id="rId1310" xr:uid="{00000000-0004-0000-0000-00001D050000}"/>
    <hyperlink ref="O657" r:id="rId1311" xr:uid="{00000000-0004-0000-0000-00001E050000}"/>
    <hyperlink ref="P657" r:id="rId1312" xr:uid="{00000000-0004-0000-0000-00001F050000}"/>
    <hyperlink ref="O658" r:id="rId1313" xr:uid="{00000000-0004-0000-0000-000020050000}"/>
    <hyperlink ref="P658" r:id="rId1314" xr:uid="{00000000-0004-0000-0000-000021050000}"/>
    <hyperlink ref="O659" r:id="rId1315" xr:uid="{00000000-0004-0000-0000-000022050000}"/>
    <hyperlink ref="P659" r:id="rId1316" xr:uid="{00000000-0004-0000-0000-000023050000}"/>
    <hyperlink ref="O660" r:id="rId1317" xr:uid="{00000000-0004-0000-0000-000024050000}"/>
    <hyperlink ref="P660" r:id="rId1318" xr:uid="{00000000-0004-0000-0000-000025050000}"/>
    <hyperlink ref="O661" r:id="rId1319" xr:uid="{00000000-0004-0000-0000-000026050000}"/>
    <hyperlink ref="P661" r:id="rId1320" xr:uid="{00000000-0004-0000-0000-000027050000}"/>
    <hyperlink ref="O662" r:id="rId1321" xr:uid="{00000000-0004-0000-0000-000028050000}"/>
    <hyperlink ref="P662" r:id="rId1322" xr:uid="{00000000-0004-0000-0000-000029050000}"/>
    <hyperlink ref="O663" r:id="rId1323" xr:uid="{00000000-0004-0000-0000-00002A050000}"/>
    <hyperlink ref="P663" r:id="rId1324" xr:uid="{00000000-0004-0000-0000-00002B050000}"/>
    <hyperlink ref="O664" r:id="rId1325" xr:uid="{00000000-0004-0000-0000-00002C050000}"/>
    <hyperlink ref="P664" r:id="rId1326" xr:uid="{00000000-0004-0000-0000-00002D050000}"/>
    <hyperlink ref="O665" r:id="rId1327" xr:uid="{00000000-0004-0000-0000-00002E050000}"/>
    <hyperlink ref="P665" r:id="rId1328" xr:uid="{00000000-0004-0000-0000-00002F050000}"/>
    <hyperlink ref="O666" r:id="rId1329" xr:uid="{00000000-0004-0000-0000-000030050000}"/>
    <hyperlink ref="P666" r:id="rId1330" xr:uid="{00000000-0004-0000-0000-000031050000}"/>
    <hyperlink ref="O667" r:id="rId1331" xr:uid="{00000000-0004-0000-0000-000032050000}"/>
    <hyperlink ref="P667" r:id="rId1332" xr:uid="{00000000-0004-0000-0000-000033050000}"/>
    <hyperlink ref="O668" r:id="rId1333" xr:uid="{00000000-0004-0000-0000-000034050000}"/>
    <hyperlink ref="P668" r:id="rId1334" xr:uid="{00000000-0004-0000-0000-000035050000}"/>
    <hyperlink ref="O669" r:id="rId1335" xr:uid="{00000000-0004-0000-0000-000036050000}"/>
    <hyperlink ref="P669" r:id="rId1336" xr:uid="{00000000-0004-0000-0000-000037050000}"/>
    <hyperlink ref="O670" r:id="rId1337" xr:uid="{00000000-0004-0000-0000-000038050000}"/>
    <hyperlink ref="P670" r:id="rId1338" xr:uid="{00000000-0004-0000-0000-000039050000}"/>
    <hyperlink ref="O671" r:id="rId1339" xr:uid="{00000000-0004-0000-0000-00003A050000}"/>
    <hyperlink ref="P671" r:id="rId1340" xr:uid="{00000000-0004-0000-0000-00003B050000}"/>
    <hyperlink ref="O672" r:id="rId1341" xr:uid="{00000000-0004-0000-0000-00003C050000}"/>
    <hyperlink ref="P672" r:id="rId1342" xr:uid="{00000000-0004-0000-0000-00003D050000}"/>
    <hyperlink ref="O673" r:id="rId1343" xr:uid="{00000000-0004-0000-0000-00003E050000}"/>
    <hyperlink ref="P673" r:id="rId1344" xr:uid="{00000000-0004-0000-0000-00003F050000}"/>
    <hyperlink ref="O674" r:id="rId1345" xr:uid="{00000000-0004-0000-0000-000040050000}"/>
    <hyperlink ref="P674" r:id="rId1346" xr:uid="{00000000-0004-0000-0000-000041050000}"/>
    <hyperlink ref="O675" r:id="rId1347" xr:uid="{00000000-0004-0000-0000-000042050000}"/>
    <hyperlink ref="P675" r:id="rId1348" xr:uid="{00000000-0004-0000-0000-000043050000}"/>
    <hyperlink ref="O676" r:id="rId1349" xr:uid="{00000000-0004-0000-0000-000044050000}"/>
    <hyperlink ref="P676" r:id="rId1350" xr:uid="{00000000-0004-0000-0000-000045050000}"/>
    <hyperlink ref="O677" r:id="rId1351" xr:uid="{00000000-0004-0000-0000-000046050000}"/>
    <hyperlink ref="P677" r:id="rId1352" xr:uid="{00000000-0004-0000-0000-000047050000}"/>
    <hyperlink ref="O678" r:id="rId1353" xr:uid="{00000000-0004-0000-0000-000048050000}"/>
    <hyperlink ref="P678" r:id="rId1354" xr:uid="{00000000-0004-0000-0000-000049050000}"/>
    <hyperlink ref="O679" r:id="rId1355" xr:uid="{00000000-0004-0000-0000-00004A050000}"/>
    <hyperlink ref="P679" r:id="rId1356" xr:uid="{00000000-0004-0000-0000-00004B050000}"/>
    <hyperlink ref="O680" r:id="rId1357" xr:uid="{00000000-0004-0000-0000-00004C050000}"/>
    <hyperlink ref="P680" r:id="rId1358" xr:uid="{00000000-0004-0000-0000-00004D050000}"/>
    <hyperlink ref="O681" r:id="rId1359" xr:uid="{00000000-0004-0000-0000-00004E050000}"/>
    <hyperlink ref="P681" r:id="rId1360" xr:uid="{00000000-0004-0000-0000-00004F050000}"/>
    <hyperlink ref="O682" r:id="rId1361" xr:uid="{00000000-0004-0000-0000-000050050000}"/>
    <hyperlink ref="P682" r:id="rId1362" xr:uid="{00000000-0004-0000-0000-000051050000}"/>
    <hyperlink ref="O683" r:id="rId1363" xr:uid="{00000000-0004-0000-0000-000052050000}"/>
    <hyperlink ref="P683" r:id="rId1364" xr:uid="{00000000-0004-0000-0000-000053050000}"/>
    <hyperlink ref="O684" r:id="rId1365" xr:uid="{00000000-0004-0000-0000-000054050000}"/>
    <hyperlink ref="P684" r:id="rId1366" xr:uid="{00000000-0004-0000-0000-000055050000}"/>
    <hyperlink ref="O685" r:id="rId1367" xr:uid="{00000000-0004-0000-0000-000056050000}"/>
    <hyperlink ref="P685" r:id="rId1368" xr:uid="{00000000-0004-0000-0000-000057050000}"/>
    <hyperlink ref="O686" r:id="rId1369" xr:uid="{00000000-0004-0000-0000-000058050000}"/>
    <hyperlink ref="P686" r:id="rId1370" xr:uid="{00000000-0004-0000-0000-000059050000}"/>
    <hyperlink ref="O687" r:id="rId1371" xr:uid="{00000000-0004-0000-0000-00005A050000}"/>
    <hyperlink ref="P687" r:id="rId1372" xr:uid="{00000000-0004-0000-0000-00005B050000}"/>
    <hyperlink ref="O688" r:id="rId1373" xr:uid="{00000000-0004-0000-0000-00005C050000}"/>
    <hyperlink ref="P688" r:id="rId1374" xr:uid="{00000000-0004-0000-0000-00005D050000}"/>
    <hyperlink ref="O689" r:id="rId1375" xr:uid="{00000000-0004-0000-0000-00005E050000}"/>
    <hyperlink ref="P689" r:id="rId1376" xr:uid="{00000000-0004-0000-0000-00005F050000}"/>
    <hyperlink ref="O690" r:id="rId1377" xr:uid="{00000000-0004-0000-0000-000060050000}"/>
    <hyperlink ref="P690" r:id="rId1378" xr:uid="{00000000-0004-0000-0000-000061050000}"/>
    <hyperlink ref="O691" r:id="rId1379" xr:uid="{00000000-0004-0000-0000-000062050000}"/>
    <hyperlink ref="P691" r:id="rId1380" xr:uid="{00000000-0004-0000-0000-000063050000}"/>
    <hyperlink ref="O692" r:id="rId1381" xr:uid="{00000000-0004-0000-0000-000064050000}"/>
    <hyperlink ref="P692" r:id="rId1382" xr:uid="{00000000-0004-0000-0000-000065050000}"/>
    <hyperlink ref="O693" r:id="rId1383" xr:uid="{00000000-0004-0000-0000-000066050000}"/>
    <hyperlink ref="P693" r:id="rId1384" xr:uid="{00000000-0004-0000-0000-000067050000}"/>
    <hyperlink ref="O694" r:id="rId1385" xr:uid="{00000000-0004-0000-0000-000068050000}"/>
    <hyperlink ref="P694" r:id="rId1386" xr:uid="{00000000-0004-0000-0000-000069050000}"/>
    <hyperlink ref="O695" r:id="rId1387" xr:uid="{00000000-0004-0000-0000-00006A050000}"/>
    <hyperlink ref="P695" r:id="rId1388" xr:uid="{00000000-0004-0000-0000-00006B050000}"/>
    <hyperlink ref="O696" r:id="rId1389" xr:uid="{00000000-0004-0000-0000-00006C050000}"/>
    <hyperlink ref="P696" r:id="rId1390" xr:uid="{00000000-0004-0000-0000-00006D050000}"/>
    <hyperlink ref="O697" r:id="rId1391" xr:uid="{00000000-0004-0000-0000-00006E050000}"/>
    <hyperlink ref="P697" r:id="rId1392" xr:uid="{00000000-0004-0000-0000-00006F050000}"/>
    <hyperlink ref="O698" r:id="rId1393" xr:uid="{00000000-0004-0000-0000-000070050000}"/>
    <hyperlink ref="P698" r:id="rId1394" xr:uid="{00000000-0004-0000-0000-000071050000}"/>
    <hyperlink ref="O699" r:id="rId1395" xr:uid="{00000000-0004-0000-0000-000072050000}"/>
    <hyperlink ref="P699" r:id="rId1396" xr:uid="{00000000-0004-0000-0000-000073050000}"/>
    <hyperlink ref="O700" r:id="rId1397" xr:uid="{00000000-0004-0000-0000-000074050000}"/>
    <hyperlink ref="P700" r:id="rId1398" xr:uid="{00000000-0004-0000-0000-000075050000}"/>
    <hyperlink ref="O701" r:id="rId1399" xr:uid="{00000000-0004-0000-0000-000076050000}"/>
    <hyperlink ref="P701" r:id="rId1400" xr:uid="{00000000-0004-0000-0000-000077050000}"/>
    <hyperlink ref="O702" r:id="rId1401" xr:uid="{00000000-0004-0000-0000-000078050000}"/>
    <hyperlink ref="P702" r:id="rId1402" xr:uid="{00000000-0004-0000-0000-000079050000}"/>
    <hyperlink ref="O703" r:id="rId1403" xr:uid="{00000000-0004-0000-0000-00007A050000}"/>
    <hyperlink ref="P703" r:id="rId1404" xr:uid="{00000000-0004-0000-0000-00007B050000}"/>
    <hyperlink ref="O704" r:id="rId1405" xr:uid="{00000000-0004-0000-0000-00007C050000}"/>
    <hyperlink ref="P704" r:id="rId1406" xr:uid="{00000000-0004-0000-0000-00007D050000}"/>
    <hyperlink ref="O705" r:id="rId1407" xr:uid="{00000000-0004-0000-0000-00007E050000}"/>
    <hyperlink ref="P705" r:id="rId1408" xr:uid="{00000000-0004-0000-0000-00007F050000}"/>
    <hyperlink ref="O706" r:id="rId1409" xr:uid="{00000000-0004-0000-0000-000080050000}"/>
    <hyperlink ref="P706" r:id="rId1410" xr:uid="{00000000-0004-0000-0000-000081050000}"/>
    <hyperlink ref="O707" r:id="rId1411" xr:uid="{00000000-0004-0000-0000-000082050000}"/>
    <hyperlink ref="P707" r:id="rId1412" xr:uid="{00000000-0004-0000-0000-000083050000}"/>
    <hyperlink ref="O708" r:id="rId1413" xr:uid="{00000000-0004-0000-0000-000084050000}"/>
    <hyperlink ref="P708" r:id="rId1414" xr:uid="{00000000-0004-0000-0000-000085050000}"/>
    <hyperlink ref="O709" r:id="rId1415" xr:uid="{00000000-0004-0000-0000-000086050000}"/>
    <hyperlink ref="P709" r:id="rId1416" xr:uid="{00000000-0004-0000-0000-000087050000}"/>
    <hyperlink ref="O710" r:id="rId1417" xr:uid="{00000000-0004-0000-0000-000088050000}"/>
    <hyperlink ref="P710" r:id="rId1418" xr:uid="{00000000-0004-0000-0000-000089050000}"/>
    <hyperlink ref="O711" r:id="rId1419" xr:uid="{00000000-0004-0000-0000-00008A050000}"/>
    <hyperlink ref="P711" r:id="rId1420" xr:uid="{00000000-0004-0000-0000-00008B050000}"/>
    <hyperlink ref="O712" r:id="rId1421" xr:uid="{00000000-0004-0000-0000-00008C050000}"/>
    <hyperlink ref="P712" r:id="rId1422" xr:uid="{00000000-0004-0000-0000-00008D050000}"/>
    <hyperlink ref="O713" r:id="rId1423" xr:uid="{00000000-0004-0000-0000-00008E050000}"/>
    <hyperlink ref="P713" r:id="rId1424" xr:uid="{00000000-0004-0000-0000-00008F050000}"/>
    <hyperlink ref="O714" r:id="rId1425" xr:uid="{00000000-0004-0000-0000-000090050000}"/>
    <hyperlink ref="P714" r:id="rId1426" xr:uid="{00000000-0004-0000-0000-000091050000}"/>
    <hyperlink ref="O715" r:id="rId1427" xr:uid="{00000000-0004-0000-0000-000092050000}"/>
    <hyperlink ref="P715" r:id="rId1428" xr:uid="{00000000-0004-0000-0000-000093050000}"/>
    <hyperlink ref="O716" r:id="rId1429" xr:uid="{00000000-0004-0000-0000-000094050000}"/>
    <hyperlink ref="P716" r:id="rId1430" xr:uid="{00000000-0004-0000-0000-000095050000}"/>
    <hyperlink ref="O717" r:id="rId1431" xr:uid="{00000000-0004-0000-0000-000096050000}"/>
    <hyperlink ref="P717" r:id="rId1432" xr:uid="{00000000-0004-0000-0000-000097050000}"/>
    <hyperlink ref="O718" r:id="rId1433" xr:uid="{00000000-0004-0000-0000-000098050000}"/>
    <hyperlink ref="P718" r:id="rId1434" xr:uid="{00000000-0004-0000-0000-000099050000}"/>
    <hyperlink ref="O719" r:id="rId1435" xr:uid="{00000000-0004-0000-0000-00009A050000}"/>
    <hyperlink ref="P719" r:id="rId1436" xr:uid="{00000000-0004-0000-0000-00009B050000}"/>
    <hyperlink ref="O720" r:id="rId1437" xr:uid="{00000000-0004-0000-0000-00009C050000}"/>
    <hyperlink ref="P720" r:id="rId1438" xr:uid="{00000000-0004-0000-0000-00009D050000}"/>
    <hyperlink ref="O721" r:id="rId1439" xr:uid="{00000000-0004-0000-0000-00009E050000}"/>
    <hyperlink ref="P721" r:id="rId1440" xr:uid="{00000000-0004-0000-0000-00009F050000}"/>
    <hyperlink ref="O722" r:id="rId1441" xr:uid="{00000000-0004-0000-0000-0000A0050000}"/>
    <hyperlink ref="P722" r:id="rId1442" xr:uid="{00000000-0004-0000-0000-0000A1050000}"/>
    <hyperlink ref="O723" r:id="rId1443" xr:uid="{00000000-0004-0000-0000-0000A2050000}"/>
    <hyperlink ref="P723" r:id="rId1444" xr:uid="{00000000-0004-0000-0000-0000A3050000}"/>
    <hyperlink ref="O724" r:id="rId1445" xr:uid="{00000000-0004-0000-0000-0000A4050000}"/>
    <hyperlink ref="P724" r:id="rId1446" xr:uid="{00000000-0004-0000-0000-0000A5050000}"/>
    <hyperlink ref="O725" r:id="rId1447" xr:uid="{00000000-0004-0000-0000-0000A6050000}"/>
    <hyperlink ref="P725" r:id="rId1448" xr:uid="{00000000-0004-0000-0000-0000A7050000}"/>
    <hyperlink ref="O726" r:id="rId1449" xr:uid="{00000000-0004-0000-0000-0000A8050000}"/>
    <hyperlink ref="P726" r:id="rId1450" xr:uid="{00000000-0004-0000-0000-0000A9050000}"/>
    <hyperlink ref="O727" r:id="rId1451" xr:uid="{00000000-0004-0000-0000-0000AA050000}"/>
    <hyperlink ref="P727" r:id="rId1452" xr:uid="{00000000-0004-0000-0000-0000AB050000}"/>
    <hyperlink ref="O728" r:id="rId1453" xr:uid="{00000000-0004-0000-0000-0000AC050000}"/>
    <hyperlink ref="P728" r:id="rId1454" xr:uid="{00000000-0004-0000-0000-0000AD050000}"/>
    <hyperlink ref="O729" r:id="rId1455" xr:uid="{00000000-0004-0000-0000-0000AE050000}"/>
    <hyperlink ref="P729" r:id="rId1456" xr:uid="{00000000-0004-0000-0000-0000AF050000}"/>
    <hyperlink ref="O730" r:id="rId1457" xr:uid="{00000000-0004-0000-0000-0000B0050000}"/>
    <hyperlink ref="P730" r:id="rId1458" xr:uid="{00000000-0004-0000-0000-0000B1050000}"/>
    <hyperlink ref="O731" r:id="rId1459" xr:uid="{00000000-0004-0000-0000-0000B2050000}"/>
    <hyperlink ref="P731" r:id="rId1460" xr:uid="{00000000-0004-0000-0000-0000B3050000}"/>
    <hyperlink ref="O732" r:id="rId1461" xr:uid="{00000000-0004-0000-0000-0000B4050000}"/>
    <hyperlink ref="P732" r:id="rId1462" xr:uid="{00000000-0004-0000-0000-0000B5050000}"/>
    <hyperlink ref="O733" r:id="rId1463" xr:uid="{00000000-0004-0000-0000-0000B6050000}"/>
    <hyperlink ref="P733" r:id="rId1464" xr:uid="{00000000-0004-0000-0000-0000B7050000}"/>
    <hyperlink ref="O734" r:id="rId1465" xr:uid="{00000000-0004-0000-0000-0000B8050000}"/>
    <hyperlink ref="P734" r:id="rId1466" xr:uid="{00000000-0004-0000-0000-0000B9050000}"/>
    <hyperlink ref="O735" r:id="rId1467" xr:uid="{00000000-0004-0000-0000-0000BA050000}"/>
    <hyperlink ref="P735" r:id="rId1468" xr:uid="{00000000-0004-0000-0000-0000BB050000}"/>
    <hyperlink ref="O736" r:id="rId1469" xr:uid="{00000000-0004-0000-0000-0000BC050000}"/>
    <hyperlink ref="P736" r:id="rId1470" xr:uid="{00000000-0004-0000-0000-0000BD050000}"/>
    <hyperlink ref="O737" r:id="rId1471" xr:uid="{00000000-0004-0000-0000-0000BE050000}"/>
    <hyperlink ref="P737" r:id="rId1472" xr:uid="{00000000-0004-0000-0000-0000BF050000}"/>
    <hyperlink ref="O738" r:id="rId1473" xr:uid="{00000000-0004-0000-0000-0000C0050000}"/>
    <hyperlink ref="P738" r:id="rId1474" xr:uid="{00000000-0004-0000-0000-0000C1050000}"/>
    <hyperlink ref="O739" r:id="rId1475" xr:uid="{00000000-0004-0000-0000-0000C2050000}"/>
    <hyperlink ref="P739" r:id="rId1476" xr:uid="{00000000-0004-0000-0000-0000C3050000}"/>
    <hyperlink ref="O740" r:id="rId1477" xr:uid="{00000000-0004-0000-0000-0000C4050000}"/>
    <hyperlink ref="P740" r:id="rId1478" xr:uid="{00000000-0004-0000-0000-0000C5050000}"/>
    <hyperlink ref="O741" r:id="rId1479" xr:uid="{00000000-0004-0000-0000-0000C6050000}"/>
    <hyperlink ref="P741" r:id="rId1480" xr:uid="{00000000-0004-0000-0000-0000C7050000}"/>
    <hyperlink ref="O742" r:id="rId1481" xr:uid="{00000000-0004-0000-0000-0000C8050000}"/>
    <hyperlink ref="P742" r:id="rId1482" xr:uid="{00000000-0004-0000-0000-0000C9050000}"/>
    <hyperlink ref="O743" r:id="rId1483" xr:uid="{00000000-0004-0000-0000-0000CA050000}"/>
    <hyperlink ref="P743" r:id="rId1484" xr:uid="{00000000-0004-0000-0000-0000CB050000}"/>
    <hyperlink ref="O744" r:id="rId1485" xr:uid="{00000000-0004-0000-0000-0000CC050000}"/>
    <hyperlink ref="P744" r:id="rId1486" xr:uid="{00000000-0004-0000-0000-0000CD050000}"/>
    <hyperlink ref="O745" r:id="rId1487" xr:uid="{00000000-0004-0000-0000-0000CE050000}"/>
    <hyperlink ref="P745" r:id="rId1488" xr:uid="{00000000-0004-0000-0000-0000CF050000}"/>
    <hyperlink ref="O746" r:id="rId1489" xr:uid="{00000000-0004-0000-0000-0000D0050000}"/>
    <hyperlink ref="P746" r:id="rId1490" xr:uid="{00000000-0004-0000-0000-0000D1050000}"/>
    <hyperlink ref="O747" r:id="rId1491" xr:uid="{00000000-0004-0000-0000-0000D2050000}"/>
    <hyperlink ref="P747" r:id="rId1492" xr:uid="{00000000-0004-0000-0000-0000D3050000}"/>
    <hyperlink ref="O748" r:id="rId1493" xr:uid="{00000000-0004-0000-0000-0000D4050000}"/>
    <hyperlink ref="P748" r:id="rId1494" xr:uid="{00000000-0004-0000-0000-0000D5050000}"/>
    <hyperlink ref="O749" r:id="rId1495" xr:uid="{00000000-0004-0000-0000-0000D6050000}"/>
    <hyperlink ref="P749" r:id="rId1496" xr:uid="{00000000-0004-0000-0000-0000D7050000}"/>
    <hyperlink ref="O750" r:id="rId1497" xr:uid="{00000000-0004-0000-0000-0000D8050000}"/>
    <hyperlink ref="P750" r:id="rId1498" xr:uid="{00000000-0004-0000-0000-0000D9050000}"/>
    <hyperlink ref="O751" r:id="rId1499" xr:uid="{00000000-0004-0000-0000-0000DA050000}"/>
    <hyperlink ref="P751" r:id="rId1500" xr:uid="{00000000-0004-0000-0000-0000DB050000}"/>
    <hyperlink ref="O752" r:id="rId1501" xr:uid="{00000000-0004-0000-0000-0000DC050000}"/>
    <hyperlink ref="P752" r:id="rId1502" xr:uid="{00000000-0004-0000-0000-0000DD050000}"/>
    <hyperlink ref="O753" r:id="rId1503" xr:uid="{00000000-0004-0000-0000-0000DE050000}"/>
    <hyperlink ref="P753" r:id="rId1504" xr:uid="{00000000-0004-0000-0000-0000DF050000}"/>
    <hyperlink ref="O754" r:id="rId1505" xr:uid="{00000000-0004-0000-0000-0000E0050000}"/>
    <hyperlink ref="P754" r:id="rId1506" xr:uid="{00000000-0004-0000-0000-0000E1050000}"/>
    <hyperlink ref="O755" r:id="rId1507" xr:uid="{00000000-0004-0000-0000-0000E2050000}"/>
    <hyperlink ref="P755" r:id="rId1508" xr:uid="{00000000-0004-0000-0000-0000E3050000}"/>
    <hyperlink ref="O756" r:id="rId1509" xr:uid="{00000000-0004-0000-0000-0000E4050000}"/>
    <hyperlink ref="P756" r:id="rId1510" xr:uid="{00000000-0004-0000-0000-0000E5050000}"/>
    <hyperlink ref="O757" r:id="rId1511" xr:uid="{00000000-0004-0000-0000-0000E6050000}"/>
    <hyperlink ref="P757" r:id="rId1512" xr:uid="{00000000-0004-0000-0000-0000E7050000}"/>
    <hyperlink ref="O758" r:id="rId1513" xr:uid="{00000000-0004-0000-0000-0000E8050000}"/>
    <hyperlink ref="P758" r:id="rId1514" xr:uid="{00000000-0004-0000-0000-0000E9050000}"/>
    <hyperlink ref="O759" r:id="rId1515" xr:uid="{00000000-0004-0000-0000-0000EA050000}"/>
    <hyperlink ref="P759" r:id="rId1516" xr:uid="{00000000-0004-0000-0000-0000EB050000}"/>
    <hyperlink ref="O760" r:id="rId1517" xr:uid="{00000000-0004-0000-0000-0000EC050000}"/>
    <hyperlink ref="P760" r:id="rId1518" xr:uid="{00000000-0004-0000-0000-0000ED050000}"/>
    <hyperlink ref="O761" r:id="rId1519" xr:uid="{00000000-0004-0000-0000-0000EE050000}"/>
    <hyperlink ref="P761" r:id="rId1520" xr:uid="{00000000-0004-0000-0000-0000EF050000}"/>
    <hyperlink ref="O762" r:id="rId1521" xr:uid="{00000000-0004-0000-0000-0000F0050000}"/>
    <hyperlink ref="P762" r:id="rId1522" xr:uid="{00000000-0004-0000-0000-0000F1050000}"/>
    <hyperlink ref="O763" r:id="rId1523" xr:uid="{00000000-0004-0000-0000-0000F2050000}"/>
    <hyperlink ref="P763" r:id="rId1524" xr:uid="{00000000-0004-0000-0000-0000F3050000}"/>
    <hyperlink ref="O764" r:id="rId1525" xr:uid="{00000000-0004-0000-0000-0000F4050000}"/>
    <hyperlink ref="P764" r:id="rId1526" xr:uid="{00000000-0004-0000-0000-0000F5050000}"/>
    <hyperlink ref="O765" r:id="rId1527" xr:uid="{00000000-0004-0000-0000-0000F6050000}"/>
    <hyperlink ref="P765" r:id="rId1528" xr:uid="{00000000-0004-0000-0000-0000F7050000}"/>
    <hyperlink ref="O766" r:id="rId1529" xr:uid="{00000000-0004-0000-0000-0000F8050000}"/>
    <hyperlink ref="P766" r:id="rId1530" xr:uid="{00000000-0004-0000-0000-0000F9050000}"/>
    <hyperlink ref="O767" r:id="rId1531" xr:uid="{00000000-0004-0000-0000-0000FA050000}"/>
    <hyperlink ref="P767" r:id="rId1532" xr:uid="{00000000-0004-0000-0000-0000FB050000}"/>
    <hyperlink ref="O768" r:id="rId1533" xr:uid="{00000000-0004-0000-0000-0000FC050000}"/>
    <hyperlink ref="P768" r:id="rId1534" xr:uid="{00000000-0004-0000-0000-0000FD050000}"/>
    <hyperlink ref="O769" r:id="rId1535" xr:uid="{00000000-0004-0000-0000-0000FE050000}"/>
    <hyperlink ref="P769" r:id="rId1536" xr:uid="{00000000-0004-0000-0000-0000FF050000}"/>
    <hyperlink ref="O770" r:id="rId1537" xr:uid="{00000000-0004-0000-0000-000000060000}"/>
    <hyperlink ref="P770" r:id="rId1538" xr:uid="{00000000-0004-0000-0000-000001060000}"/>
    <hyperlink ref="O771" r:id="rId1539" xr:uid="{00000000-0004-0000-0000-000002060000}"/>
    <hyperlink ref="P771" r:id="rId1540" xr:uid="{00000000-0004-0000-0000-000003060000}"/>
    <hyperlink ref="O772" r:id="rId1541" xr:uid="{00000000-0004-0000-0000-000004060000}"/>
    <hyperlink ref="P772" r:id="rId1542" xr:uid="{00000000-0004-0000-0000-000005060000}"/>
    <hyperlink ref="O773" r:id="rId1543" xr:uid="{00000000-0004-0000-0000-000006060000}"/>
    <hyperlink ref="P773" r:id="rId1544" xr:uid="{00000000-0004-0000-0000-000007060000}"/>
    <hyperlink ref="O774" r:id="rId1545" xr:uid="{00000000-0004-0000-0000-000008060000}"/>
    <hyperlink ref="P774" r:id="rId1546" xr:uid="{00000000-0004-0000-0000-000009060000}"/>
    <hyperlink ref="O775" r:id="rId1547" xr:uid="{00000000-0004-0000-0000-00000A060000}"/>
    <hyperlink ref="P775" r:id="rId1548" xr:uid="{00000000-0004-0000-0000-00000B060000}"/>
    <hyperlink ref="O776" r:id="rId1549" xr:uid="{00000000-0004-0000-0000-00000C060000}"/>
    <hyperlink ref="P776" r:id="rId1550" xr:uid="{00000000-0004-0000-0000-00000D060000}"/>
    <hyperlink ref="O777" r:id="rId1551" xr:uid="{00000000-0004-0000-0000-00000E060000}"/>
    <hyperlink ref="P777" r:id="rId1552" xr:uid="{00000000-0004-0000-0000-00000F060000}"/>
    <hyperlink ref="O778" r:id="rId1553" xr:uid="{00000000-0004-0000-0000-000010060000}"/>
    <hyperlink ref="P778" r:id="rId1554" xr:uid="{00000000-0004-0000-0000-000011060000}"/>
    <hyperlink ref="O779" r:id="rId1555" xr:uid="{00000000-0004-0000-0000-000012060000}"/>
    <hyperlink ref="P779" r:id="rId1556" xr:uid="{00000000-0004-0000-0000-000013060000}"/>
    <hyperlink ref="O780" r:id="rId1557" xr:uid="{00000000-0004-0000-0000-000014060000}"/>
    <hyperlink ref="P780" r:id="rId1558" xr:uid="{00000000-0004-0000-0000-000015060000}"/>
    <hyperlink ref="O781" r:id="rId1559" xr:uid="{00000000-0004-0000-0000-000016060000}"/>
    <hyperlink ref="P781" r:id="rId1560" xr:uid="{00000000-0004-0000-0000-000017060000}"/>
    <hyperlink ref="O782" r:id="rId1561" xr:uid="{00000000-0004-0000-0000-000018060000}"/>
    <hyperlink ref="P782" r:id="rId1562" xr:uid="{00000000-0004-0000-0000-000019060000}"/>
    <hyperlink ref="O783" r:id="rId1563" xr:uid="{00000000-0004-0000-0000-00001A060000}"/>
    <hyperlink ref="P783" r:id="rId1564" xr:uid="{00000000-0004-0000-0000-00001B060000}"/>
    <hyperlink ref="O784" r:id="rId1565" xr:uid="{00000000-0004-0000-0000-00001C060000}"/>
    <hyperlink ref="P784" r:id="rId1566" xr:uid="{00000000-0004-0000-0000-00001D060000}"/>
    <hyperlink ref="O785" r:id="rId1567" xr:uid="{00000000-0004-0000-0000-00001E060000}"/>
    <hyperlink ref="P785" r:id="rId1568" xr:uid="{00000000-0004-0000-0000-00001F060000}"/>
    <hyperlink ref="O786" r:id="rId1569" xr:uid="{00000000-0004-0000-0000-000020060000}"/>
    <hyperlink ref="P786" r:id="rId1570" xr:uid="{00000000-0004-0000-0000-000021060000}"/>
    <hyperlink ref="O787" r:id="rId1571" xr:uid="{00000000-0004-0000-0000-000022060000}"/>
    <hyperlink ref="P787" r:id="rId1572" xr:uid="{00000000-0004-0000-0000-000023060000}"/>
    <hyperlink ref="O788" r:id="rId1573" xr:uid="{00000000-0004-0000-0000-000024060000}"/>
    <hyperlink ref="P788" r:id="rId1574" xr:uid="{00000000-0004-0000-0000-000025060000}"/>
    <hyperlink ref="O789" r:id="rId1575" xr:uid="{00000000-0004-0000-0000-000026060000}"/>
    <hyperlink ref="P789" r:id="rId1576" xr:uid="{00000000-0004-0000-0000-000027060000}"/>
    <hyperlink ref="O790" r:id="rId1577" xr:uid="{00000000-0004-0000-0000-000028060000}"/>
    <hyperlink ref="P790" r:id="rId1578" xr:uid="{00000000-0004-0000-0000-000029060000}"/>
    <hyperlink ref="O791" r:id="rId1579" xr:uid="{00000000-0004-0000-0000-00002A060000}"/>
    <hyperlink ref="P791" r:id="rId1580" xr:uid="{00000000-0004-0000-0000-00002B060000}"/>
    <hyperlink ref="O792" r:id="rId1581" xr:uid="{00000000-0004-0000-0000-00002C060000}"/>
    <hyperlink ref="P792" r:id="rId1582" xr:uid="{00000000-0004-0000-0000-00002D060000}"/>
    <hyperlink ref="O793" r:id="rId1583" xr:uid="{00000000-0004-0000-0000-00002E060000}"/>
    <hyperlink ref="P793" r:id="rId1584" xr:uid="{00000000-0004-0000-0000-00002F060000}"/>
    <hyperlink ref="O794" r:id="rId1585" xr:uid="{00000000-0004-0000-0000-000030060000}"/>
    <hyperlink ref="P794" r:id="rId1586" xr:uid="{00000000-0004-0000-0000-000031060000}"/>
    <hyperlink ref="O795" r:id="rId1587" xr:uid="{00000000-0004-0000-0000-000032060000}"/>
    <hyperlink ref="P795" r:id="rId1588" xr:uid="{00000000-0004-0000-0000-000033060000}"/>
    <hyperlink ref="O796" r:id="rId1589" xr:uid="{00000000-0004-0000-0000-000034060000}"/>
    <hyperlink ref="P796" r:id="rId1590" xr:uid="{00000000-0004-0000-0000-000035060000}"/>
    <hyperlink ref="O797" r:id="rId1591" xr:uid="{00000000-0004-0000-0000-000036060000}"/>
    <hyperlink ref="P797" r:id="rId1592" xr:uid="{00000000-0004-0000-0000-000037060000}"/>
    <hyperlink ref="O798" r:id="rId1593" xr:uid="{00000000-0004-0000-0000-000038060000}"/>
    <hyperlink ref="P798" r:id="rId1594" xr:uid="{00000000-0004-0000-0000-000039060000}"/>
    <hyperlink ref="O799" r:id="rId1595" xr:uid="{00000000-0004-0000-0000-00003A060000}"/>
    <hyperlink ref="P799" r:id="rId1596" xr:uid="{00000000-0004-0000-0000-00003B060000}"/>
    <hyperlink ref="O800" r:id="rId1597" xr:uid="{00000000-0004-0000-0000-00003C060000}"/>
    <hyperlink ref="P800" r:id="rId1598" xr:uid="{00000000-0004-0000-0000-00003D060000}"/>
    <hyperlink ref="O801" r:id="rId1599" xr:uid="{00000000-0004-0000-0000-00003E060000}"/>
    <hyperlink ref="P801" r:id="rId1600" xr:uid="{00000000-0004-0000-0000-00003F060000}"/>
    <hyperlink ref="O802" r:id="rId1601" xr:uid="{00000000-0004-0000-0000-000040060000}"/>
    <hyperlink ref="P802" r:id="rId1602" xr:uid="{00000000-0004-0000-0000-000041060000}"/>
    <hyperlink ref="O803" r:id="rId1603" xr:uid="{00000000-0004-0000-0000-000042060000}"/>
    <hyperlink ref="P803" r:id="rId1604" xr:uid="{00000000-0004-0000-0000-000043060000}"/>
    <hyperlink ref="O804" r:id="rId1605" xr:uid="{00000000-0004-0000-0000-000044060000}"/>
    <hyperlink ref="P804" r:id="rId1606" xr:uid="{00000000-0004-0000-0000-000045060000}"/>
    <hyperlink ref="O805" r:id="rId1607" xr:uid="{00000000-0004-0000-0000-000046060000}"/>
    <hyperlink ref="P805" r:id="rId1608" xr:uid="{00000000-0004-0000-0000-000047060000}"/>
    <hyperlink ref="O806" r:id="rId1609" xr:uid="{00000000-0004-0000-0000-000048060000}"/>
    <hyperlink ref="P806" r:id="rId1610" xr:uid="{00000000-0004-0000-0000-000049060000}"/>
    <hyperlink ref="O807" r:id="rId1611" xr:uid="{00000000-0004-0000-0000-00004A060000}"/>
    <hyperlink ref="P807" r:id="rId1612" xr:uid="{00000000-0004-0000-0000-00004B060000}"/>
    <hyperlink ref="O808" r:id="rId1613" xr:uid="{00000000-0004-0000-0000-00004C060000}"/>
    <hyperlink ref="P808" r:id="rId1614" xr:uid="{00000000-0004-0000-0000-00004D060000}"/>
    <hyperlink ref="O809" r:id="rId1615" xr:uid="{00000000-0004-0000-0000-00004E060000}"/>
    <hyperlink ref="P809" r:id="rId1616" xr:uid="{00000000-0004-0000-0000-00004F060000}"/>
    <hyperlink ref="O810" r:id="rId1617" xr:uid="{00000000-0004-0000-0000-000050060000}"/>
    <hyperlink ref="P810" r:id="rId1618" xr:uid="{00000000-0004-0000-0000-000051060000}"/>
    <hyperlink ref="O811" r:id="rId1619" xr:uid="{00000000-0004-0000-0000-000052060000}"/>
    <hyperlink ref="P811" r:id="rId1620" xr:uid="{00000000-0004-0000-0000-000053060000}"/>
    <hyperlink ref="O812" r:id="rId1621" xr:uid="{00000000-0004-0000-0000-000054060000}"/>
    <hyperlink ref="P812" r:id="rId1622" xr:uid="{00000000-0004-0000-0000-000055060000}"/>
    <hyperlink ref="O813" r:id="rId1623" xr:uid="{00000000-0004-0000-0000-000056060000}"/>
    <hyperlink ref="P813" r:id="rId1624" xr:uid="{00000000-0004-0000-0000-000057060000}"/>
    <hyperlink ref="O814" r:id="rId1625" xr:uid="{00000000-0004-0000-0000-000058060000}"/>
    <hyperlink ref="P814" r:id="rId1626" xr:uid="{00000000-0004-0000-0000-000059060000}"/>
    <hyperlink ref="O815" r:id="rId1627" xr:uid="{00000000-0004-0000-0000-00005A060000}"/>
    <hyperlink ref="P815" r:id="rId1628" xr:uid="{00000000-0004-0000-0000-00005B060000}"/>
    <hyperlink ref="O816" r:id="rId1629" xr:uid="{00000000-0004-0000-0000-00005C060000}"/>
    <hyperlink ref="P816" r:id="rId1630" xr:uid="{00000000-0004-0000-0000-00005D060000}"/>
    <hyperlink ref="O817" r:id="rId1631" xr:uid="{00000000-0004-0000-0000-00005E060000}"/>
    <hyperlink ref="P817" r:id="rId1632" xr:uid="{00000000-0004-0000-0000-00005F060000}"/>
    <hyperlink ref="O818" r:id="rId1633" xr:uid="{00000000-0004-0000-0000-000060060000}"/>
    <hyperlink ref="P818" r:id="rId1634" xr:uid="{00000000-0004-0000-0000-000061060000}"/>
    <hyperlink ref="O819" r:id="rId1635" xr:uid="{00000000-0004-0000-0000-000062060000}"/>
    <hyperlink ref="P819" r:id="rId1636" xr:uid="{00000000-0004-0000-0000-000063060000}"/>
    <hyperlink ref="O820" r:id="rId1637" xr:uid="{00000000-0004-0000-0000-000064060000}"/>
    <hyperlink ref="P820" r:id="rId1638" xr:uid="{00000000-0004-0000-0000-000065060000}"/>
    <hyperlink ref="O821" r:id="rId1639" xr:uid="{00000000-0004-0000-0000-000066060000}"/>
    <hyperlink ref="P821" r:id="rId1640" xr:uid="{00000000-0004-0000-0000-000067060000}"/>
    <hyperlink ref="O822" r:id="rId1641" xr:uid="{00000000-0004-0000-0000-000068060000}"/>
    <hyperlink ref="P822" r:id="rId1642" xr:uid="{00000000-0004-0000-0000-000069060000}"/>
    <hyperlink ref="O823" r:id="rId1643" xr:uid="{00000000-0004-0000-0000-00006A060000}"/>
    <hyperlink ref="P823" r:id="rId1644" xr:uid="{00000000-0004-0000-0000-00006B060000}"/>
    <hyperlink ref="O824" r:id="rId1645" xr:uid="{00000000-0004-0000-0000-00006C060000}"/>
    <hyperlink ref="P824" r:id="rId1646" xr:uid="{00000000-0004-0000-0000-00006D060000}"/>
    <hyperlink ref="O825" r:id="rId1647" xr:uid="{00000000-0004-0000-0000-00006E060000}"/>
    <hyperlink ref="P825" r:id="rId1648" xr:uid="{00000000-0004-0000-0000-00006F060000}"/>
    <hyperlink ref="O826" r:id="rId1649" xr:uid="{00000000-0004-0000-0000-000070060000}"/>
    <hyperlink ref="P826" r:id="rId1650" xr:uid="{00000000-0004-0000-0000-000071060000}"/>
    <hyperlink ref="O827" r:id="rId1651" xr:uid="{00000000-0004-0000-0000-000072060000}"/>
    <hyperlink ref="P827" r:id="rId1652" xr:uid="{00000000-0004-0000-0000-000073060000}"/>
    <hyperlink ref="O828" r:id="rId1653" xr:uid="{00000000-0004-0000-0000-000074060000}"/>
    <hyperlink ref="P828" r:id="rId1654" xr:uid="{00000000-0004-0000-0000-000075060000}"/>
    <hyperlink ref="O829" r:id="rId1655" xr:uid="{00000000-0004-0000-0000-000076060000}"/>
    <hyperlink ref="P829" r:id="rId1656" xr:uid="{00000000-0004-0000-0000-000077060000}"/>
    <hyperlink ref="O830" r:id="rId1657" xr:uid="{00000000-0004-0000-0000-000078060000}"/>
    <hyperlink ref="P830" r:id="rId1658" xr:uid="{00000000-0004-0000-0000-000079060000}"/>
    <hyperlink ref="O831" r:id="rId1659" xr:uid="{00000000-0004-0000-0000-00007A060000}"/>
    <hyperlink ref="P831" r:id="rId1660" xr:uid="{00000000-0004-0000-0000-00007B060000}"/>
    <hyperlink ref="O832" r:id="rId1661" xr:uid="{00000000-0004-0000-0000-00007C060000}"/>
    <hyperlink ref="P832" r:id="rId1662" xr:uid="{00000000-0004-0000-0000-00007D060000}"/>
    <hyperlink ref="O833" r:id="rId1663" xr:uid="{00000000-0004-0000-0000-00007E060000}"/>
    <hyperlink ref="P833" r:id="rId1664" xr:uid="{00000000-0004-0000-0000-00007F060000}"/>
    <hyperlink ref="O834" r:id="rId1665" xr:uid="{00000000-0004-0000-0000-000080060000}"/>
    <hyperlink ref="P834" r:id="rId1666" xr:uid="{00000000-0004-0000-0000-000081060000}"/>
    <hyperlink ref="O835" r:id="rId1667" xr:uid="{00000000-0004-0000-0000-000082060000}"/>
    <hyperlink ref="P835" r:id="rId1668" xr:uid="{00000000-0004-0000-0000-000083060000}"/>
    <hyperlink ref="O836" r:id="rId1669" xr:uid="{00000000-0004-0000-0000-000084060000}"/>
    <hyperlink ref="P836" r:id="rId1670" xr:uid="{00000000-0004-0000-0000-000085060000}"/>
    <hyperlink ref="O837" r:id="rId1671" xr:uid="{00000000-0004-0000-0000-000086060000}"/>
    <hyperlink ref="P837" r:id="rId1672" xr:uid="{00000000-0004-0000-0000-000087060000}"/>
    <hyperlink ref="O838" r:id="rId1673" xr:uid="{00000000-0004-0000-0000-000088060000}"/>
    <hyperlink ref="P838" r:id="rId1674" xr:uid="{00000000-0004-0000-0000-000089060000}"/>
    <hyperlink ref="O839" r:id="rId1675" xr:uid="{00000000-0004-0000-0000-00008A060000}"/>
    <hyperlink ref="P839" r:id="rId1676" xr:uid="{00000000-0004-0000-0000-00008B060000}"/>
    <hyperlink ref="O840" r:id="rId1677" xr:uid="{00000000-0004-0000-0000-00008C060000}"/>
    <hyperlink ref="P840" r:id="rId1678" xr:uid="{00000000-0004-0000-0000-00008D060000}"/>
    <hyperlink ref="O841" r:id="rId1679" xr:uid="{00000000-0004-0000-0000-00008E060000}"/>
    <hyperlink ref="P841" r:id="rId1680" xr:uid="{00000000-0004-0000-0000-00008F060000}"/>
    <hyperlink ref="O842" r:id="rId1681" xr:uid="{00000000-0004-0000-0000-000090060000}"/>
    <hyperlink ref="P842" r:id="rId1682" xr:uid="{00000000-0004-0000-0000-000091060000}"/>
    <hyperlink ref="O843" r:id="rId1683" xr:uid="{00000000-0004-0000-0000-000092060000}"/>
    <hyperlink ref="P843" r:id="rId1684" xr:uid="{00000000-0004-0000-0000-000093060000}"/>
    <hyperlink ref="O844" r:id="rId1685" xr:uid="{00000000-0004-0000-0000-000094060000}"/>
    <hyperlink ref="P844" r:id="rId1686" xr:uid="{00000000-0004-0000-0000-000095060000}"/>
    <hyperlink ref="O845" r:id="rId1687" xr:uid="{00000000-0004-0000-0000-000096060000}"/>
    <hyperlink ref="P845" r:id="rId1688" xr:uid="{00000000-0004-0000-0000-000097060000}"/>
    <hyperlink ref="O846" r:id="rId1689" xr:uid="{00000000-0004-0000-0000-000098060000}"/>
    <hyperlink ref="P846" r:id="rId1690" xr:uid="{00000000-0004-0000-0000-000099060000}"/>
    <hyperlink ref="O847" r:id="rId1691" xr:uid="{00000000-0004-0000-0000-00009A060000}"/>
    <hyperlink ref="P847" r:id="rId1692" xr:uid="{00000000-0004-0000-0000-00009B060000}"/>
    <hyperlink ref="O848" r:id="rId1693" xr:uid="{00000000-0004-0000-0000-00009C060000}"/>
    <hyperlink ref="P848" r:id="rId1694" xr:uid="{00000000-0004-0000-0000-00009D060000}"/>
    <hyperlink ref="O849" r:id="rId1695" xr:uid="{00000000-0004-0000-0000-00009E060000}"/>
    <hyperlink ref="P849" r:id="rId1696" xr:uid="{00000000-0004-0000-0000-00009F060000}"/>
    <hyperlink ref="O850" r:id="rId1697" xr:uid="{00000000-0004-0000-0000-0000A0060000}"/>
    <hyperlink ref="P850" r:id="rId1698" xr:uid="{00000000-0004-0000-0000-0000A1060000}"/>
    <hyperlink ref="O851" r:id="rId1699" xr:uid="{00000000-0004-0000-0000-0000A2060000}"/>
    <hyperlink ref="P851" r:id="rId1700" xr:uid="{00000000-0004-0000-0000-0000A3060000}"/>
    <hyperlink ref="O852" r:id="rId1701" xr:uid="{00000000-0004-0000-0000-0000A4060000}"/>
    <hyperlink ref="P852" r:id="rId1702" xr:uid="{00000000-0004-0000-0000-0000A5060000}"/>
    <hyperlink ref="O853" r:id="rId1703" xr:uid="{00000000-0004-0000-0000-0000A6060000}"/>
    <hyperlink ref="P853" r:id="rId1704" xr:uid="{00000000-0004-0000-0000-0000A7060000}"/>
    <hyperlink ref="O854" r:id="rId1705" xr:uid="{00000000-0004-0000-0000-0000A8060000}"/>
    <hyperlink ref="P854" r:id="rId1706" xr:uid="{00000000-0004-0000-0000-0000A9060000}"/>
    <hyperlink ref="O855" r:id="rId1707" xr:uid="{00000000-0004-0000-0000-0000AA060000}"/>
    <hyperlink ref="P855" r:id="rId1708" xr:uid="{00000000-0004-0000-0000-0000AB060000}"/>
    <hyperlink ref="O856" r:id="rId1709" xr:uid="{00000000-0004-0000-0000-0000AC060000}"/>
    <hyperlink ref="P856" r:id="rId1710" xr:uid="{00000000-0004-0000-0000-0000AD060000}"/>
    <hyperlink ref="O857" r:id="rId1711" xr:uid="{00000000-0004-0000-0000-0000AE060000}"/>
    <hyperlink ref="P857" r:id="rId1712" xr:uid="{00000000-0004-0000-0000-0000AF060000}"/>
    <hyperlink ref="O858" r:id="rId1713" xr:uid="{00000000-0004-0000-0000-0000B0060000}"/>
    <hyperlink ref="P858" r:id="rId1714" xr:uid="{00000000-0004-0000-0000-0000B1060000}"/>
    <hyperlink ref="O859" r:id="rId1715" xr:uid="{00000000-0004-0000-0000-0000B2060000}"/>
    <hyperlink ref="P859" r:id="rId1716" xr:uid="{00000000-0004-0000-0000-0000B3060000}"/>
    <hyperlink ref="O860" r:id="rId1717" xr:uid="{00000000-0004-0000-0000-0000B4060000}"/>
    <hyperlink ref="P860" r:id="rId1718" xr:uid="{00000000-0004-0000-0000-0000B5060000}"/>
    <hyperlink ref="O861" r:id="rId1719" xr:uid="{00000000-0004-0000-0000-0000B6060000}"/>
    <hyperlink ref="P861" r:id="rId1720" xr:uid="{00000000-0004-0000-0000-0000B7060000}"/>
    <hyperlink ref="O862" r:id="rId1721" xr:uid="{00000000-0004-0000-0000-0000B8060000}"/>
    <hyperlink ref="P862" r:id="rId1722" xr:uid="{00000000-0004-0000-0000-0000B9060000}"/>
    <hyperlink ref="O863" r:id="rId1723" xr:uid="{00000000-0004-0000-0000-0000BA060000}"/>
    <hyperlink ref="P863" r:id="rId1724" xr:uid="{00000000-0004-0000-0000-0000BB060000}"/>
    <hyperlink ref="O864" r:id="rId1725" xr:uid="{00000000-0004-0000-0000-0000BC060000}"/>
    <hyperlink ref="P864" r:id="rId1726" xr:uid="{00000000-0004-0000-0000-0000BD060000}"/>
    <hyperlink ref="O865" r:id="rId1727" xr:uid="{00000000-0004-0000-0000-0000BE060000}"/>
    <hyperlink ref="P865" r:id="rId1728" xr:uid="{00000000-0004-0000-0000-0000BF060000}"/>
    <hyperlink ref="O866" r:id="rId1729" xr:uid="{00000000-0004-0000-0000-0000C0060000}"/>
    <hyperlink ref="P866" r:id="rId1730" xr:uid="{00000000-0004-0000-0000-0000C1060000}"/>
    <hyperlink ref="O867" r:id="rId1731" xr:uid="{00000000-0004-0000-0000-0000C2060000}"/>
    <hyperlink ref="P867" r:id="rId1732" xr:uid="{00000000-0004-0000-0000-0000C3060000}"/>
    <hyperlink ref="O868" r:id="rId1733" xr:uid="{00000000-0004-0000-0000-0000C4060000}"/>
    <hyperlink ref="P868" r:id="rId1734" xr:uid="{00000000-0004-0000-0000-0000C5060000}"/>
    <hyperlink ref="O869" r:id="rId1735" xr:uid="{00000000-0004-0000-0000-0000C6060000}"/>
    <hyperlink ref="P869" r:id="rId1736" xr:uid="{00000000-0004-0000-0000-0000C7060000}"/>
    <hyperlink ref="O870" r:id="rId1737" xr:uid="{00000000-0004-0000-0000-0000C8060000}"/>
    <hyperlink ref="P870" r:id="rId1738" xr:uid="{00000000-0004-0000-0000-0000C9060000}"/>
    <hyperlink ref="O871" r:id="rId1739" xr:uid="{00000000-0004-0000-0000-0000CA060000}"/>
    <hyperlink ref="P871" r:id="rId1740" xr:uid="{00000000-0004-0000-0000-0000CB060000}"/>
    <hyperlink ref="O872" r:id="rId1741" xr:uid="{00000000-0004-0000-0000-0000CC060000}"/>
    <hyperlink ref="P872" r:id="rId1742" xr:uid="{00000000-0004-0000-0000-0000CD060000}"/>
    <hyperlink ref="O873" r:id="rId1743" xr:uid="{00000000-0004-0000-0000-0000CE060000}"/>
    <hyperlink ref="P873" r:id="rId1744" xr:uid="{00000000-0004-0000-0000-0000CF060000}"/>
    <hyperlink ref="O874" r:id="rId1745" xr:uid="{00000000-0004-0000-0000-0000D0060000}"/>
    <hyperlink ref="P874" r:id="rId1746" xr:uid="{00000000-0004-0000-0000-0000D1060000}"/>
    <hyperlink ref="O875" r:id="rId1747" xr:uid="{00000000-0004-0000-0000-0000D2060000}"/>
    <hyperlink ref="P875" r:id="rId1748" xr:uid="{00000000-0004-0000-0000-0000D3060000}"/>
    <hyperlink ref="O876" r:id="rId1749" xr:uid="{00000000-0004-0000-0000-0000D4060000}"/>
    <hyperlink ref="P876" r:id="rId1750" xr:uid="{00000000-0004-0000-0000-0000D5060000}"/>
    <hyperlink ref="O877" r:id="rId1751" xr:uid="{00000000-0004-0000-0000-0000D6060000}"/>
    <hyperlink ref="P877" r:id="rId1752" xr:uid="{00000000-0004-0000-0000-0000D7060000}"/>
    <hyperlink ref="O878" r:id="rId1753" xr:uid="{00000000-0004-0000-0000-0000D8060000}"/>
    <hyperlink ref="P878" r:id="rId1754" xr:uid="{00000000-0004-0000-0000-0000D9060000}"/>
    <hyperlink ref="O879" r:id="rId1755" xr:uid="{00000000-0004-0000-0000-0000DA060000}"/>
    <hyperlink ref="P879" r:id="rId1756" xr:uid="{00000000-0004-0000-0000-0000DB060000}"/>
    <hyperlink ref="O880" r:id="rId1757" xr:uid="{00000000-0004-0000-0000-0000DC060000}"/>
    <hyperlink ref="P880" r:id="rId1758" xr:uid="{00000000-0004-0000-0000-0000DD060000}"/>
    <hyperlink ref="O881" r:id="rId1759" xr:uid="{00000000-0004-0000-0000-0000DE060000}"/>
    <hyperlink ref="P881" r:id="rId1760" xr:uid="{00000000-0004-0000-0000-0000DF060000}"/>
    <hyperlink ref="O882" r:id="rId1761" xr:uid="{00000000-0004-0000-0000-0000E0060000}"/>
    <hyperlink ref="P882" r:id="rId1762" xr:uid="{00000000-0004-0000-0000-0000E1060000}"/>
    <hyperlink ref="O883" r:id="rId1763" xr:uid="{00000000-0004-0000-0000-0000E2060000}"/>
    <hyperlink ref="P883" r:id="rId1764" xr:uid="{00000000-0004-0000-0000-0000E3060000}"/>
    <hyperlink ref="O884" r:id="rId1765" xr:uid="{00000000-0004-0000-0000-0000E4060000}"/>
    <hyperlink ref="P884" r:id="rId1766" xr:uid="{00000000-0004-0000-0000-0000E5060000}"/>
    <hyperlink ref="O885" r:id="rId1767" xr:uid="{00000000-0004-0000-0000-0000E6060000}"/>
    <hyperlink ref="P885" r:id="rId1768" xr:uid="{00000000-0004-0000-0000-0000E7060000}"/>
    <hyperlink ref="O886" r:id="rId1769" xr:uid="{00000000-0004-0000-0000-0000E8060000}"/>
    <hyperlink ref="P886" r:id="rId1770" xr:uid="{00000000-0004-0000-0000-0000E9060000}"/>
    <hyperlink ref="O887" r:id="rId1771" xr:uid="{00000000-0004-0000-0000-0000EA060000}"/>
    <hyperlink ref="P887" r:id="rId1772" xr:uid="{00000000-0004-0000-0000-0000EB060000}"/>
    <hyperlink ref="O888" r:id="rId1773" xr:uid="{00000000-0004-0000-0000-0000EC060000}"/>
    <hyperlink ref="P888" r:id="rId1774" xr:uid="{00000000-0004-0000-0000-0000ED060000}"/>
    <hyperlink ref="O889" r:id="rId1775" xr:uid="{00000000-0004-0000-0000-0000EE060000}"/>
    <hyperlink ref="P889" r:id="rId1776" xr:uid="{00000000-0004-0000-0000-0000EF060000}"/>
    <hyperlink ref="O890" r:id="rId1777" xr:uid="{00000000-0004-0000-0000-0000F0060000}"/>
    <hyperlink ref="P890" r:id="rId1778" xr:uid="{00000000-0004-0000-0000-0000F1060000}"/>
    <hyperlink ref="O891" r:id="rId1779" xr:uid="{00000000-0004-0000-0000-0000F2060000}"/>
    <hyperlink ref="P891" r:id="rId1780" xr:uid="{00000000-0004-0000-0000-0000F3060000}"/>
    <hyperlink ref="O892" r:id="rId1781" xr:uid="{00000000-0004-0000-0000-0000F4060000}"/>
    <hyperlink ref="P892" r:id="rId1782" xr:uid="{00000000-0004-0000-0000-0000F5060000}"/>
    <hyperlink ref="O893" r:id="rId1783" xr:uid="{00000000-0004-0000-0000-0000F6060000}"/>
    <hyperlink ref="P893" r:id="rId1784" xr:uid="{00000000-0004-0000-0000-0000F7060000}"/>
    <hyperlink ref="O894" r:id="rId1785" xr:uid="{00000000-0004-0000-0000-0000F8060000}"/>
    <hyperlink ref="P894" r:id="rId1786" xr:uid="{00000000-0004-0000-0000-0000F9060000}"/>
    <hyperlink ref="O895" r:id="rId1787" xr:uid="{00000000-0004-0000-0000-0000FA060000}"/>
    <hyperlink ref="P895" r:id="rId1788" xr:uid="{00000000-0004-0000-0000-0000FB060000}"/>
    <hyperlink ref="O896" r:id="rId1789" xr:uid="{00000000-0004-0000-0000-0000FC060000}"/>
    <hyperlink ref="P896" r:id="rId1790" xr:uid="{00000000-0004-0000-0000-0000FD060000}"/>
    <hyperlink ref="O897" r:id="rId1791" xr:uid="{00000000-0004-0000-0000-0000FE060000}"/>
    <hyperlink ref="P897" r:id="rId1792" xr:uid="{00000000-0004-0000-0000-0000FF060000}"/>
    <hyperlink ref="O898" r:id="rId1793" xr:uid="{00000000-0004-0000-0000-000000070000}"/>
    <hyperlink ref="P898" r:id="rId1794" xr:uid="{00000000-0004-0000-0000-000001070000}"/>
    <hyperlink ref="O899" r:id="rId1795" xr:uid="{00000000-0004-0000-0000-000002070000}"/>
    <hyperlink ref="P899" r:id="rId1796" xr:uid="{00000000-0004-0000-0000-000003070000}"/>
    <hyperlink ref="O900" r:id="rId1797" xr:uid="{00000000-0004-0000-0000-000004070000}"/>
    <hyperlink ref="P900" r:id="rId1798" xr:uid="{00000000-0004-0000-0000-000005070000}"/>
    <hyperlink ref="O901" r:id="rId1799" xr:uid="{00000000-0004-0000-0000-000006070000}"/>
    <hyperlink ref="P901" r:id="rId1800" xr:uid="{00000000-0004-0000-0000-000007070000}"/>
    <hyperlink ref="O902" r:id="rId1801" xr:uid="{00000000-0004-0000-0000-000008070000}"/>
    <hyperlink ref="P902" r:id="rId1802" xr:uid="{00000000-0004-0000-0000-000009070000}"/>
    <hyperlink ref="O903" r:id="rId1803" xr:uid="{00000000-0004-0000-0000-00000A070000}"/>
    <hyperlink ref="P903" r:id="rId1804" xr:uid="{00000000-0004-0000-0000-00000B070000}"/>
    <hyperlink ref="O904" r:id="rId1805" xr:uid="{00000000-0004-0000-0000-00000C070000}"/>
    <hyperlink ref="P904" r:id="rId1806" xr:uid="{00000000-0004-0000-0000-00000D070000}"/>
    <hyperlink ref="O905" r:id="rId1807" xr:uid="{00000000-0004-0000-0000-00000E070000}"/>
    <hyperlink ref="P905" r:id="rId1808" xr:uid="{00000000-0004-0000-0000-00000F070000}"/>
    <hyperlink ref="O906" r:id="rId1809" xr:uid="{00000000-0004-0000-0000-000010070000}"/>
    <hyperlink ref="P906" r:id="rId1810" xr:uid="{00000000-0004-0000-0000-000011070000}"/>
    <hyperlink ref="O907" r:id="rId1811" xr:uid="{00000000-0004-0000-0000-000012070000}"/>
    <hyperlink ref="P907" r:id="rId1812" xr:uid="{00000000-0004-0000-0000-000013070000}"/>
    <hyperlink ref="O908" r:id="rId1813" xr:uid="{00000000-0004-0000-0000-000014070000}"/>
    <hyperlink ref="P908" r:id="rId1814" xr:uid="{00000000-0004-0000-0000-000015070000}"/>
    <hyperlink ref="O909" r:id="rId1815" xr:uid="{00000000-0004-0000-0000-000016070000}"/>
    <hyperlink ref="P909" r:id="rId1816" xr:uid="{00000000-0004-0000-0000-000017070000}"/>
    <hyperlink ref="O910" r:id="rId1817" xr:uid="{00000000-0004-0000-0000-000018070000}"/>
    <hyperlink ref="P910" r:id="rId1818" xr:uid="{00000000-0004-0000-0000-000019070000}"/>
    <hyperlink ref="O911" r:id="rId1819" xr:uid="{00000000-0004-0000-0000-00001A070000}"/>
    <hyperlink ref="P911" r:id="rId1820" xr:uid="{00000000-0004-0000-0000-00001B070000}"/>
    <hyperlink ref="O912" r:id="rId1821" xr:uid="{00000000-0004-0000-0000-00001C070000}"/>
    <hyperlink ref="P912" r:id="rId1822" xr:uid="{00000000-0004-0000-0000-00001D070000}"/>
    <hyperlink ref="O913" r:id="rId1823" xr:uid="{00000000-0004-0000-0000-00001E070000}"/>
    <hyperlink ref="P913" r:id="rId1824" xr:uid="{00000000-0004-0000-0000-00001F070000}"/>
    <hyperlink ref="O914" r:id="rId1825" xr:uid="{00000000-0004-0000-0000-000020070000}"/>
    <hyperlink ref="P914" r:id="rId1826" xr:uid="{00000000-0004-0000-0000-000021070000}"/>
    <hyperlink ref="O915" r:id="rId1827" xr:uid="{00000000-0004-0000-0000-000022070000}"/>
    <hyperlink ref="P915" r:id="rId1828" xr:uid="{00000000-0004-0000-0000-000023070000}"/>
    <hyperlink ref="O916" r:id="rId1829" xr:uid="{00000000-0004-0000-0000-000024070000}"/>
    <hyperlink ref="P916" r:id="rId1830" xr:uid="{00000000-0004-0000-0000-000025070000}"/>
    <hyperlink ref="O917" r:id="rId1831" xr:uid="{00000000-0004-0000-0000-000026070000}"/>
    <hyperlink ref="P917" r:id="rId1832" xr:uid="{00000000-0004-0000-0000-000027070000}"/>
    <hyperlink ref="O918" r:id="rId1833" xr:uid="{00000000-0004-0000-0000-000028070000}"/>
    <hyperlink ref="P918" r:id="rId1834" xr:uid="{00000000-0004-0000-0000-000029070000}"/>
    <hyperlink ref="O919" r:id="rId1835" xr:uid="{00000000-0004-0000-0000-00002A070000}"/>
    <hyperlink ref="P919" r:id="rId1836" xr:uid="{00000000-0004-0000-0000-00002B070000}"/>
    <hyperlink ref="O920" r:id="rId1837" xr:uid="{00000000-0004-0000-0000-00002C070000}"/>
    <hyperlink ref="P920" r:id="rId1838" xr:uid="{00000000-0004-0000-0000-00002D070000}"/>
    <hyperlink ref="O921" r:id="rId1839" xr:uid="{00000000-0004-0000-0000-00002E070000}"/>
    <hyperlink ref="P921" r:id="rId1840" xr:uid="{00000000-0004-0000-0000-00002F070000}"/>
    <hyperlink ref="O922" r:id="rId1841" xr:uid="{00000000-0004-0000-0000-000030070000}"/>
    <hyperlink ref="P922" r:id="rId1842" xr:uid="{00000000-0004-0000-0000-000031070000}"/>
    <hyperlink ref="O923" r:id="rId1843" xr:uid="{00000000-0004-0000-0000-000032070000}"/>
    <hyperlink ref="P923" r:id="rId1844" xr:uid="{00000000-0004-0000-0000-000033070000}"/>
    <hyperlink ref="O924" r:id="rId1845" xr:uid="{00000000-0004-0000-0000-000034070000}"/>
    <hyperlink ref="P924" r:id="rId1846" xr:uid="{00000000-0004-0000-0000-000035070000}"/>
    <hyperlink ref="O925" r:id="rId1847" xr:uid="{00000000-0004-0000-0000-000036070000}"/>
    <hyperlink ref="P925" r:id="rId1848" xr:uid="{00000000-0004-0000-0000-000037070000}"/>
    <hyperlink ref="O926" r:id="rId1849" xr:uid="{00000000-0004-0000-0000-000038070000}"/>
    <hyperlink ref="P926" r:id="rId1850" xr:uid="{00000000-0004-0000-0000-000039070000}"/>
    <hyperlink ref="O927" r:id="rId1851" xr:uid="{00000000-0004-0000-0000-00003A070000}"/>
    <hyperlink ref="P927" r:id="rId1852" xr:uid="{00000000-0004-0000-0000-00003B070000}"/>
    <hyperlink ref="O928" r:id="rId1853" xr:uid="{00000000-0004-0000-0000-00003C070000}"/>
    <hyperlink ref="P928" r:id="rId1854" xr:uid="{00000000-0004-0000-0000-00003D070000}"/>
    <hyperlink ref="O929" r:id="rId1855" xr:uid="{00000000-0004-0000-0000-00003E070000}"/>
    <hyperlink ref="P929" r:id="rId1856" xr:uid="{00000000-0004-0000-0000-00003F070000}"/>
    <hyperlink ref="O930" r:id="rId1857" xr:uid="{00000000-0004-0000-0000-000040070000}"/>
    <hyperlink ref="P930" r:id="rId1858" xr:uid="{00000000-0004-0000-0000-000041070000}"/>
    <hyperlink ref="O931" r:id="rId1859" xr:uid="{00000000-0004-0000-0000-000042070000}"/>
    <hyperlink ref="P931" r:id="rId1860" xr:uid="{00000000-0004-0000-0000-000043070000}"/>
    <hyperlink ref="O932" r:id="rId1861" xr:uid="{00000000-0004-0000-0000-000044070000}"/>
    <hyperlink ref="P932" r:id="rId1862" xr:uid="{00000000-0004-0000-0000-000045070000}"/>
    <hyperlink ref="O933" r:id="rId1863" xr:uid="{00000000-0004-0000-0000-000046070000}"/>
    <hyperlink ref="P933" r:id="rId1864" xr:uid="{00000000-0004-0000-0000-000047070000}"/>
    <hyperlink ref="O934" r:id="rId1865" xr:uid="{00000000-0004-0000-0000-000048070000}"/>
    <hyperlink ref="P934" r:id="rId1866" xr:uid="{00000000-0004-0000-0000-000049070000}"/>
    <hyperlink ref="O935" r:id="rId1867" xr:uid="{00000000-0004-0000-0000-00004A070000}"/>
    <hyperlink ref="P935" r:id="rId1868" xr:uid="{00000000-0004-0000-0000-00004B070000}"/>
    <hyperlink ref="O936" r:id="rId1869" xr:uid="{00000000-0004-0000-0000-00004C070000}"/>
    <hyperlink ref="P936" r:id="rId1870" xr:uid="{00000000-0004-0000-0000-00004D070000}"/>
    <hyperlink ref="O937" r:id="rId1871" xr:uid="{00000000-0004-0000-0000-00004E070000}"/>
    <hyperlink ref="P937" r:id="rId1872" xr:uid="{00000000-0004-0000-0000-00004F070000}"/>
    <hyperlink ref="O938" r:id="rId1873" xr:uid="{00000000-0004-0000-0000-000050070000}"/>
    <hyperlink ref="P938" r:id="rId1874" xr:uid="{00000000-0004-0000-0000-000051070000}"/>
    <hyperlink ref="O939" r:id="rId1875" xr:uid="{00000000-0004-0000-0000-000052070000}"/>
    <hyperlink ref="P939" r:id="rId1876" xr:uid="{00000000-0004-0000-0000-000053070000}"/>
    <hyperlink ref="O940" r:id="rId1877" xr:uid="{00000000-0004-0000-0000-000054070000}"/>
    <hyperlink ref="P940" r:id="rId1878" xr:uid="{00000000-0004-0000-0000-000055070000}"/>
    <hyperlink ref="O941" r:id="rId1879" xr:uid="{00000000-0004-0000-0000-000056070000}"/>
    <hyperlink ref="P941" r:id="rId1880" xr:uid="{00000000-0004-0000-0000-000057070000}"/>
    <hyperlink ref="O942" r:id="rId1881" xr:uid="{00000000-0004-0000-0000-000058070000}"/>
    <hyperlink ref="P942" r:id="rId1882" xr:uid="{00000000-0004-0000-0000-000059070000}"/>
    <hyperlink ref="O943" r:id="rId1883" xr:uid="{00000000-0004-0000-0000-00005A070000}"/>
    <hyperlink ref="P943" r:id="rId1884" xr:uid="{00000000-0004-0000-0000-00005B070000}"/>
    <hyperlink ref="O944" r:id="rId1885" xr:uid="{00000000-0004-0000-0000-00005C070000}"/>
    <hyperlink ref="P944" r:id="rId1886" xr:uid="{00000000-0004-0000-0000-00005D070000}"/>
    <hyperlink ref="O945" r:id="rId1887" xr:uid="{00000000-0004-0000-0000-00005E070000}"/>
    <hyperlink ref="P945" r:id="rId1888" xr:uid="{00000000-0004-0000-0000-00005F070000}"/>
    <hyperlink ref="O946" r:id="rId1889" xr:uid="{00000000-0004-0000-0000-000060070000}"/>
    <hyperlink ref="P946" r:id="rId1890" xr:uid="{00000000-0004-0000-0000-000061070000}"/>
    <hyperlink ref="O947" r:id="rId1891" xr:uid="{00000000-0004-0000-0000-000062070000}"/>
    <hyperlink ref="P947" r:id="rId1892" xr:uid="{00000000-0004-0000-0000-000063070000}"/>
    <hyperlink ref="O948" r:id="rId1893" xr:uid="{00000000-0004-0000-0000-000064070000}"/>
    <hyperlink ref="P948" r:id="rId1894" xr:uid="{00000000-0004-0000-0000-000065070000}"/>
    <hyperlink ref="O949" r:id="rId1895" xr:uid="{00000000-0004-0000-0000-000066070000}"/>
    <hyperlink ref="P949" r:id="rId1896" xr:uid="{00000000-0004-0000-0000-000067070000}"/>
    <hyperlink ref="O950" r:id="rId1897" xr:uid="{00000000-0004-0000-0000-000068070000}"/>
    <hyperlink ref="P950" r:id="rId1898" xr:uid="{00000000-0004-0000-0000-000069070000}"/>
    <hyperlink ref="O951" r:id="rId1899" xr:uid="{00000000-0004-0000-0000-00006A070000}"/>
    <hyperlink ref="P951" r:id="rId1900" xr:uid="{00000000-0004-0000-0000-00006B070000}"/>
    <hyperlink ref="O952" r:id="rId1901" xr:uid="{00000000-0004-0000-0000-00006C070000}"/>
    <hyperlink ref="P952" r:id="rId1902" xr:uid="{00000000-0004-0000-0000-00006D070000}"/>
    <hyperlink ref="O953" r:id="rId1903" xr:uid="{00000000-0004-0000-0000-00006E070000}"/>
    <hyperlink ref="P953" r:id="rId1904" xr:uid="{00000000-0004-0000-0000-00006F070000}"/>
    <hyperlink ref="O954" r:id="rId1905" xr:uid="{00000000-0004-0000-0000-000070070000}"/>
    <hyperlink ref="P954" r:id="rId1906" xr:uid="{00000000-0004-0000-0000-000071070000}"/>
    <hyperlink ref="O955" r:id="rId1907" xr:uid="{00000000-0004-0000-0000-000072070000}"/>
    <hyperlink ref="P955" r:id="rId1908" xr:uid="{00000000-0004-0000-0000-000073070000}"/>
    <hyperlink ref="O956" r:id="rId1909" xr:uid="{00000000-0004-0000-0000-000074070000}"/>
    <hyperlink ref="P956" r:id="rId1910" xr:uid="{00000000-0004-0000-0000-000075070000}"/>
    <hyperlink ref="O957" r:id="rId1911" xr:uid="{00000000-0004-0000-0000-000076070000}"/>
    <hyperlink ref="P957" r:id="rId1912" xr:uid="{00000000-0004-0000-0000-000077070000}"/>
    <hyperlink ref="O958" r:id="rId1913" xr:uid="{00000000-0004-0000-0000-000078070000}"/>
    <hyperlink ref="P958" r:id="rId1914" xr:uid="{00000000-0004-0000-0000-000079070000}"/>
    <hyperlink ref="O959" r:id="rId1915" xr:uid="{00000000-0004-0000-0000-00007A070000}"/>
    <hyperlink ref="P959" r:id="rId1916" xr:uid="{00000000-0004-0000-0000-00007B070000}"/>
    <hyperlink ref="O960" r:id="rId1917" xr:uid="{00000000-0004-0000-0000-00007C070000}"/>
    <hyperlink ref="P960" r:id="rId1918" xr:uid="{00000000-0004-0000-0000-00007D070000}"/>
    <hyperlink ref="O961" r:id="rId1919" xr:uid="{00000000-0004-0000-0000-00007E070000}"/>
    <hyperlink ref="P961" r:id="rId1920" xr:uid="{00000000-0004-0000-0000-00007F070000}"/>
    <hyperlink ref="O962" r:id="rId1921" xr:uid="{00000000-0004-0000-0000-000080070000}"/>
    <hyperlink ref="P962" r:id="rId1922" xr:uid="{00000000-0004-0000-0000-000081070000}"/>
    <hyperlink ref="O963" r:id="rId1923" xr:uid="{00000000-0004-0000-0000-000082070000}"/>
    <hyperlink ref="P963" r:id="rId1924" xr:uid="{00000000-0004-0000-0000-000083070000}"/>
    <hyperlink ref="O964" r:id="rId1925" xr:uid="{00000000-0004-0000-0000-000084070000}"/>
    <hyperlink ref="P964" r:id="rId1926" xr:uid="{00000000-0004-0000-0000-000085070000}"/>
    <hyperlink ref="O965" r:id="rId1927" xr:uid="{00000000-0004-0000-0000-000086070000}"/>
    <hyperlink ref="P965" r:id="rId1928" xr:uid="{00000000-0004-0000-0000-000087070000}"/>
    <hyperlink ref="O966" r:id="rId1929" xr:uid="{00000000-0004-0000-0000-000088070000}"/>
    <hyperlink ref="P966" r:id="rId1930" xr:uid="{00000000-0004-0000-0000-000089070000}"/>
    <hyperlink ref="O967" r:id="rId1931" xr:uid="{00000000-0004-0000-0000-00008A070000}"/>
    <hyperlink ref="P967" r:id="rId1932" xr:uid="{00000000-0004-0000-0000-00008B070000}"/>
    <hyperlink ref="O968" r:id="rId1933" xr:uid="{00000000-0004-0000-0000-00008C070000}"/>
    <hyperlink ref="P968" r:id="rId1934" xr:uid="{00000000-0004-0000-0000-00008D070000}"/>
    <hyperlink ref="O969" r:id="rId1935" xr:uid="{00000000-0004-0000-0000-00008E070000}"/>
    <hyperlink ref="P969" r:id="rId1936" xr:uid="{00000000-0004-0000-0000-00008F070000}"/>
    <hyperlink ref="O970" r:id="rId1937" xr:uid="{00000000-0004-0000-0000-000090070000}"/>
    <hyperlink ref="P970" r:id="rId1938" xr:uid="{00000000-0004-0000-0000-000091070000}"/>
    <hyperlink ref="O971" r:id="rId1939" xr:uid="{00000000-0004-0000-0000-000092070000}"/>
    <hyperlink ref="P971" r:id="rId1940" xr:uid="{00000000-0004-0000-0000-000093070000}"/>
    <hyperlink ref="O972" r:id="rId1941" xr:uid="{00000000-0004-0000-0000-000094070000}"/>
    <hyperlink ref="P972" r:id="rId1942" xr:uid="{00000000-0004-0000-0000-000095070000}"/>
    <hyperlink ref="O973" r:id="rId1943" xr:uid="{00000000-0004-0000-0000-000096070000}"/>
    <hyperlink ref="P973" r:id="rId1944" xr:uid="{00000000-0004-0000-0000-000097070000}"/>
    <hyperlink ref="O974" r:id="rId1945" xr:uid="{00000000-0004-0000-0000-000098070000}"/>
    <hyperlink ref="P974" r:id="rId1946" xr:uid="{00000000-0004-0000-0000-000099070000}"/>
    <hyperlink ref="O975" r:id="rId1947" xr:uid="{00000000-0004-0000-0000-00009A070000}"/>
    <hyperlink ref="P975" r:id="rId1948" xr:uid="{00000000-0004-0000-0000-00009B070000}"/>
    <hyperlink ref="O976" r:id="rId1949" xr:uid="{00000000-0004-0000-0000-00009C070000}"/>
    <hyperlink ref="P976" r:id="rId1950" xr:uid="{00000000-0004-0000-0000-00009D070000}"/>
    <hyperlink ref="O977" r:id="rId1951" xr:uid="{00000000-0004-0000-0000-00009E070000}"/>
    <hyperlink ref="P977" r:id="rId1952" xr:uid="{00000000-0004-0000-0000-00009F070000}"/>
    <hyperlink ref="O978" r:id="rId1953" xr:uid="{00000000-0004-0000-0000-0000A0070000}"/>
    <hyperlink ref="P978" r:id="rId1954" xr:uid="{00000000-0004-0000-0000-0000A1070000}"/>
    <hyperlink ref="O979" r:id="rId1955" xr:uid="{00000000-0004-0000-0000-0000A2070000}"/>
    <hyperlink ref="P979" r:id="rId1956" xr:uid="{00000000-0004-0000-0000-0000A3070000}"/>
    <hyperlink ref="O980" r:id="rId1957" xr:uid="{00000000-0004-0000-0000-0000A4070000}"/>
    <hyperlink ref="P980" r:id="rId1958" xr:uid="{00000000-0004-0000-0000-0000A5070000}"/>
    <hyperlink ref="O981" r:id="rId1959" xr:uid="{00000000-0004-0000-0000-0000A6070000}"/>
    <hyperlink ref="P981" r:id="rId1960" xr:uid="{00000000-0004-0000-0000-0000A7070000}"/>
    <hyperlink ref="O982" r:id="rId1961" xr:uid="{00000000-0004-0000-0000-0000A8070000}"/>
    <hyperlink ref="P982" r:id="rId1962" xr:uid="{00000000-0004-0000-0000-0000A9070000}"/>
    <hyperlink ref="O983" r:id="rId1963" xr:uid="{00000000-0004-0000-0000-0000AA070000}"/>
    <hyperlink ref="P983" r:id="rId1964" xr:uid="{00000000-0004-0000-0000-0000AB070000}"/>
    <hyperlink ref="O984" r:id="rId1965" xr:uid="{00000000-0004-0000-0000-0000AC070000}"/>
    <hyperlink ref="P984" r:id="rId1966" xr:uid="{00000000-0004-0000-0000-0000AD070000}"/>
    <hyperlink ref="O985" r:id="rId1967" xr:uid="{00000000-0004-0000-0000-0000AE070000}"/>
    <hyperlink ref="P985" r:id="rId1968" xr:uid="{00000000-0004-0000-0000-0000AF070000}"/>
    <hyperlink ref="O986" r:id="rId1969" xr:uid="{00000000-0004-0000-0000-0000B0070000}"/>
    <hyperlink ref="P986" r:id="rId1970" xr:uid="{00000000-0004-0000-0000-0000B1070000}"/>
    <hyperlink ref="O987" r:id="rId1971" xr:uid="{00000000-0004-0000-0000-0000B2070000}"/>
    <hyperlink ref="P987" r:id="rId1972" xr:uid="{00000000-0004-0000-0000-0000B3070000}"/>
    <hyperlink ref="O988" r:id="rId1973" xr:uid="{00000000-0004-0000-0000-0000B4070000}"/>
    <hyperlink ref="P988" r:id="rId1974" xr:uid="{00000000-0004-0000-0000-0000B5070000}"/>
    <hyperlink ref="O989" r:id="rId1975" xr:uid="{00000000-0004-0000-0000-0000B6070000}"/>
    <hyperlink ref="P989" r:id="rId1976" xr:uid="{00000000-0004-0000-0000-0000B7070000}"/>
    <hyperlink ref="O990" r:id="rId1977" xr:uid="{00000000-0004-0000-0000-0000B8070000}"/>
    <hyperlink ref="P990" r:id="rId1978" xr:uid="{00000000-0004-0000-0000-0000B9070000}"/>
    <hyperlink ref="O991" r:id="rId1979" xr:uid="{00000000-0004-0000-0000-0000BA070000}"/>
    <hyperlink ref="P991" r:id="rId1980" xr:uid="{00000000-0004-0000-0000-0000BB070000}"/>
    <hyperlink ref="O992" r:id="rId1981" xr:uid="{00000000-0004-0000-0000-0000BC070000}"/>
    <hyperlink ref="P992" r:id="rId1982" xr:uid="{00000000-0004-0000-0000-0000BD070000}"/>
    <hyperlink ref="O993" r:id="rId1983" xr:uid="{00000000-0004-0000-0000-0000BE070000}"/>
    <hyperlink ref="P993" r:id="rId1984" xr:uid="{00000000-0004-0000-0000-0000BF070000}"/>
    <hyperlink ref="O994" r:id="rId1985" xr:uid="{00000000-0004-0000-0000-0000C0070000}"/>
    <hyperlink ref="P994" r:id="rId1986" xr:uid="{00000000-0004-0000-0000-0000C1070000}"/>
    <hyperlink ref="O995" r:id="rId1987" xr:uid="{00000000-0004-0000-0000-0000C2070000}"/>
    <hyperlink ref="P995" r:id="rId1988" xr:uid="{00000000-0004-0000-0000-0000C3070000}"/>
    <hyperlink ref="O996" r:id="rId1989" xr:uid="{00000000-0004-0000-0000-0000C4070000}"/>
    <hyperlink ref="P996" r:id="rId1990" xr:uid="{00000000-0004-0000-0000-0000C5070000}"/>
    <hyperlink ref="O997" r:id="rId1991" xr:uid="{00000000-0004-0000-0000-0000C6070000}"/>
    <hyperlink ref="P997" r:id="rId1992" xr:uid="{00000000-0004-0000-0000-0000C7070000}"/>
    <hyperlink ref="O998" r:id="rId1993" xr:uid="{00000000-0004-0000-0000-0000C8070000}"/>
    <hyperlink ref="P998" r:id="rId1994" xr:uid="{00000000-0004-0000-0000-0000C9070000}"/>
    <hyperlink ref="O999" r:id="rId1995" xr:uid="{00000000-0004-0000-0000-0000CA070000}"/>
    <hyperlink ref="P999" r:id="rId1996" xr:uid="{00000000-0004-0000-0000-0000CB070000}"/>
    <hyperlink ref="O1000" r:id="rId1997" xr:uid="{00000000-0004-0000-0000-0000CC070000}"/>
    <hyperlink ref="P1000" r:id="rId1998" xr:uid="{00000000-0004-0000-0000-0000CD070000}"/>
    <hyperlink ref="O1001" r:id="rId1999" xr:uid="{00000000-0004-0000-0000-0000CE070000}"/>
    <hyperlink ref="P1001" r:id="rId2000" xr:uid="{00000000-0004-0000-0000-0000CF070000}"/>
    <hyperlink ref="O1002" r:id="rId2001" xr:uid="{00000000-0004-0000-0000-0000D0070000}"/>
    <hyperlink ref="P1002" r:id="rId2002" xr:uid="{00000000-0004-0000-0000-0000D1070000}"/>
    <hyperlink ref="O1003" r:id="rId2003" xr:uid="{00000000-0004-0000-0000-0000D2070000}"/>
    <hyperlink ref="P1003" r:id="rId2004" xr:uid="{00000000-0004-0000-0000-0000D3070000}"/>
    <hyperlink ref="O1004" r:id="rId2005" xr:uid="{00000000-0004-0000-0000-0000D4070000}"/>
    <hyperlink ref="P1004" r:id="rId2006" xr:uid="{00000000-0004-0000-0000-0000D5070000}"/>
    <hyperlink ref="O1005" r:id="rId2007" xr:uid="{00000000-0004-0000-0000-0000D6070000}"/>
    <hyperlink ref="P1005" r:id="rId2008" xr:uid="{00000000-0004-0000-0000-0000D7070000}"/>
    <hyperlink ref="O1006" r:id="rId2009" xr:uid="{00000000-0004-0000-0000-0000D8070000}"/>
    <hyperlink ref="P1006" r:id="rId2010" xr:uid="{00000000-0004-0000-0000-0000D9070000}"/>
    <hyperlink ref="O1007" r:id="rId2011" xr:uid="{00000000-0004-0000-0000-0000DA070000}"/>
    <hyperlink ref="P1007" r:id="rId2012" xr:uid="{00000000-0004-0000-0000-0000DB070000}"/>
    <hyperlink ref="O1008" r:id="rId2013" xr:uid="{00000000-0004-0000-0000-0000DC070000}"/>
    <hyperlink ref="P1008" r:id="rId2014" xr:uid="{00000000-0004-0000-0000-0000DD070000}"/>
    <hyperlink ref="O1009" r:id="rId2015" xr:uid="{00000000-0004-0000-0000-0000DE070000}"/>
    <hyperlink ref="P1009" r:id="rId2016" xr:uid="{00000000-0004-0000-0000-0000DF070000}"/>
    <hyperlink ref="O1010" r:id="rId2017" xr:uid="{00000000-0004-0000-0000-0000E0070000}"/>
    <hyperlink ref="P1010" r:id="rId2018" xr:uid="{00000000-0004-0000-0000-0000E1070000}"/>
    <hyperlink ref="O1011" r:id="rId2019" xr:uid="{00000000-0004-0000-0000-0000E2070000}"/>
    <hyperlink ref="P1011" r:id="rId2020" xr:uid="{00000000-0004-0000-0000-0000E3070000}"/>
    <hyperlink ref="O1012" r:id="rId2021" xr:uid="{00000000-0004-0000-0000-0000E4070000}"/>
    <hyperlink ref="P1012" r:id="rId2022" xr:uid="{00000000-0004-0000-0000-0000E5070000}"/>
    <hyperlink ref="O1013" r:id="rId2023" xr:uid="{00000000-0004-0000-0000-0000E6070000}"/>
    <hyperlink ref="P1013" r:id="rId2024" xr:uid="{00000000-0004-0000-0000-0000E7070000}"/>
    <hyperlink ref="O1014" r:id="rId2025" xr:uid="{00000000-0004-0000-0000-0000E8070000}"/>
    <hyperlink ref="P1014" r:id="rId2026" xr:uid="{00000000-0004-0000-0000-0000E9070000}"/>
    <hyperlink ref="O1015" r:id="rId2027" xr:uid="{00000000-0004-0000-0000-0000EA070000}"/>
    <hyperlink ref="P1015" r:id="rId2028" xr:uid="{00000000-0004-0000-0000-0000EB070000}"/>
    <hyperlink ref="O1016" r:id="rId2029" xr:uid="{00000000-0004-0000-0000-0000EC070000}"/>
    <hyperlink ref="P1016" r:id="rId2030" xr:uid="{00000000-0004-0000-0000-0000ED070000}"/>
    <hyperlink ref="O1017" r:id="rId2031" xr:uid="{00000000-0004-0000-0000-0000EE070000}"/>
    <hyperlink ref="P1017" r:id="rId2032" xr:uid="{00000000-0004-0000-0000-0000EF070000}"/>
    <hyperlink ref="O1018" r:id="rId2033" xr:uid="{00000000-0004-0000-0000-0000F0070000}"/>
    <hyperlink ref="P1018" r:id="rId2034" xr:uid="{00000000-0004-0000-0000-0000F1070000}"/>
    <hyperlink ref="O1019" r:id="rId2035" xr:uid="{00000000-0004-0000-0000-0000F2070000}"/>
    <hyperlink ref="P1019" r:id="rId2036" xr:uid="{00000000-0004-0000-0000-0000F3070000}"/>
    <hyperlink ref="O1020" r:id="rId2037" xr:uid="{00000000-0004-0000-0000-0000F4070000}"/>
    <hyperlink ref="P1020" r:id="rId2038" xr:uid="{00000000-0004-0000-0000-0000F5070000}"/>
    <hyperlink ref="O1021" r:id="rId2039" xr:uid="{00000000-0004-0000-0000-0000F6070000}"/>
    <hyperlink ref="P1021" r:id="rId2040" xr:uid="{00000000-0004-0000-0000-0000F7070000}"/>
    <hyperlink ref="O1022" r:id="rId2041" xr:uid="{00000000-0004-0000-0000-0000F8070000}"/>
    <hyperlink ref="P1022" r:id="rId2042" xr:uid="{00000000-0004-0000-0000-0000F9070000}"/>
    <hyperlink ref="O1023" r:id="rId2043" xr:uid="{00000000-0004-0000-0000-0000FA070000}"/>
    <hyperlink ref="P1023" r:id="rId2044" xr:uid="{00000000-0004-0000-0000-0000FB070000}"/>
    <hyperlink ref="O1024" r:id="rId2045" xr:uid="{00000000-0004-0000-0000-0000FC070000}"/>
    <hyperlink ref="P1024" r:id="rId2046" xr:uid="{00000000-0004-0000-0000-0000FD070000}"/>
    <hyperlink ref="O1025" r:id="rId2047" xr:uid="{00000000-0004-0000-0000-0000FE070000}"/>
    <hyperlink ref="P1025" r:id="rId2048" xr:uid="{00000000-0004-0000-0000-0000FF070000}"/>
    <hyperlink ref="O1026" r:id="rId2049" xr:uid="{00000000-0004-0000-0000-000000080000}"/>
    <hyperlink ref="P1026" r:id="rId2050" xr:uid="{00000000-0004-0000-0000-000001080000}"/>
    <hyperlink ref="O1027" r:id="rId2051" xr:uid="{00000000-0004-0000-0000-000002080000}"/>
    <hyperlink ref="P1027" r:id="rId2052" xr:uid="{00000000-0004-0000-0000-000003080000}"/>
    <hyperlink ref="O1028" r:id="rId2053" xr:uid="{00000000-0004-0000-0000-000004080000}"/>
    <hyperlink ref="P1028" r:id="rId2054" xr:uid="{00000000-0004-0000-0000-000005080000}"/>
    <hyperlink ref="O1029" r:id="rId2055" xr:uid="{00000000-0004-0000-0000-000006080000}"/>
    <hyperlink ref="P1029" r:id="rId2056" xr:uid="{00000000-0004-0000-0000-000007080000}"/>
    <hyperlink ref="O1030" r:id="rId2057" xr:uid="{00000000-0004-0000-0000-000008080000}"/>
    <hyperlink ref="P1030" r:id="rId2058" xr:uid="{00000000-0004-0000-0000-000009080000}"/>
    <hyperlink ref="O1031" r:id="rId2059" xr:uid="{00000000-0004-0000-0000-00000A080000}"/>
    <hyperlink ref="P1031" r:id="rId2060" xr:uid="{00000000-0004-0000-0000-00000B080000}"/>
    <hyperlink ref="O1032" r:id="rId2061" xr:uid="{00000000-0004-0000-0000-00000C080000}"/>
    <hyperlink ref="P1032" r:id="rId2062" xr:uid="{00000000-0004-0000-0000-00000D080000}"/>
    <hyperlink ref="O1033" r:id="rId2063" xr:uid="{00000000-0004-0000-0000-00000E080000}"/>
    <hyperlink ref="P1033" r:id="rId2064" xr:uid="{00000000-0004-0000-0000-00000F080000}"/>
    <hyperlink ref="O1034" r:id="rId2065" xr:uid="{00000000-0004-0000-0000-000010080000}"/>
    <hyperlink ref="P1034" r:id="rId2066" xr:uid="{00000000-0004-0000-0000-000011080000}"/>
    <hyperlink ref="O1035" r:id="rId2067" xr:uid="{00000000-0004-0000-0000-000012080000}"/>
    <hyperlink ref="P1035" r:id="rId2068" xr:uid="{00000000-0004-0000-0000-000013080000}"/>
    <hyperlink ref="O1036" r:id="rId2069" xr:uid="{00000000-0004-0000-0000-000014080000}"/>
    <hyperlink ref="P1036" r:id="rId2070" xr:uid="{00000000-0004-0000-0000-000015080000}"/>
    <hyperlink ref="O1037" r:id="rId2071" xr:uid="{00000000-0004-0000-0000-000016080000}"/>
    <hyperlink ref="P1037" r:id="rId2072" xr:uid="{00000000-0004-0000-0000-000017080000}"/>
    <hyperlink ref="O1038" r:id="rId2073" xr:uid="{00000000-0004-0000-0000-000018080000}"/>
    <hyperlink ref="P1038" r:id="rId2074" xr:uid="{00000000-0004-0000-0000-000019080000}"/>
    <hyperlink ref="O1039" r:id="rId2075" xr:uid="{00000000-0004-0000-0000-00001A080000}"/>
    <hyperlink ref="P1039" r:id="rId2076" xr:uid="{00000000-0004-0000-0000-00001B080000}"/>
    <hyperlink ref="O1040" r:id="rId2077" xr:uid="{00000000-0004-0000-0000-00001C080000}"/>
    <hyperlink ref="P1040" r:id="rId2078" xr:uid="{00000000-0004-0000-0000-00001D080000}"/>
    <hyperlink ref="O1041" r:id="rId2079" xr:uid="{00000000-0004-0000-0000-00001E080000}"/>
    <hyperlink ref="P1041" r:id="rId2080" xr:uid="{00000000-0004-0000-0000-00001F080000}"/>
    <hyperlink ref="O1042" r:id="rId2081" xr:uid="{00000000-0004-0000-0000-000020080000}"/>
    <hyperlink ref="P1042" r:id="rId2082" xr:uid="{00000000-0004-0000-0000-000021080000}"/>
    <hyperlink ref="O1043" r:id="rId2083" xr:uid="{00000000-0004-0000-0000-000022080000}"/>
    <hyperlink ref="P1043" r:id="rId2084" xr:uid="{00000000-0004-0000-0000-000023080000}"/>
    <hyperlink ref="O1044" r:id="rId2085" xr:uid="{00000000-0004-0000-0000-000024080000}"/>
    <hyperlink ref="P1044" r:id="rId2086" xr:uid="{00000000-0004-0000-0000-000025080000}"/>
    <hyperlink ref="O1045" r:id="rId2087" xr:uid="{00000000-0004-0000-0000-000026080000}"/>
    <hyperlink ref="P1045" r:id="rId2088" xr:uid="{00000000-0004-0000-0000-000027080000}"/>
    <hyperlink ref="O1046" r:id="rId2089" xr:uid="{00000000-0004-0000-0000-000028080000}"/>
    <hyperlink ref="P1046" r:id="rId2090" xr:uid="{00000000-0004-0000-0000-000029080000}"/>
    <hyperlink ref="O1047" r:id="rId2091" xr:uid="{00000000-0004-0000-0000-00002A080000}"/>
    <hyperlink ref="P1047" r:id="rId2092" xr:uid="{00000000-0004-0000-0000-00002B080000}"/>
    <hyperlink ref="O1048" r:id="rId2093" xr:uid="{00000000-0004-0000-0000-00002C080000}"/>
    <hyperlink ref="P1048" r:id="rId2094" xr:uid="{00000000-0004-0000-0000-00002D080000}"/>
    <hyperlink ref="O1049" r:id="rId2095" xr:uid="{00000000-0004-0000-0000-00002E080000}"/>
    <hyperlink ref="P1049" r:id="rId2096" xr:uid="{00000000-0004-0000-0000-00002F080000}"/>
    <hyperlink ref="O1050" r:id="rId2097" xr:uid="{00000000-0004-0000-0000-000030080000}"/>
    <hyperlink ref="P1050" r:id="rId2098" xr:uid="{00000000-0004-0000-0000-000031080000}"/>
    <hyperlink ref="O1051" r:id="rId2099" xr:uid="{00000000-0004-0000-0000-000032080000}"/>
    <hyperlink ref="P1051" r:id="rId2100" xr:uid="{00000000-0004-0000-0000-000033080000}"/>
    <hyperlink ref="O1052" r:id="rId2101" xr:uid="{00000000-0004-0000-0000-000034080000}"/>
    <hyperlink ref="P1052" r:id="rId2102" xr:uid="{00000000-0004-0000-0000-000035080000}"/>
    <hyperlink ref="O1053" r:id="rId2103" xr:uid="{00000000-0004-0000-0000-000036080000}"/>
    <hyperlink ref="P1053" r:id="rId2104" xr:uid="{00000000-0004-0000-0000-000037080000}"/>
    <hyperlink ref="O1054" r:id="rId2105" xr:uid="{00000000-0004-0000-0000-000038080000}"/>
    <hyperlink ref="P1054" r:id="rId2106" xr:uid="{00000000-0004-0000-0000-000039080000}"/>
    <hyperlink ref="O1055" r:id="rId2107" xr:uid="{00000000-0004-0000-0000-00003A080000}"/>
    <hyperlink ref="P1055" r:id="rId2108" xr:uid="{00000000-0004-0000-0000-00003B080000}"/>
    <hyperlink ref="O1056" r:id="rId2109" xr:uid="{00000000-0004-0000-0000-00003C080000}"/>
    <hyperlink ref="P1056" r:id="rId2110" xr:uid="{00000000-0004-0000-0000-00003D080000}"/>
    <hyperlink ref="O1057" r:id="rId2111" xr:uid="{00000000-0004-0000-0000-00003E080000}"/>
    <hyperlink ref="P1057" r:id="rId2112" xr:uid="{00000000-0004-0000-0000-00003F080000}"/>
    <hyperlink ref="O1058" r:id="rId2113" xr:uid="{00000000-0004-0000-0000-000040080000}"/>
    <hyperlink ref="P1058" r:id="rId2114" xr:uid="{00000000-0004-0000-0000-000041080000}"/>
    <hyperlink ref="O1059" r:id="rId2115" xr:uid="{00000000-0004-0000-0000-000042080000}"/>
    <hyperlink ref="P1059" r:id="rId2116" xr:uid="{00000000-0004-0000-0000-000043080000}"/>
    <hyperlink ref="O1060" r:id="rId2117" xr:uid="{00000000-0004-0000-0000-000044080000}"/>
    <hyperlink ref="P1060" r:id="rId2118" xr:uid="{00000000-0004-0000-0000-000045080000}"/>
    <hyperlink ref="O1061" r:id="rId2119" xr:uid="{00000000-0004-0000-0000-000046080000}"/>
    <hyperlink ref="P1061" r:id="rId2120" xr:uid="{00000000-0004-0000-0000-000047080000}"/>
    <hyperlink ref="O1062" r:id="rId2121" xr:uid="{00000000-0004-0000-0000-000048080000}"/>
    <hyperlink ref="P1062" r:id="rId2122" xr:uid="{00000000-0004-0000-0000-000049080000}"/>
    <hyperlink ref="O1063" r:id="rId2123" xr:uid="{00000000-0004-0000-0000-00004A080000}"/>
    <hyperlink ref="P1063" r:id="rId2124" xr:uid="{00000000-0004-0000-0000-00004B080000}"/>
    <hyperlink ref="O1064" r:id="rId2125" xr:uid="{00000000-0004-0000-0000-00004C080000}"/>
    <hyperlink ref="P1064" r:id="rId2126" xr:uid="{00000000-0004-0000-0000-00004D080000}"/>
    <hyperlink ref="O1065" r:id="rId2127" xr:uid="{00000000-0004-0000-0000-00004E080000}"/>
    <hyperlink ref="P1065" r:id="rId2128" xr:uid="{00000000-0004-0000-0000-00004F080000}"/>
    <hyperlink ref="O1066" r:id="rId2129" xr:uid="{00000000-0004-0000-0000-000050080000}"/>
    <hyperlink ref="P1066" r:id="rId2130" xr:uid="{00000000-0004-0000-0000-000051080000}"/>
    <hyperlink ref="O1067" r:id="rId2131" xr:uid="{00000000-0004-0000-0000-000052080000}"/>
    <hyperlink ref="P1067" r:id="rId2132" xr:uid="{00000000-0004-0000-0000-000053080000}"/>
    <hyperlink ref="O1068" r:id="rId2133" xr:uid="{00000000-0004-0000-0000-000054080000}"/>
    <hyperlink ref="P1068" r:id="rId2134" xr:uid="{00000000-0004-0000-0000-000055080000}"/>
    <hyperlink ref="O1069" r:id="rId2135" xr:uid="{00000000-0004-0000-0000-000056080000}"/>
    <hyperlink ref="P1069" r:id="rId2136" xr:uid="{00000000-0004-0000-0000-000057080000}"/>
    <hyperlink ref="O1070" r:id="rId2137" xr:uid="{00000000-0004-0000-0000-000058080000}"/>
    <hyperlink ref="P1070" r:id="rId2138" xr:uid="{00000000-0004-0000-0000-000059080000}"/>
    <hyperlink ref="O1071" r:id="rId2139" xr:uid="{00000000-0004-0000-0000-00005A080000}"/>
    <hyperlink ref="P1071" r:id="rId2140" xr:uid="{00000000-0004-0000-0000-00005B080000}"/>
    <hyperlink ref="O1072" r:id="rId2141" xr:uid="{00000000-0004-0000-0000-00005C080000}"/>
    <hyperlink ref="P1072" r:id="rId2142" xr:uid="{00000000-0004-0000-0000-00005D080000}"/>
    <hyperlink ref="O1073" r:id="rId2143" xr:uid="{00000000-0004-0000-0000-00005E080000}"/>
    <hyperlink ref="P1073" r:id="rId2144" xr:uid="{00000000-0004-0000-0000-00005F080000}"/>
    <hyperlink ref="O1074" r:id="rId2145" xr:uid="{00000000-0004-0000-0000-000060080000}"/>
    <hyperlink ref="P1074" r:id="rId2146" xr:uid="{00000000-0004-0000-0000-000061080000}"/>
    <hyperlink ref="O1075" r:id="rId2147" xr:uid="{00000000-0004-0000-0000-000062080000}"/>
    <hyperlink ref="P1075" r:id="rId2148" xr:uid="{00000000-0004-0000-0000-000063080000}"/>
    <hyperlink ref="O1076" r:id="rId2149" xr:uid="{00000000-0004-0000-0000-000064080000}"/>
    <hyperlink ref="P1076" r:id="rId2150" xr:uid="{00000000-0004-0000-0000-000065080000}"/>
    <hyperlink ref="O1077" r:id="rId2151" xr:uid="{00000000-0004-0000-0000-000066080000}"/>
    <hyperlink ref="P1077" r:id="rId2152" xr:uid="{00000000-0004-0000-0000-000067080000}"/>
    <hyperlink ref="O1078" r:id="rId2153" xr:uid="{00000000-0004-0000-0000-000068080000}"/>
    <hyperlink ref="P1078" r:id="rId2154" xr:uid="{00000000-0004-0000-0000-000069080000}"/>
    <hyperlink ref="O1079" r:id="rId2155" xr:uid="{00000000-0004-0000-0000-00006A080000}"/>
    <hyperlink ref="P1079" r:id="rId2156" xr:uid="{00000000-0004-0000-0000-00006B080000}"/>
    <hyperlink ref="O1080" r:id="rId2157" xr:uid="{00000000-0004-0000-0000-00006C080000}"/>
    <hyperlink ref="P1080" r:id="rId2158" xr:uid="{00000000-0004-0000-0000-00006D080000}"/>
    <hyperlink ref="O1081" r:id="rId2159" xr:uid="{00000000-0004-0000-0000-00006E080000}"/>
    <hyperlink ref="P1081" r:id="rId2160" xr:uid="{00000000-0004-0000-0000-00006F080000}"/>
    <hyperlink ref="O1082" r:id="rId2161" xr:uid="{00000000-0004-0000-0000-000070080000}"/>
    <hyperlink ref="P1082" r:id="rId2162" xr:uid="{00000000-0004-0000-0000-000071080000}"/>
    <hyperlink ref="O1083" r:id="rId2163" xr:uid="{00000000-0004-0000-0000-000072080000}"/>
    <hyperlink ref="P1083" r:id="rId2164" xr:uid="{00000000-0004-0000-0000-000073080000}"/>
    <hyperlink ref="O1084" r:id="rId2165" xr:uid="{00000000-0004-0000-0000-000074080000}"/>
    <hyperlink ref="P1084" r:id="rId2166" xr:uid="{00000000-0004-0000-0000-000075080000}"/>
    <hyperlink ref="O1085" r:id="rId2167" xr:uid="{00000000-0004-0000-0000-000076080000}"/>
    <hyperlink ref="P1085" r:id="rId2168" xr:uid="{00000000-0004-0000-0000-000077080000}"/>
    <hyperlink ref="O1086" r:id="rId2169" xr:uid="{00000000-0004-0000-0000-000078080000}"/>
    <hyperlink ref="P1086" r:id="rId2170" xr:uid="{00000000-0004-0000-0000-000079080000}"/>
    <hyperlink ref="O1087" r:id="rId2171" xr:uid="{00000000-0004-0000-0000-00007A080000}"/>
    <hyperlink ref="P1087" r:id="rId2172" xr:uid="{00000000-0004-0000-0000-00007B080000}"/>
    <hyperlink ref="O1088" r:id="rId2173" xr:uid="{00000000-0004-0000-0000-00007C080000}"/>
    <hyperlink ref="P1088" r:id="rId2174" xr:uid="{00000000-0004-0000-0000-00007D080000}"/>
    <hyperlink ref="O1089" r:id="rId2175" xr:uid="{00000000-0004-0000-0000-00007E080000}"/>
    <hyperlink ref="P1089" r:id="rId2176" xr:uid="{00000000-0004-0000-0000-00007F080000}"/>
    <hyperlink ref="O1090" r:id="rId2177" xr:uid="{00000000-0004-0000-0000-000080080000}"/>
    <hyperlink ref="P1090" r:id="rId2178" xr:uid="{00000000-0004-0000-0000-000081080000}"/>
    <hyperlink ref="O1091" r:id="rId2179" xr:uid="{00000000-0004-0000-0000-000082080000}"/>
    <hyperlink ref="P1091" r:id="rId2180" xr:uid="{00000000-0004-0000-0000-000083080000}"/>
    <hyperlink ref="O1092" r:id="rId2181" xr:uid="{00000000-0004-0000-0000-000084080000}"/>
    <hyperlink ref="P1092" r:id="rId2182" xr:uid="{00000000-0004-0000-0000-000085080000}"/>
    <hyperlink ref="O1093" r:id="rId2183" xr:uid="{00000000-0004-0000-0000-000086080000}"/>
    <hyperlink ref="P1093" r:id="rId2184" xr:uid="{00000000-0004-0000-0000-000087080000}"/>
    <hyperlink ref="O1094" r:id="rId2185" xr:uid="{00000000-0004-0000-0000-000088080000}"/>
    <hyperlink ref="P1094" r:id="rId2186" xr:uid="{00000000-0004-0000-0000-000089080000}"/>
    <hyperlink ref="O1095" r:id="rId2187" xr:uid="{00000000-0004-0000-0000-00008A080000}"/>
    <hyperlink ref="P1095" r:id="rId2188" xr:uid="{00000000-0004-0000-0000-00008B080000}"/>
    <hyperlink ref="O1096" r:id="rId2189" xr:uid="{00000000-0004-0000-0000-00008C080000}"/>
    <hyperlink ref="P1096" r:id="rId2190" xr:uid="{00000000-0004-0000-0000-00008D080000}"/>
    <hyperlink ref="O1097" r:id="rId2191" xr:uid="{00000000-0004-0000-0000-00008E080000}"/>
    <hyperlink ref="P1097" r:id="rId2192" xr:uid="{00000000-0004-0000-0000-00008F080000}"/>
    <hyperlink ref="O1098" r:id="rId2193" xr:uid="{00000000-0004-0000-0000-000090080000}"/>
    <hyperlink ref="P1098" r:id="rId2194" xr:uid="{00000000-0004-0000-0000-000091080000}"/>
    <hyperlink ref="O1099" r:id="rId2195" xr:uid="{00000000-0004-0000-0000-000092080000}"/>
    <hyperlink ref="P1099" r:id="rId2196" xr:uid="{00000000-0004-0000-0000-000093080000}"/>
    <hyperlink ref="O1100" r:id="rId2197" xr:uid="{00000000-0004-0000-0000-000094080000}"/>
    <hyperlink ref="P1100" r:id="rId2198" xr:uid="{00000000-0004-0000-0000-000095080000}"/>
    <hyperlink ref="O1101" r:id="rId2199" xr:uid="{00000000-0004-0000-0000-000096080000}"/>
    <hyperlink ref="P1101" r:id="rId2200" xr:uid="{00000000-0004-0000-0000-000097080000}"/>
    <hyperlink ref="O1102" r:id="rId2201" xr:uid="{00000000-0004-0000-0000-000098080000}"/>
    <hyperlink ref="P1102" r:id="rId2202" xr:uid="{00000000-0004-0000-0000-000099080000}"/>
    <hyperlink ref="O1103" r:id="rId2203" xr:uid="{00000000-0004-0000-0000-00009A080000}"/>
    <hyperlink ref="P1103" r:id="rId2204" xr:uid="{00000000-0004-0000-0000-00009B080000}"/>
    <hyperlink ref="O1104" r:id="rId2205" xr:uid="{00000000-0004-0000-0000-00009C080000}"/>
    <hyperlink ref="P1104" r:id="rId2206" xr:uid="{00000000-0004-0000-0000-00009D080000}"/>
    <hyperlink ref="O1105" r:id="rId2207" xr:uid="{00000000-0004-0000-0000-00009E080000}"/>
    <hyperlink ref="P1105" r:id="rId2208" xr:uid="{00000000-0004-0000-0000-00009F080000}"/>
    <hyperlink ref="O1106" r:id="rId2209" xr:uid="{00000000-0004-0000-0000-0000A0080000}"/>
    <hyperlink ref="P1106" r:id="rId2210" xr:uid="{00000000-0004-0000-0000-0000A1080000}"/>
    <hyperlink ref="O1107" r:id="rId2211" xr:uid="{00000000-0004-0000-0000-0000A2080000}"/>
    <hyperlink ref="P1107" r:id="rId2212" xr:uid="{00000000-0004-0000-0000-0000A3080000}"/>
    <hyperlink ref="O1108" r:id="rId2213" xr:uid="{00000000-0004-0000-0000-0000A4080000}"/>
    <hyperlink ref="P1108" r:id="rId2214" xr:uid="{00000000-0004-0000-0000-0000A5080000}"/>
    <hyperlink ref="O1109" r:id="rId2215" xr:uid="{00000000-0004-0000-0000-0000A6080000}"/>
    <hyperlink ref="P1109" r:id="rId2216" xr:uid="{00000000-0004-0000-0000-0000A7080000}"/>
    <hyperlink ref="O1110" r:id="rId2217" xr:uid="{00000000-0004-0000-0000-0000A8080000}"/>
    <hyperlink ref="P1110" r:id="rId2218" xr:uid="{00000000-0004-0000-0000-0000A9080000}"/>
    <hyperlink ref="O1111" r:id="rId2219" xr:uid="{00000000-0004-0000-0000-0000AA080000}"/>
    <hyperlink ref="P1111" r:id="rId2220" xr:uid="{00000000-0004-0000-0000-0000AB080000}"/>
    <hyperlink ref="O1112" r:id="rId2221" xr:uid="{00000000-0004-0000-0000-0000AC080000}"/>
    <hyperlink ref="P1112" r:id="rId2222" xr:uid="{00000000-0004-0000-0000-0000AD080000}"/>
    <hyperlink ref="O1113" r:id="rId2223" xr:uid="{00000000-0004-0000-0000-0000AE080000}"/>
    <hyperlink ref="P1113" r:id="rId2224" xr:uid="{00000000-0004-0000-0000-0000AF080000}"/>
    <hyperlink ref="O1114" r:id="rId2225" xr:uid="{00000000-0004-0000-0000-0000B0080000}"/>
    <hyperlink ref="P1114" r:id="rId2226" xr:uid="{00000000-0004-0000-0000-0000B1080000}"/>
    <hyperlink ref="O1115" r:id="rId2227" xr:uid="{00000000-0004-0000-0000-0000B2080000}"/>
    <hyperlink ref="P1115" r:id="rId2228" xr:uid="{00000000-0004-0000-0000-0000B3080000}"/>
    <hyperlink ref="O1116" r:id="rId2229" xr:uid="{00000000-0004-0000-0000-0000B4080000}"/>
    <hyperlink ref="P1116" r:id="rId2230" xr:uid="{00000000-0004-0000-0000-0000B5080000}"/>
    <hyperlink ref="O1117" r:id="rId2231" xr:uid="{00000000-0004-0000-0000-0000B6080000}"/>
    <hyperlink ref="P1117" r:id="rId2232" xr:uid="{00000000-0004-0000-0000-0000B7080000}"/>
    <hyperlink ref="O1118" r:id="rId2233" xr:uid="{00000000-0004-0000-0000-0000B8080000}"/>
    <hyperlink ref="P1118" r:id="rId2234" xr:uid="{00000000-0004-0000-0000-0000B9080000}"/>
    <hyperlink ref="O1119" r:id="rId2235" xr:uid="{00000000-0004-0000-0000-0000BA080000}"/>
    <hyperlink ref="P1119" r:id="rId2236" xr:uid="{00000000-0004-0000-0000-0000BB080000}"/>
    <hyperlink ref="O1120" r:id="rId2237" xr:uid="{00000000-0004-0000-0000-0000BC080000}"/>
    <hyperlink ref="P1120" r:id="rId2238" xr:uid="{00000000-0004-0000-0000-0000BD080000}"/>
    <hyperlink ref="O1121" r:id="rId2239" xr:uid="{00000000-0004-0000-0000-0000BE080000}"/>
    <hyperlink ref="P1121" r:id="rId2240" xr:uid="{00000000-0004-0000-0000-0000BF080000}"/>
    <hyperlink ref="O1122" r:id="rId2241" xr:uid="{00000000-0004-0000-0000-0000C0080000}"/>
    <hyperlink ref="P1122" r:id="rId2242" xr:uid="{00000000-0004-0000-0000-0000C1080000}"/>
    <hyperlink ref="O1123" r:id="rId2243" xr:uid="{00000000-0004-0000-0000-0000C2080000}"/>
    <hyperlink ref="P1123" r:id="rId2244" xr:uid="{00000000-0004-0000-0000-0000C3080000}"/>
    <hyperlink ref="O1124" r:id="rId2245" xr:uid="{00000000-0004-0000-0000-0000C4080000}"/>
    <hyperlink ref="P1124" r:id="rId2246" xr:uid="{00000000-0004-0000-0000-0000C5080000}"/>
    <hyperlink ref="O1125" r:id="rId2247" xr:uid="{00000000-0004-0000-0000-0000C6080000}"/>
    <hyperlink ref="P1125" r:id="rId2248" xr:uid="{00000000-0004-0000-0000-0000C7080000}"/>
    <hyperlink ref="O1126" r:id="rId2249" xr:uid="{00000000-0004-0000-0000-0000C8080000}"/>
    <hyperlink ref="P1126" r:id="rId2250" xr:uid="{00000000-0004-0000-0000-0000C9080000}"/>
    <hyperlink ref="O1127" r:id="rId2251" xr:uid="{00000000-0004-0000-0000-0000CA080000}"/>
    <hyperlink ref="P1127" r:id="rId2252" xr:uid="{00000000-0004-0000-0000-0000CB080000}"/>
    <hyperlink ref="O1128" r:id="rId2253" xr:uid="{00000000-0004-0000-0000-0000CC080000}"/>
    <hyperlink ref="P1128" r:id="rId2254" xr:uid="{00000000-0004-0000-0000-0000CD080000}"/>
    <hyperlink ref="O1129" r:id="rId2255" xr:uid="{00000000-0004-0000-0000-0000CE080000}"/>
    <hyperlink ref="P1129" r:id="rId2256" xr:uid="{00000000-0004-0000-0000-0000CF080000}"/>
    <hyperlink ref="O1130" r:id="rId2257" xr:uid="{00000000-0004-0000-0000-0000D0080000}"/>
    <hyperlink ref="P1130" r:id="rId2258" xr:uid="{00000000-0004-0000-0000-0000D1080000}"/>
    <hyperlink ref="O1131" r:id="rId2259" xr:uid="{00000000-0004-0000-0000-0000D2080000}"/>
    <hyperlink ref="P1131" r:id="rId2260" xr:uid="{00000000-0004-0000-0000-0000D3080000}"/>
    <hyperlink ref="O1132" r:id="rId2261" xr:uid="{00000000-0004-0000-0000-0000D4080000}"/>
    <hyperlink ref="P1132" r:id="rId2262" xr:uid="{00000000-0004-0000-0000-0000D5080000}"/>
    <hyperlink ref="O1133" r:id="rId2263" xr:uid="{00000000-0004-0000-0000-0000D6080000}"/>
    <hyperlink ref="P1133" r:id="rId2264" xr:uid="{00000000-0004-0000-0000-0000D7080000}"/>
    <hyperlink ref="O1134" r:id="rId2265" xr:uid="{00000000-0004-0000-0000-0000D8080000}"/>
    <hyperlink ref="P1134" r:id="rId2266" xr:uid="{00000000-0004-0000-0000-0000D9080000}"/>
    <hyperlink ref="O1135" r:id="rId2267" xr:uid="{00000000-0004-0000-0000-0000DA080000}"/>
    <hyperlink ref="P1135" r:id="rId2268" xr:uid="{00000000-0004-0000-0000-0000DB080000}"/>
    <hyperlink ref="O1136" r:id="rId2269" xr:uid="{00000000-0004-0000-0000-0000DC080000}"/>
    <hyperlink ref="P1136" r:id="rId2270" xr:uid="{00000000-0004-0000-0000-0000DD080000}"/>
    <hyperlink ref="O1137" r:id="rId2271" xr:uid="{00000000-0004-0000-0000-0000DE080000}"/>
    <hyperlink ref="P1137" r:id="rId2272" xr:uid="{00000000-0004-0000-0000-0000DF080000}"/>
    <hyperlink ref="O1138" r:id="rId2273" xr:uid="{00000000-0004-0000-0000-0000E0080000}"/>
    <hyperlink ref="P1138" r:id="rId2274" xr:uid="{00000000-0004-0000-0000-0000E1080000}"/>
    <hyperlink ref="O1139" r:id="rId2275" xr:uid="{00000000-0004-0000-0000-0000E2080000}"/>
    <hyperlink ref="P1139" r:id="rId2276" xr:uid="{00000000-0004-0000-0000-0000E3080000}"/>
    <hyperlink ref="O1140" r:id="rId2277" xr:uid="{00000000-0004-0000-0000-0000E4080000}"/>
    <hyperlink ref="P1140" r:id="rId2278" xr:uid="{00000000-0004-0000-0000-0000E5080000}"/>
    <hyperlink ref="O1141" r:id="rId2279" xr:uid="{00000000-0004-0000-0000-0000E6080000}"/>
    <hyperlink ref="P1141" r:id="rId2280" xr:uid="{00000000-0004-0000-0000-0000E7080000}"/>
    <hyperlink ref="O1142" r:id="rId2281" xr:uid="{00000000-0004-0000-0000-0000E8080000}"/>
    <hyperlink ref="P1142" r:id="rId2282" xr:uid="{00000000-0004-0000-0000-0000E9080000}"/>
    <hyperlink ref="O1143" r:id="rId2283" xr:uid="{00000000-0004-0000-0000-0000EA080000}"/>
    <hyperlink ref="P1143" r:id="rId2284" xr:uid="{00000000-0004-0000-0000-0000EB080000}"/>
    <hyperlink ref="O1144" r:id="rId2285" xr:uid="{00000000-0004-0000-0000-0000EC080000}"/>
    <hyperlink ref="P1144" r:id="rId2286" xr:uid="{00000000-0004-0000-0000-0000ED080000}"/>
    <hyperlink ref="O1145" r:id="rId2287" xr:uid="{00000000-0004-0000-0000-0000EE080000}"/>
    <hyperlink ref="P1145" r:id="rId2288" xr:uid="{00000000-0004-0000-0000-0000EF080000}"/>
    <hyperlink ref="O1146" r:id="rId2289" xr:uid="{00000000-0004-0000-0000-0000F0080000}"/>
    <hyperlink ref="P1146" r:id="rId2290" xr:uid="{00000000-0004-0000-0000-0000F1080000}"/>
    <hyperlink ref="O1147" r:id="rId2291" xr:uid="{00000000-0004-0000-0000-0000F2080000}"/>
    <hyperlink ref="P1147" r:id="rId2292" xr:uid="{00000000-0004-0000-0000-0000F3080000}"/>
    <hyperlink ref="O1148" r:id="rId2293" xr:uid="{00000000-0004-0000-0000-0000F4080000}"/>
    <hyperlink ref="P1148" r:id="rId2294" xr:uid="{00000000-0004-0000-0000-0000F5080000}"/>
    <hyperlink ref="O1149" r:id="rId2295" xr:uid="{00000000-0004-0000-0000-0000F6080000}"/>
    <hyperlink ref="P1149" r:id="rId2296" xr:uid="{00000000-0004-0000-0000-0000F7080000}"/>
    <hyperlink ref="O1150" r:id="rId2297" xr:uid="{00000000-0004-0000-0000-0000F8080000}"/>
    <hyperlink ref="P1150" r:id="rId2298" xr:uid="{00000000-0004-0000-0000-0000F9080000}"/>
    <hyperlink ref="O1151" r:id="rId2299" xr:uid="{00000000-0004-0000-0000-0000FA080000}"/>
    <hyperlink ref="P1151" r:id="rId2300" xr:uid="{00000000-0004-0000-0000-0000FB080000}"/>
    <hyperlink ref="O1152" r:id="rId2301" xr:uid="{00000000-0004-0000-0000-0000FC080000}"/>
    <hyperlink ref="P1152" r:id="rId2302" xr:uid="{00000000-0004-0000-0000-0000FD080000}"/>
    <hyperlink ref="O1153" r:id="rId2303" xr:uid="{00000000-0004-0000-0000-0000FE080000}"/>
    <hyperlink ref="P1153" r:id="rId2304" xr:uid="{00000000-0004-0000-0000-0000FF080000}"/>
    <hyperlink ref="O1154" r:id="rId2305" xr:uid="{00000000-0004-0000-0000-000000090000}"/>
    <hyperlink ref="P1154" r:id="rId2306" xr:uid="{00000000-0004-0000-0000-000001090000}"/>
    <hyperlink ref="O1155" r:id="rId2307" xr:uid="{00000000-0004-0000-0000-000002090000}"/>
    <hyperlink ref="P1155" r:id="rId2308" xr:uid="{00000000-0004-0000-0000-000003090000}"/>
    <hyperlink ref="O1156" r:id="rId2309" xr:uid="{00000000-0004-0000-0000-000004090000}"/>
    <hyperlink ref="P1156" r:id="rId2310" xr:uid="{00000000-0004-0000-0000-000005090000}"/>
    <hyperlink ref="O1157" r:id="rId2311" xr:uid="{00000000-0004-0000-0000-000006090000}"/>
    <hyperlink ref="P1157" r:id="rId2312" xr:uid="{00000000-0004-0000-0000-000007090000}"/>
    <hyperlink ref="O1158" r:id="rId2313" xr:uid="{00000000-0004-0000-0000-000008090000}"/>
    <hyperlink ref="P1158" r:id="rId2314" xr:uid="{00000000-0004-0000-0000-000009090000}"/>
    <hyperlink ref="O1159" r:id="rId2315" xr:uid="{00000000-0004-0000-0000-00000A090000}"/>
    <hyperlink ref="P1159" r:id="rId2316" xr:uid="{00000000-0004-0000-0000-00000B090000}"/>
    <hyperlink ref="O1160" r:id="rId2317" xr:uid="{00000000-0004-0000-0000-00000C090000}"/>
    <hyperlink ref="P1160" r:id="rId2318" xr:uid="{00000000-0004-0000-0000-00000D090000}"/>
    <hyperlink ref="O1161" r:id="rId2319" xr:uid="{00000000-0004-0000-0000-00000E090000}"/>
    <hyperlink ref="P1161" r:id="rId2320" xr:uid="{00000000-0004-0000-0000-00000F090000}"/>
    <hyperlink ref="O1162" r:id="rId2321" xr:uid="{00000000-0004-0000-0000-000010090000}"/>
    <hyperlink ref="P1162" r:id="rId2322" xr:uid="{00000000-0004-0000-0000-000011090000}"/>
    <hyperlink ref="O1163" r:id="rId2323" xr:uid="{00000000-0004-0000-0000-000012090000}"/>
    <hyperlink ref="P1163" r:id="rId2324" xr:uid="{00000000-0004-0000-0000-000013090000}"/>
    <hyperlink ref="O1164" r:id="rId2325" xr:uid="{00000000-0004-0000-0000-000014090000}"/>
    <hyperlink ref="P1164" r:id="rId2326" xr:uid="{00000000-0004-0000-0000-000015090000}"/>
    <hyperlink ref="O1165" r:id="rId2327" xr:uid="{00000000-0004-0000-0000-000016090000}"/>
    <hyperlink ref="P1165" r:id="rId2328" xr:uid="{00000000-0004-0000-0000-000017090000}"/>
    <hyperlink ref="O1166" r:id="rId2329" xr:uid="{00000000-0004-0000-0000-000018090000}"/>
    <hyperlink ref="P1166" r:id="rId2330" xr:uid="{00000000-0004-0000-0000-000019090000}"/>
    <hyperlink ref="O1167" r:id="rId2331" xr:uid="{00000000-0004-0000-0000-00001A090000}"/>
    <hyperlink ref="P1167" r:id="rId2332" xr:uid="{00000000-0004-0000-0000-00001B090000}"/>
    <hyperlink ref="O1168" r:id="rId2333" xr:uid="{00000000-0004-0000-0000-00001C090000}"/>
    <hyperlink ref="P1168" r:id="rId2334" xr:uid="{00000000-0004-0000-0000-00001D090000}"/>
    <hyperlink ref="O1169" r:id="rId2335" xr:uid="{00000000-0004-0000-0000-00001E090000}"/>
    <hyperlink ref="P1169" r:id="rId2336" xr:uid="{00000000-0004-0000-0000-00001F090000}"/>
    <hyperlink ref="O1170" r:id="rId2337" xr:uid="{00000000-0004-0000-0000-000020090000}"/>
    <hyperlink ref="P1170" r:id="rId2338" xr:uid="{00000000-0004-0000-0000-000021090000}"/>
    <hyperlink ref="O1171" r:id="rId2339" xr:uid="{00000000-0004-0000-0000-000022090000}"/>
    <hyperlink ref="P1171" r:id="rId2340" xr:uid="{00000000-0004-0000-0000-000023090000}"/>
    <hyperlink ref="O1172" r:id="rId2341" xr:uid="{00000000-0004-0000-0000-000024090000}"/>
    <hyperlink ref="P1172" r:id="rId2342" xr:uid="{00000000-0004-0000-0000-000025090000}"/>
    <hyperlink ref="O1173" r:id="rId2343" xr:uid="{00000000-0004-0000-0000-000026090000}"/>
    <hyperlink ref="P1173" r:id="rId2344" xr:uid="{00000000-0004-0000-0000-000027090000}"/>
    <hyperlink ref="O1174" r:id="rId2345" xr:uid="{00000000-0004-0000-0000-000028090000}"/>
    <hyperlink ref="P1174" r:id="rId2346" xr:uid="{00000000-0004-0000-0000-000029090000}"/>
    <hyperlink ref="O1175" r:id="rId2347" xr:uid="{00000000-0004-0000-0000-00002A090000}"/>
    <hyperlink ref="P1175" r:id="rId2348" xr:uid="{00000000-0004-0000-0000-00002B090000}"/>
    <hyperlink ref="O1176" r:id="rId2349" xr:uid="{00000000-0004-0000-0000-00002C090000}"/>
    <hyperlink ref="P1176" r:id="rId2350" xr:uid="{00000000-0004-0000-0000-00002D090000}"/>
    <hyperlink ref="O1177" r:id="rId2351" xr:uid="{00000000-0004-0000-0000-00002E090000}"/>
    <hyperlink ref="P1177" r:id="rId2352" xr:uid="{00000000-0004-0000-0000-00002F090000}"/>
    <hyperlink ref="O1178" r:id="rId2353" xr:uid="{00000000-0004-0000-0000-000030090000}"/>
    <hyperlink ref="P1178" r:id="rId2354" xr:uid="{00000000-0004-0000-0000-000031090000}"/>
    <hyperlink ref="O1179" r:id="rId2355" xr:uid="{00000000-0004-0000-0000-000032090000}"/>
    <hyperlink ref="P1179" r:id="rId2356" xr:uid="{00000000-0004-0000-0000-000033090000}"/>
    <hyperlink ref="O1180" r:id="rId2357" xr:uid="{00000000-0004-0000-0000-000034090000}"/>
    <hyperlink ref="P1180" r:id="rId2358" xr:uid="{00000000-0004-0000-0000-000035090000}"/>
    <hyperlink ref="O1181" r:id="rId2359" xr:uid="{00000000-0004-0000-0000-000036090000}"/>
    <hyperlink ref="P1181" r:id="rId2360" xr:uid="{00000000-0004-0000-0000-000037090000}"/>
    <hyperlink ref="O1182" r:id="rId2361" xr:uid="{00000000-0004-0000-0000-000038090000}"/>
    <hyperlink ref="P1182" r:id="rId2362" xr:uid="{00000000-0004-0000-0000-000039090000}"/>
    <hyperlink ref="O1183" r:id="rId2363" xr:uid="{00000000-0004-0000-0000-00003A090000}"/>
    <hyperlink ref="P1183" r:id="rId2364" xr:uid="{00000000-0004-0000-0000-00003B090000}"/>
    <hyperlink ref="O1184" r:id="rId2365" xr:uid="{00000000-0004-0000-0000-00003C090000}"/>
    <hyperlink ref="P1184" r:id="rId2366" xr:uid="{00000000-0004-0000-0000-00003D090000}"/>
    <hyperlink ref="O1185" r:id="rId2367" xr:uid="{00000000-0004-0000-0000-00003E090000}"/>
    <hyperlink ref="P1185" r:id="rId2368" xr:uid="{00000000-0004-0000-0000-00003F090000}"/>
    <hyperlink ref="O1186" r:id="rId2369" xr:uid="{00000000-0004-0000-0000-000040090000}"/>
    <hyperlink ref="P1186" r:id="rId2370" xr:uid="{00000000-0004-0000-0000-000041090000}"/>
    <hyperlink ref="O1187" r:id="rId2371" xr:uid="{00000000-0004-0000-0000-000042090000}"/>
    <hyperlink ref="P1187" r:id="rId2372" xr:uid="{00000000-0004-0000-0000-000043090000}"/>
    <hyperlink ref="O1188" r:id="rId2373" xr:uid="{00000000-0004-0000-0000-000044090000}"/>
    <hyperlink ref="P1188" r:id="rId2374" xr:uid="{00000000-0004-0000-0000-000045090000}"/>
    <hyperlink ref="O1189" r:id="rId2375" xr:uid="{00000000-0004-0000-0000-000046090000}"/>
    <hyperlink ref="P1189" r:id="rId2376" xr:uid="{00000000-0004-0000-0000-000047090000}"/>
    <hyperlink ref="O1190" r:id="rId2377" xr:uid="{00000000-0004-0000-0000-000048090000}"/>
    <hyperlink ref="P1190" r:id="rId2378" xr:uid="{00000000-0004-0000-0000-000049090000}"/>
    <hyperlink ref="O1191" r:id="rId2379" xr:uid="{00000000-0004-0000-0000-00004A090000}"/>
    <hyperlink ref="P1191" r:id="rId2380" xr:uid="{00000000-0004-0000-0000-00004B090000}"/>
    <hyperlink ref="O1192" r:id="rId2381" xr:uid="{00000000-0004-0000-0000-00004C090000}"/>
    <hyperlink ref="P1192" r:id="rId2382" xr:uid="{00000000-0004-0000-0000-00004D090000}"/>
    <hyperlink ref="O1193" r:id="rId2383" xr:uid="{00000000-0004-0000-0000-00004E090000}"/>
    <hyperlink ref="P1193" r:id="rId2384" xr:uid="{00000000-0004-0000-0000-00004F090000}"/>
    <hyperlink ref="O1194" r:id="rId2385" xr:uid="{00000000-0004-0000-0000-000050090000}"/>
    <hyperlink ref="P1194" r:id="rId2386" xr:uid="{00000000-0004-0000-0000-000051090000}"/>
    <hyperlink ref="O1195" r:id="rId2387" xr:uid="{00000000-0004-0000-0000-000052090000}"/>
    <hyperlink ref="P1195" r:id="rId2388" xr:uid="{00000000-0004-0000-0000-000053090000}"/>
    <hyperlink ref="O1196" r:id="rId2389" xr:uid="{00000000-0004-0000-0000-000054090000}"/>
    <hyperlink ref="P1196" r:id="rId2390" xr:uid="{00000000-0004-0000-0000-000055090000}"/>
    <hyperlink ref="O1197" r:id="rId2391" xr:uid="{00000000-0004-0000-0000-000056090000}"/>
    <hyperlink ref="P1197" r:id="rId2392" xr:uid="{00000000-0004-0000-0000-000057090000}"/>
    <hyperlink ref="O1198" r:id="rId2393" xr:uid="{00000000-0004-0000-0000-000058090000}"/>
    <hyperlink ref="P1198" r:id="rId2394" xr:uid="{00000000-0004-0000-0000-000059090000}"/>
    <hyperlink ref="O1199" r:id="rId2395" xr:uid="{00000000-0004-0000-0000-00005A090000}"/>
    <hyperlink ref="P1199" r:id="rId2396" xr:uid="{00000000-0004-0000-0000-00005B090000}"/>
    <hyperlink ref="O1200" r:id="rId2397" xr:uid="{00000000-0004-0000-0000-00005C090000}"/>
    <hyperlink ref="P1200" r:id="rId2398" xr:uid="{00000000-0004-0000-0000-00005D090000}"/>
    <hyperlink ref="O1201" r:id="rId2399" xr:uid="{00000000-0004-0000-0000-00005E090000}"/>
    <hyperlink ref="P1201" r:id="rId2400" xr:uid="{00000000-0004-0000-0000-00005F090000}"/>
    <hyperlink ref="O1202" r:id="rId2401" xr:uid="{00000000-0004-0000-0000-000060090000}"/>
    <hyperlink ref="P1202" r:id="rId2402" xr:uid="{00000000-0004-0000-0000-000061090000}"/>
    <hyperlink ref="O1203" r:id="rId2403" xr:uid="{00000000-0004-0000-0000-000062090000}"/>
    <hyperlink ref="P1203" r:id="rId2404" xr:uid="{00000000-0004-0000-0000-000063090000}"/>
    <hyperlink ref="O1204" r:id="rId2405" xr:uid="{00000000-0004-0000-0000-000064090000}"/>
    <hyperlink ref="P1204" r:id="rId2406" xr:uid="{00000000-0004-0000-0000-000065090000}"/>
    <hyperlink ref="O1205" r:id="rId2407" xr:uid="{00000000-0004-0000-0000-000066090000}"/>
    <hyperlink ref="P1205" r:id="rId2408" xr:uid="{00000000-0004-0000-0000-000067090000}"/>
    <hyperlink ref="O1206" r:id="rId2409" xr:uid="{00000000-0004-0000-0000-000068090000}"/>
    <hyperlink ref="P1206" r:id="rId2410" xr:uid="{00000000-0004-0000-0000-000069090000}"/>
    <hyperlink ref="O1207" r:id="rId2411" xr:uid="{00000000-0004-0000-0000-00006A090000}"/>
    <hyperlink ref="P1207" r:id="rId2412" xr:uid="{00000000-0004-0000-0000-00006B090000}"/>
    <hyperlink ref="O1208" r:id="rId2413" xr:uid="{00000000-0004-0000-0000-00006C090000}"/>
    <hyperlink ref="P1208" r:id="rId2414" xr:uid="{00000000-0004-0000-0000-00006D090000}"/>
    <hyperlink ref="O1209" r:id="rId2415" xr:uid="{00000000-0004-0000-0000-00006E090000}"/>
    <hyperlink ref="P1209" r:id="rId2416" xr:uid="{00000000-0004-0000-0000-00006F090000}"/>
    <hyperlink ref="O1210" r:id="rId2417" xr:uid="{00000000-0004-0000-0000-000070090000}"/>
    <hyperlink ref="P1210" r:id="rId2418" xr:uid="{00000000-0004-0000-0000-000071090000}"/>
    <hyperlink ref="O1211" r:id="rId2419" xr:uid="{00000000-0004-0000-0000-000072090000}"/>
    <hyperlink ref="P1211" r:id="rId2420" xr:uid="{00000000-0004-0000-0000-000073090000}"/>
    <hyperlink ref="O1212" r:id="rId2421" xr:uid="{00000000-0004-0000-0000-000074090000}"/>
    <hyperlink ref="P1212" r:id="rId2422" xr:uid="{00000000-0004-0000-0000-000075090000}"/>
    <hyperlink ref="O1213" r:id="rId2423" xr:uid="{00000000-0004-0000-0000-000076090000}"/>
    <hyperlink ref="P1213" r:id="rId2424" xr:uid="{00000000-0004-0000-0000-000077090000}"/>
    <hyperlink ref="O1214" r:id="rId2425" xr:uid="{00000000-0004-0000-0000-000078090000}"/>
    <hyperlink ref="P1214" r:id="rId2426" xr:uid="{00000000-0004-0000-0000-000079090000}"/>
    <hyperlink ref="O1215" r:id="rId2427" xr:uid="{00000000-0004-0000-0000-00007A090000}"/>
    <hyperlink ref="P1215" r:id="rId2428" xr:uid="{00000000-0004-0000-0000-00007B090000}"/>
    <hyperlink ref="O1216" r:id="rId2429" xr:uid="{00000000-0004-0000-0000-00007C090000}"/>
    <hyperlink ref="P1216" r:id="rId2430" xr:uid="{00000000-0004-0000-0000-00007D090000}"/>
    <hyperlink ref="O1217" r:id="rId2431" xr:uid="{00000000-0004-0000-0000-00007E090000}"/>
    <hyperlink ref="P1217" r:id="rId2432" xr:uid="{00000000-0004-0000-0000-00007F090000}"/>
    <hyperlink ref="O1218" r:id="rId2433" xr:uid="{00000000-0004-0000-0000-000080090000}"/>
    <hyperlink ref="P1218" r:id="rId2434" xr:uid="{00000000-0004-0000-0000-000081090000}"/>
    <hyperlink ref="O1219" r:id="rId2435" xr:uid="{00000000-0004-0000-0000-000082090000}"/>
    <hyperlink ref="P1219" r:id="rId2436" xr:uid="{00000000-0004-0000-0000-000083090000}"/>
    <hyperlink ref="O1220" r:id="rId2437" xr:uid="{00000000-0004-0000-0000-000084090000}"/>
    <hyperlink ref="P1220" r:id="rId2438" xr:uid="{00000000-0004-0000-0000-000085090000}"/>
    <hyperlink ref="O1221" r:id="rId2439" xr:uid="{00000000-0004-0000-0000-000086090000}"/>
    <hyperlink ref="P1221" r:id="rId2440" xr:uid="{00000000-0004-0000-0000-000087090000}"/>
    <hyperlink ref="O1222" r:id="rId2441" xr:uid="{00000000-0004-0000-0000-000088090000}"/>
    <hyperlink ref="P1222" r:id="rId2442" xr:uid="{00000000-0004-0000-0000-000089090000}"/>
    <hyperlink ref="O1223" r:id="rId2443" xr:uid="{00000000-0004-0000-0000-00008A090000}"/>
    <hyperlink ref="P1223" r:id="rId2444" xr:uid="{00000000-0004-0000-0000-00008B090000}"/>
    <hyperlink ref="O1224" r:id="rId2445" xr:uid="{00000000-0004-0000-0000-00008C090000}"/>
    <hyperlink ref="P1224" r:id="rId2446" xr:uid="{00000000-0004-0000-0000-00008D090000}"/>
    <hyperlink ref="O1225" r:id="rId2447" xr:uid="{00000000-0004-0000-0000-00008E090000}"/>
    <hyperlink ref="P1225" r:id="rId2448" xr:uid="{00000000-0004-0000-0000-00008F090000}"/>
    <hyperlink ref="O1226" r:id="rId2449" xr:uid="{00000000-0004-0000-0000-000090090000}"/>
    <hyperlink ref="P1226" r:id="rId2450" xr:uid="{00000000-0004-0000-0000-000091090000}"/>
    <hyperlink ref="O1227" r:id="rId2451" xr:uid="{00000000-0004-0000-0000-000092090000}"/>
    <hyperlink ref="P1227" r:id="rId2452" xr:uid="{00000000-0004-0000-0000-000093090000}"/>
    <hyperlink ref="O1228" r:id="rId2453" xr:uid="{00000000-0004-0000-0000-000094090000}"/>
    <hyperlink ref="P1228" r:id="rId2454" xr:uid="{00000000-0004-0000-0000-000095090000}"/>
    <hyperlink ref="O1229" r:id="rId2455" xr:uid="{00000000-0004-0000-0000-000096090000}"/>
    <hyperlink ref="P1229" r:id="rId2456" xr:uid="{00000000-0004-0000-0000-000097090000}"/>
    <hyperlink ref="O1230" r:id="rId2457" xr:uid="{00000000-0004-0000-0000-000098090000}"/>
    <hyperlink ref="P1230" r:id="rId2458" xr:uid="{00000000-0004-0000-0000-000099090000}"/>
    <hyperlink ref="O1231" r:id="rId2459" xr:uid="{00000000-0004-0000-0000-00009A090000}"/>
    <hyperlink ref="P1231" r:id="rId2460" xr:uid="{00000000-0004-0000-0000-00009B090000}"/>
    <hyperlink ref="O1232" r:id="rId2461" xr:uid="{00000000-0004-0000-0000-00009C090000}"/>
    <hyperlink ref="P1232" r:id="rId2462" xr:uid="{00000000-0004-0000-0000-00009D090000}"/>
    <hyperlink ref="O1233" r:id="rId2463" xr:uid="{00000000-0004-0000-0000-00009E090000}"/>
    <hyperlink ref="P1233" r:id="rId2464" xr:uid="{00000000-0004-0000-0000-00009F090000}"/>
    <hyperlink ref="O1234" r:id="rId2465" xr:uid="{00000000-0004-0000-0000-0000A0090000}"/>
    <hyperlink ref="P1234" r:id="rId2466" xr:uid="{00000000-0004-0000-0000-0000A1090000}"/>
    <hyperlink ref="O1235" r:id="rId2467" xr:uid="{00000000-0004-0000-0000-0000A2090000}"/>
    <hyperlink ref="P1235" r:id="rId2468" xr:uid="{00000000-0004-0000-0000-0000A3090000}"/>
    <hyperlink ref="O1236" r:id="rId2469" xr:uid="{00000000-0004-0000-0000-0000A4090000}"/>
    <hyperlink ref="P1236" r:id="rId2470" xr:uid="{00000000-0004-0000-0000-0000A5090000}"/>
    <hyperlink ref="O1237" r:id="rId2471" xr:uid="{00000000-0004-0000-0000-0000A6090000}"/>
    <hyperlink ref="P1237" r:id="rId2472" xr:uid="{00000000-0004-0000-0000-0000A7090000}"/>
    <hyperlink ref="O1238" r:id="rId2473" xr:uid="{00000000-0004-0000-0000-0000A8090000}"/>
    <hyperlink ref="P1238" r:id="rId2474" xr:uid="{00000000-0004-0000-0000-0000A9090000}"/>
    <hyperlink ref="O1239" r:id="rId2475" xr:uid="{00000000-0004-0000-0000-0000AA090000}"/>
    <hyperlink ref="P1239" r:id="rId2476" xr:uid="{00000000-0004-0000-0000-0000AB090000}"/>
    <hyperlink ref="O1240" r:id="rId2477" xr:uid="{00000000-0004-0000-0000-0000AC090000}"/>
    <hyperlink ref="P1240" r:id="rId2478" xr:uid="{00000000-0004-0000-0000-0000AD090000}"/>
    <hyperlink ref="O1241" r:id="rId2479" xr:uid="{00000000-0004-0000-0000-0000AE090000}"/>
    <hyperlink ref="P1241" r:id="rId2480" xr:uid="{00000000-0004-0000-0000-0000AF090000}"/>
    <hyperlink ref="O1242" r:id="rId2481" xr:uid="{00000000-0004-0000-0000-0000B0090000}"/>
    <hyperlink ref="P1242" r:id="rId2482" xr:uid="{00000000-0004-0000-0000-0000B1090000}"/>
    <hyperlink ref="O1243" r:id="rId2483" xr:uid="{00000000-0004-0000-0000-0000B2090000}"/>
    <hyperlink ref="P1243" r:id="rId2484" xr:uid="{00000000-0004-0000-0000-0000B3090000}"/>
    <hyperlink ref="O1244" r:id="rId2485" xr:uid="{00000000-0004-0000-0000-0000B4090000}"/>
    <hyperlink ref="P1244" r:id="rId2486" xr:uid="{00000000-0004-0000-0000-0000B5090000}"/>
    <hyperlink ref="O1245" r:id="rId2487" xr:uid="{00000000-0004-0000-0000-0000B6090000}"/>
    <hyperlink ref="P1245" r:id="rId2488" xr:uid="{00000000-0004-0000-0000-0000B7090000}"/>
    <hyperlink ref="O1246" r:id="rId2489" xr:uid="{00000000-0004-0000-0000-0000B8090000}"/>
    <hyperlink ref="P1246" r:id="rId2490" xr:uid="{00000000-0004-0000-0000-0000B9090000}"/>
    <hyperlink ref="O1247" r:id="rId2491" xr:uid="{00000000-0004-0000-0000-0000BA090000}"/>
    <hyperlink ref="P1247" r:id="rId2492" xr:uid="{00000000-0004-0000-0000-0000BB090000}"/>
    <hyperlink ref="O1248" r:id="rId2493" xr:uid="{00000000-0004-0000-0000-0000BC090000}"/>
    <hyperlink ref="P1248" r:id="rId2494" xr:uid="{00000000-0004-0000-0000-0000BD090000}"/>
    <hyperlink ref="O1249" r:id="rId2495" xr:uid="{00000000-0004-0000-0000-0000BE090000}"/>
    <hyperlink ref="P1249" r:id="rId2496" xr:uid="{00000000-0004-0000-0000-0000BF090000}"/>
    <hyperlink ref="O1250" r:id="rId2497" xr:uid="{00000000-0004-0000-0000-0000C0090000}"/>
    <hyperlink ref="P1250" r:id="rId2498" xr:uid="{00000000-0004-0000-0000-0000C1090000}"/>
    <hyperlink ref="O1251" r:id="rId2499" xr:uid="{00000000-0004-0000-0000-0000C2090000}"/>
    <hyperlink ref="P1251" r:id="rId2500" xr:uid="{00000000-0004-0000-0000-0000C3090000}"/>
    <hyperlink ref="O1252" r:id="rId2501" xr:uid="{00000000-0004-0000-0000-0000C4090000}"/>
    <hyperlink ref="P1252" r:id="rId2502" xr:uid="{00000000-0004-0000-0000-0000C5090000}"/>
    <hyperlink ref="O1253" r:id="rId2503" xr:uid="{00000000-0004-0000-0000-0000C6090000}"/>
    <hyperlink ref="P1253" r:id="rId2504" xr:uid="{00000000-0004-0000-0000-0000C7090000}"/>
    <hyperlink ref="O1254" r:id="rId2505" xr:uid="{00000000-0004-0000-0000-0000C8090000}"/>
    <hyperlink ref="P1254" r:id="rId2506" xr:uid="{00000000-0004-0000-0000-0000C9090000}"/>
    <hyperlink ref="O1255" r:id="rId2507" xr:uid="{00000000-0004-0000-0000-0000CA090000}"/>
    <hyperlink ref="P1255" r:id="rId2508" xr:uid="{00000000-0004-0000-0000-0000CB090000}"/>
    <hyperlink ref="O1256" r:id="rId2509" xr:uid="{00000000-0004-0000-0000-0000CC090000}"/>
    <hyperlink ref="P1256" r:id="rId2510" xr:uid="{00000000-0004-0000-0000-0000CD090000}"/>
    <hyperlink ref="O1257" r:id="rId2511" xr:uid="{00000000-0004-0000-0000-0000CE090000}"/>
    <hyperlink ref="P1257" r:id="rId2512" xr:uid="{00000000-0004-0000-0000-0000CF090000}"/>
    <hyperlink ref="O1258" r:id="rId2513" xr:uid="{00000000-0004-0000-0000-0000D0090000}"/>
    <hyperlink ref="P1258" r:id="rId2514" xr:uid="{00000000-0004-0000-0000-0000D1090000}"/>
    <hyperlink ref="O1259" r:id="rId2515" xr:uid="{00000000-0004-0000-0000-0000D2090000}"/>
    <hyperlink ref="P1259" r:id="rId2516" xr:uid="{00000000-0004-0000-0000-0000D3090000}"/>
    <hyperlink ref="O1260" r:id="rId2517" xr:uid="{00000000-0004-0000-0000-0000D4090000}"/>
    <hyperlink ref="P1260" r:id="rId2518" xr:uid="{00000000-0004-0000-0000-0000D5090000}"/>
    <hyperlink ref="O1261" r:id="rId2519" xr:uid="{00000000-0004-0000-0000-0000D6090000}"/>
    <hyperlink ref="P1261" r:id="rId2520" xr:uid="{00000000-0004-0000-0000-0000D7090000}"/>
    <hyperlink ref="O1262" r:id="rId2521" xr:uid="{00000000-0004-0000-0000-0000D8090000}"/>
    <hyperlink ref="P1262" r:id="rId2522" xr:uid="{00000000-0004-0000-0000-0000D9090000}"/>
    <hyperlink ref="O1263" r:id="rId2523" xr:uid="{00000000-0004-0000-0000-0000DA090000}"/>
    <hyperlink ref="P1263" r:id="rId2524" xr:uid="{00000000-0004-0000-0000-0000DB090000}"/>
    <hyperlink ref="O1264" r:id="rId2525" xr:uid="{00000000-0004-0000-0000-0000DC090000}"/>
    <hyperlink ref="P1264" r:id="rId2526" xr:uid="{00000000-0004-0000-0000-0000DD090000}"/>
    <hyperlink ref="O1265" r:id="rId2527" xr:uid="{00000000-0004-0000-0000-0000DE090000}"/>
    <hyperlink ref="P1265" r:id="rId2528" xr:uid="{00000000-0004-0000-0000-0000DF090000}"/>
    <hyperlink ref="O1266" r:id="rId2529" xr:uid="{00000000-0004-0000-0000-0000E0090000}"/>
    <hyperlink ref="P1266" r:id="rId2530" xr:uid="{00000000-0004-0000-0000-0000E1090000}"/>
    <hyperlink ref="O1267" r:id="rId2531" xr:uid="{00000000-0004-0000-0000-0000E2090000}"/>
    <hyperlink ref="P1267" r:id="rId2532" xr:uid="{00000000-0004-0000-0000-0000E3090000}"/>
    <hyperlink ref="O1268" r:id="rId2533" xr:uid="{00000000-0004-0000-0000-0000E4090000}"/>
    <hyperlink ref="P1268" r:id="rId2534" xr:uid="{00000000-0004-0000-0000-0000E5090000}"/>
    <hyperlink ref="O1269" r:id="rId2535" xr:uid="{00000000-0004-0000-0000-0000E6090000}"/>
    <hyperlink ref="P1269" r:id="rId2536" xr:uid="{00000000-0004-0000-0000-0000E7090000}"/>
    <hyperlink ref="O1270" r:id="rId2537" xr:uid="{00000000-0004-0000-0000-0000E8090000}"/>
    <hyperlink ref="P1270" r:id="rId2538" xr:uid="{00000000-0004-0000-0000-0000E9090000}"/>
    <hyperlink ref="O1271" r:id="rId2539" xr:uid="{00000000-0004-0000-0000-0000EA090000}"/>
    <hyperlink ref="P1271" r:id="rId2540" xr:uid="{00000000-0004-0000-0000-0000EB090000}"/>
    <hyperlink ref="O1272" r:id="rId2541" xr:uid="{00000000-0004-0000-0000-0000EC090000}"/>
    <hyperlink ref="P1272" r:id="rId2542" xr:uid="{00000000-0004-0000-0000-0000ED090000}"/>
    <hyperlink ref="O1273" r:id="rId2543" xr:uid="{00000000-0004-0000-0000-0000EE090000}"/>
    <hyperlink ref="P1273" r:id="rId2544" xr:uid="{00000000-0004-0000-0000-0000EF090000}"/>
    <hyperlink ref="O1274" r:id="rId2545" xr:uid="{00000000-0004-0000-0000-0000F0090000}"/>
    <hyperlink ref="P1274" r:id="rId2546" xr:uid="{00000000-0004-0000-0000-0000F1090000}"/>
    <hyperlink ref="O1275" r:id="rId2547" xr:uid="{00000000-0004-0000-0000-0000F2090000}"/>
    <hyperlink ref="P1275" r:id="rId2548" xr:uid="{00000000-0004-0000-0000-0000F3090000}"/>
    <hyperlink ref="O1276" r:id="rId2549" xr:uid="{00000000-0004-0000-0000-0000F4090000}"/>
    <hyperlink ref="P1276" r:id="rId2550" xr:uid="{00000000-0004-0000-0000-0000F5090000}"/>
    <hyperlink ref="O1277" r:id="rId2551" xr:uid="{00000000-0004-0000-0000-0000F6090000}"/>
    <hyperlink ref="P1277" r:id="rId2552" xr:uid="{00000000-0004-0000-0000-0000F7090000}"/>
    <hyperlink ref="O1278" r:id="rId2553" xr:uid="{00000000-0004-0000-0000-0000F8090000}"/>
    <hyperlink ref="P1278" r:id="rId2554" xr:uid="{00000000-0004-0000-0000-0000F9090000}"/>
    <hyperlink ref="O1279" r:id="rId2555" xr:uid="{00000000-0004-0000-0000-0000FA090000}"/>
    <hyperlink ref="P1279" r:id="rId2556" xr:uid="{00000000-0004-0000-0000-0000FB090000}"/>
    <hyperlink ref="O1280" r:id="rId2557" xr:uid="{00000000-0004-0000-0000-0000FC090000}"/>
    <hyperlink ref="P1280" r:id="rId2558" xr:uid="{00000000-0004-0000-0000-0000FD090000}"/>
    <hyperlink ref="O1281" r:id="rId2559" xr:uid="{00000000-0004-0000-0000-0000FE090000}"/>
    <hyperlink ref="P1281" r:id="rId2560" xr:uid="{00000000-0004-0000-0000-0000FF090000}"/>
    <hyperlink ref="O1282" r:id="rId2561" xr:uid="{00000000-0004-0000-0000-0000000A0000}"/>
    <hyperlink ref="P1282" r:id="rId2562" xr:uid="{00000000-0004-0000-0000-0000010A0000}"/>
    <hyperlink ref="O1283" r:id="rId2563" xr:uid="{00000000-0004-0000-0000-0000020A0000}"/>
    <hyperlink ref="P1283" r:id="rId2564" xr:uid="{00000000-0004-0000-0000-0000030A0000}"/>
    <hyperlink ref="O1284" r:id="rId2565" xr:uid="{00000000-0004-0000-0000-0000040A0000}"/>
    <hyperlink ref="P1284" r:id="rId2566" xr:uid="{00000000-0004-0000-0000-0000050A0000}"/>
    <hyperlink ref="O1285" r:id="rId2567" xr:uid="{00000000-0004-0000-0000-0000060A0000}"/>
    <hyperlink ref="P1285" r:id="rId2568" xr:uid="{00000000-0004-0000-0000-0000070A0000}"/>
    <hyperlink ref="O1286" r:id="rId2569" xr:uid="{00000000-0004-0000-0000-0000080A0000}"/>
    <hyperlink ref="P1286" r:id="rId2570" xr:uid="{00000000-0004-0000-0000-0000090A0000}"/>
    <hyperlink ref="O1287" r:id="rId2571" xr:uid="{00000000-0004-0000-0000-00000A0A0000}"/>
    <hyperlink ref="P1287" r:id="rId2572" xr:uid="{00000000-0004-0000-0000-00000B0A0000}"/>
    <hyperlink ref="O1288" r:id="rId2573" xr:uid="{00000000-0004-0000-0000-00000C0A0000}"/>
    <hyperlink ref="P1288" r:id="rId2574" xr:uid="{00000000-0004-0000-0000-00000D0A0000}"/>
    <hyperlink ref="O1289" r:id="rId2575" xr:uid="{00000000-0004-0000-0000-00000E0A0000}"/>
    <hyperlink ref="P1289" r:id="rId2576" xr:uid="{00000000-0004-0000-0000-00000F0A0000}"/>
    <hyperlink ref="O1290" r:id="rId2577" xr:uid="{00000000-0004-0000-0000-0000100A0000}"/>
    <hyperlink ref="P1290" r:id="rId2578" xr:uid="{00000000-0004-0000-0000-0000110A0000}"/>
    <hyperlink ref="O1291" r:id="rId2579" xr:uid="{00000000-0004-0000-0000-0000120A0000}"/>
    <hyperlink ref="P1291" r:id="rId2580" xr:uid="{00000000-0004-0000-0000-0000130A0000}"/>
    <hyperlink ref="O1292" r:id="rId2581" xr:uid="{00000000-0004-0000-0000-0000140A0000}"/>
    <hyperlink ref="P1292" r:id="rId2582" xr:uid="{00000000-0004-0000-0000-0000150A0000}"/>
    <hyperlink ref="O1293" r:id="rId2583" xr:uid="{00000000-0004-0000-0000-0000160A0000}"/>
    <hyperlink ref="P1293" r:id="rId2584" xr:uid="{00000000-0004-0000-0000-0000170A0000}"/>
    <hyperlink ref="O1294" r:id="rId2585" xr:uid="{00000000-0004-0000-0000-0000180A0000}"/>
    <hyperlink ref="P1294" r:id="rId2586" xr:uid="{00000000-0004-0000-0000-0000190A0000}"/>
    <hyperlink ref="O1295" r:id="rId2587" xr:uid="{00000000-0004-0000-0000-00001A0A0000}"/>
    <hyperlink ref="P1295" r:id="rId2588" xr:uid="{00000000-0004-0000-0000-00001B0A0000}"/>
    <hyperlink ref="O1296" r:id="rId2589" xr:uid="{00000000-0004-0000-0000-00001C0A0000}"/>
    <hyperlink ref="P1296" r:id="rId2590" xr:uid="{00000000-0004-0000-0000-00001D0A0000}"/>
    <hyperlink ref="O1297" r:id="rId2591" xr:uid="{00000000-0004-0000-0000-00001E0A0000}"/>
    <hyperlink ref="P1297" r:id="rId2592" xr:uid="{00000000-0004-0000-0000-00001F0A0000}"/>
    <hyperlink ref="O1298" r:id="rId2593" xr:uid="{00000000-0004-0000-0000-0000200A0000}"/>
    <hyperlink ref="P1298" r:id="rId2594" xr:uid="{00000000-0004-0000-0000-0000210A0000}"/>
    <hyperlink ref="O1299" r:id="rId2595" xr:uid="{00000000-0004-0000-0000-0000220A0000}"/>
    <hyperlink ref="P1299" r:id="rId2596" xr:uid="{00000000-0004-0000-0000-0000230A0000}"/>
    <hyperlink ref="O1300" r:id="rId2597" xr:uid="{00000000-0004-0000-0000-0000240A0000}"/>
    <hyperlink ref="P1300" r:id="rId2598" xr:uid="{00000000-0004-0000-0000-0000250A0000}"/>
    <hyperlink ref="O1301" r:id="rId2599" xr:uid="{00000000-0004-0000-0000-0000260A0000}"/>
    <hyperlink ref="P1301" r:id="rId2600" xr:uid="{00000000-0004-0000-0000-0000270A0000}"/>
    <hyperlink ref="O1302" r:id="rId2601" xr:uid="{00000000-0004-0000-0000-0000280A0000}"/>
    <hyperlink ref="P1302" r:id="rId2602" xr:uid="{00000000-0004-0000-0000-0000290A0000}"/>
    <hyperlink ref="O1303" r:id="rId2603" xr:uid="{00000000-0004-0000-0000-00002A0A0000}"/>
    <hyperlink ref="P1303" r:id="rId2604" xr:uid="{00000000-0004-0000-0000-00002B0A0000}"/>
    <hyperlink ref="O1304" r:id="rId2605" xr:uid="{00000000-0004-0000-0000-00002C0A0000}"/>
    <hyperlink ref="P1304" r:id="rId2606" xr:uid="{00000000-0004-0000-0000-00002D0A0000}"/>
    <hyperlink ref="O1305" r:id="rId2607" xr:uid="{00000000-0004-0000-0000-00002E0A0000}"/>
    <hyperlink ref="P1305" r:id="rId2608" xr:uid="{00000000-0004-0000-0000-00002F0A0000}"/>
    <hyperlink ref="O1306" r:id="rId2609" xr:uid="{00000000-0004-0000-0000-0000300A0000}"/>
    <hyperlink ref="P1306" r:id="rId2610" xr:uid="{00000000-0004-0000-0000-0000310A0000}"/>
    <hyperlink ref="O1307" r:id="rId2611" xr:uid="{00000000-0004-0000-0000-0000320A0000}"/>
    <hyperlink ref="P1307" r:id="rId2612" xr:uid="{00000000-0004-0000-0000-0000330A0000}"/>
    <hyperlink ref="O1308" r:id="rId2613" xr:uid="{00000000-0004-0000-0000-0000340A0000}"/>
    <hyperlink ref="P1308" r:id="rId2614" xr:uid="{00000000-0004-0000-0000-0000350A0000}"/>
    <hyperlink ref="O1309" r:id="rId2615" xr:uid="{00000000-0004-0000-0000-0000360A0000}"/>
    <hyperlink ref="P1309" r:id="rId2616" xr:uid="{00000000-0004-0000-0000-0000370A0000}"/>
    <hyperlink ref="O1310" r:id="rId2617" xr:uid="{00000000-0004-0000-0000-0000380A0000}"/>
    <hyperlink ref="P1310" r:id="rId2618" xr:uid="{00000000-0004-0000-0000-0000390A0000}"/>
    <hyperlink ref="O1311" r:id="rId2619" xr:uid="{00000000-0004-0000-0000-00003A0A0000}"/>
    <hyperlink ref="P1311" r:id="rId2620" xr:uid="{00000000-0004-0000-0000-00003B0A0000}"/>
    <hyperlink ref="O1312" r:id="rId2621" xr:uid="{00000000-0004-0000-0000-00003C0A0000}"/>
    <hyperlink ref="P1312" r:id="rId2622" xr:uid="{00000000-0004-0000-0000-00003D0A0000}"/>
    <hyperlink ref="O1313" r:id="rId2623" xr:uid="{00000000-0004-0000-0000-00003E0A0000}"/>
    <hyperlink ref="P1313" r:id="rId2624" xr:uid="{00000000-0004-0000-0000-00003F0A0000}"/>
    <hyperlink ref="O1314" r:id="rId2625" xr:uid="{00000000-0004-0000-0000-0000400A0000}"/>
    <hyperlink ref="P1314" r:id="rId2626" xr:uid="{00000000-0004-0000-0000-0000410A0000}"/>
    <hyperlink ref="O1315" r:id="rId2627" xr:uid="{00000000-0004-0000-0000-0000420A0000}"/>
    <hyperlink ref="P1315" r:id="rId2628" xr:uid="{00000000-0004-0000-0000-0000430A0000}"/>
    <hyperlink ref="O1316" r:id="rId2629" xr:uid="{00000000-0004-0000-0000-0000440A0000}"/>
    <hyperlink ref="P1316" r:id="rId2630" xr:uid="{00000000-0004-0000-0000-0000450A0000}"/>
    <hyperlink ref="O1317" r:id="rId2631" xr:uid="{00000000-0004-0000-0000-0000460A0000}"/>
    <hyperlink ref="P1317" r:id="rId2632" xr:uid="{00000000-0004-0000-0000-0000470A0000}"/>
    <hyperlink ref="O1318" r:id="rId2633" xr:uid="{00000000-0004-0000-0000-0000480A0000}"/>
    <hyperlink ref="P1318" r:id="rId2634" xr:uid="{00000000-0004-0000-0000-0000490A0000}"/>
    <hyperlink ref="O1319" r:id="rId2635" xr:uid="{00000000-0004-0000-0000-00004A0A0000}"/>
    <hyperlink ref="P1319" r:id="rId2636" xr:uid="{00000000-0004-0000-0000-00004B0A0000}"/>
    <hyperlink ref="O1320" r:id="rId2637" xr:uid="{00000000-0004-0000-0000-00004C0A0000}"/>
    <hyperlink ref="P1320" r:id="rId2638" xr:uid="{00000000-0004-0000-0000-00004D0A0000}"/>
    <hyperlink ref="O1321" r:id="rId2639" xr:uid="{00000000-0004-0000-0000-00004E0A0000}"/>
    <hyperlink ref="P1321" r:id="rId2640" xr:uid="{00000000-0004-0000-0000-00004F0A0000}"/>
    <hyperlink ref="O1322" r:id="rId2641" xr:uid="{00000000-0004-0000-0000-0000500A0000}"/>
    <hyperlink ref="P1322" r:id="rId2642" xr:uid="{00000000-0004-0000-0000-0000510A0000}"/>
    <hyperlink ref="O1323" r:id="rId2643" xr:uid="{00000000-0004-0000-0000-0000520A0000}"/>
    <hyperlink ref="P1323" r:id="rId2644" xr:uid="{00000000-0004-0000-0000-0000530A0000}"/>
    <hyperlink ref="O1324" r:id="rId2645" xr:uid="{00000000-0004-0000-0000-0000540A0000}"/>
    <hyperlink ref="P1324" r:id="rId2646" xr:uid="{00000000-0004-0000-0000-0000550A0000}"/>
    <hyperlink ref="O1325" r:id="rId2647" xr:uid="{00000000-0004-0000-0000-0000560A0000}"/>
    <hyperlink ref="P1325" r:id="rId2648" xr:uid="{00000000-0004-0000-0000-0000570A0000}"/>
    <hyperlink ref="O1326" r:id="rId2649" xr:uid="{00000000-0004-0000-0000-0000580A0000}"/>
    <hyperlink ref="P1326" r:id="rId2650" xr:uid="{00000000-0004-0000-0000-0000590A0000}"/>
    <hyperlink ref="O1327" r:id="rId2651" xr:uid="{00000000-0004-0000-0000-00005A0A0000}"/>
    <hyperlink ref="P1327" r:id="rId2652" xr:uid="{00000000-0004-0000-0000-00005B0A0000}"/>
    <hyperlink ref="O1328" r:id="rId2653" xr:uid="{00000000-0004-0000-0000-00005C0A0000}"/>
    <hyperlink ref="P1328" r:id="rId2654" xr:uid="{00000000-0004-0000-0000-00005D0A0000}"/>
    <hyperlink ref="O1329" r:id="rId2655" xr:uid="{00000000-0004-0000-0000-00005E0A0000}"/>
    <hyperlink ref="P1329" r:id="rId2656" xr:uid="{00000000-0004-0000-0000-00005F0A0000}"/>
    <hyperlink ref="O1330" r:id="rId2657" xr:uid="{00000000-0004-0000-0000-0000600A0000}"/>
    <hyperlink ref="P1330" r:id="rId2658" xr:uid="{00000000-0004-0000-0000-0000610A0000}"/>
    <hyperlink ref="O1331" r:id="rId2659" xr:uid="{00000000-0004-0000-0000-0000620A0000}"/>
    <hyperlink ref="P1331" r:id="rId2660" xr:uid="{00000000-0004-0000-0000-0000630A0000}"/>
    <hyperlink ref="O1332" r:id="rId2661" xr:uid="{00000000-0004-0000-0000-0000640A0000}"/>
    <hyperlink ref="P1332" r:id="rId2662" xr:uid="{00000000-0004-0000-0000-0000650A0000}"/>
    <hyperlink ref="O1333" r:id="rId2663" xr:uid="{00000000-0004-0000-0000-0000660A0000}"/>
    <hyperlink ref="P1333" r:id="rId2664" xr:uid="{00000000-0004-0000-0000-0000670A0000}"/>
    <hyperlink ref="O1334" r:id="rId2665" xr:uid="{00000000-0004-0000-0000-0000680A0000}"/>
    <hyperlink ref="P1334" r:id="rId2666" xr:uid="{00000000-0004-0000-0000-0000690A0000}"/>
    <hyperlink ref="O1335" r:id="rId2667" xr:uid="{00000000-0004-0000-0000-00006A0A0000}"/>
    <hyperlink ref="P1335" r:id="rId2668" xr:uid="{00000000-0004-0000-0000-00006B0A0000}"/>
    <hyperlink ref="O1336" r:id="rId2669" xr:uid="{00000000-0004-0000-0000-00006C0A0000}"/>
    <hyperlink ref="P1336" r:id="rId2670" xr:uid="{00000000-0004-0000-0000-00006D0A0000}"/>
    <hyperlink ref="O1337" r:id="rId2671" xr:uid="{00000000-0004-0000-0000-00006E0A0000}"/>
    <hyperlink ref="P1337" r:id="rId2672" xr:uid="{00000000-0004-0000-0000-00006F0A0000}"/>
    <hyperlink ref="O1338" r:id="rId2673" xr:uid="{00000000-0004-0000-0000-0000700A0000}"/>
    <hyperlink ref="P1338" r:id="rId2674" xr:uid="{00000000-0004-0000-0000-0000710A0000}"/>
    <hyperlink ref="O1339" r:id="rId2675" xr:uid="{00000000-0004-0000-0000-0000720A0000}"/>
    <hyperlink ref="P1339" r:id="rId2676" xr:uid="{00000000-0004-0000-0000-0000730A0000}"/>
    <hyperlink ref="O1340" r:id="rId2677" xr:uid="{00000000-0004-0000-0000-0000740A0000}"/>
    <hyperlink ref="P1340" r:id="rId2678" xr:uid="{00000000-0004-0000-0000-0000750A0000}"/>
    <hyperlink ref="O1341" r:id="rId2679" xr:uid="{00000000-0004-0000-0000-0000760A0000}"/>
    <hyperlink ref="P1341" r:id="rId2680" xr:uid="{00000000-0004-0000-0000-0000770A0000}"/>
    <hyperlink ref="O1342" r:id="rId2681" xr:uid="{00000000-0004-0000-0000-0000780A0000}"/>
    <hyperlink ref="P1342" r:id="rId2682" xr:uid="{00000000-0004-0000-0000-0000790A0000}"/>
    <hyperlink ref="O1343" r:id="rId2683" xr:uid="{00000000-0004-0000-0000-00007A0A0000}"/>
    <hyperlink ref="P1343" r:id="rId2684" xr:uid="{00000000-0004-0000-0000-00007B0A0000}"/>
    <hyperlink ref="O1344" r:id="rId2685" xr:uid="{00000000-0004-0000-0000-00007C0A0000}"/>
    <hyperlink ref="P1344" r:id="rId2686" xr:uid="{00000000-0004-0000-0000-00007D0A0000}"/>
    <hyperlink ref="O1345" r:id="rId2687" xr:uid="{00000000-0004-0000-0000-00007E0A0000}"/>
    <hyperlink ref="P1345" r:id="rId2688" xr:uid="{00000000-0004-0000-0000-00007F0A0000}"/>
    <hyperlink ref="O1346" r:id="rId2689" xr:uid="{00000000-0004-0000-0000-0000800A0000}"/>
    <hyperlink ref="P1346" r:id="rId2690" xr:uid="{00000000-0004-0000-0000-0000810A0000}"/>
    <hyperlink ref="O1347" r:id="rId2691" xr:uid="{00000000-0004-0000-0000-0000820A0000}"/>
    <hyperlink ref="P1347" r:id="rId2692" xr:uid="{00000000-0004-0000-0000-0000830A0000}"/>
    <hyperlink ref="O1348" r:id="rId2693" xr:uid="{00000000-0004-0000-0000-0000840A0000}"/>
    <hyperlink ref="P1348" r:id="rId2694" xr:uid="{00000000-0004-0000-0000-0000850A0000}"/>
    <hyperlink ref="O1349" r:id="rId2695" xr:uid="{00000000-0004-0000-0000-0000860A0000}"/>
    <hyperlink ref="P1349" r:id="rId2696" xr:uid="{00000000-0004-0000-0000-0000870A0000}"/>
    <hyperlink ref="O1350" r:id="rId2697" xr:uid="{00000000-0004-0000-0000-0000880A0000}"/>
    <hyperlink ref="P1350" r:id="rId2698" xr:uid="{00000000-0004-0000-0000-0000890A0000}"/>
    <hyperlink ref="O1351" r:id="rId2699" xr:uid="{00000000-0004-0000-0000-00008A0A0000}"/>
    <hyperlink ref="P1351" r:id="rId2700" xr:uid="{00000000-0004-0000-0000-00008B0A0000}"/>
    <hyperlink ref="O1352" r:id="rId2701" xr:uid="{00000000-0004-0000-0000-00008C0A0000}"/>
    <hyperlink ref="P1352" r:id="rId2702" xr:uid="{00000000-0004-0000-0000-00008D0A0000}"/>
    <hyperlink ref="O1353" r:id="rId2703" xr:uid="{00000000-0004-0000-0000-00008E0A0000}"/>
    <hyperlink ref="P1353" r:id="rId2704" xr:uid="{00000000-0004-0000-0000-00008F0A0000}"/>
    <hyperlink ref="O1354" r:id="rId2705" xr:uid="{00000000-0004-0000-0000-0000900A0000}"/>
    <hyperlink ref="P1354" r:id="rId2706" xr:uid="{00000000-0004-0000-0000-0000910A0000}"/>
    <hyperlink ref="O1355" r:id="rId2707" xr:uid="{00000000-0004-0000-0000-0000920A0000}"/>
    <hyperlink ref="P1355" r:id="rId2708" xr:uid="{00000000-0004-0000-0000-0000930A0000}"/>
    <hyperlink ref="O1356" r:id="rId2709" xr:uid="{00000000-0004-0000-0000-0000940A0000}"/>
    <hyperlink ref="P1356" r:id="rId2710" xr:uid="{00000000-0004-0000-0000-0000950A0000}"/>
    <hyperlink ref="O1357" r:id="rId2711" xr:uid="{00000000-0004-0000-0000-0000960A0000}"/>
    <hyperlink ref="P1357" r:id="rId2712" xr:uid="{00000000-0004-0000-0000-0000970A0000}"/>
    <hyperlink ref="O1358" r:id="rId2713" xr:uid="{00000000-0004-0000-0000-0000980A0000}"/>
    <hyperlink ref="P1358" r:id="rId2714" xr:uid="{00000000-0004-0000-0000-0000990A0000}"/>
    <hyperlink ref="O1359" r:id="rId2715" xr:uid="{00000000-0004-0000-0000-00009A0A0000}"/>
    <hyperlink ref="P1359" r:id="rId2716" xr:uid="{00000000-0004-0000-0000-00009B0A0000}"/>
    <hyperlink ref="O1360" r:id="rId2717" xr:uid="{00000000-0004-0000-0000-00009C0A0000}"/>
    <hyperlink ref="P1360" r:id="rId2718" xr:uid="{00000000-0004-0000-0000-00009D0A0000}"/>
    <hyperlink ref="O1361" r:id="rId2719" xr:uid="{00000000-0004-0000-0000-00009E0A0000}"/>
    <hyperlink ref="P1361" r:id="rId2720" xr:uid="{00000000-0004-0000-0000-00009F0A0000}"/>
    <hyperlink ref="O1362" r:id="rId2721" xr:uid="{00000000-0004-0000-0000-0000A00A0000}"/>
    <hyperlink ref="P1362" r:id="rId2722" xr:uid="{00000000-0004-0000-0000-0000A10A0000}"/>
    <hyperlink ref="O1363" r:id="rId2723" xr:uid="{00000000-0004-0000-0000-0000A20A0000}"/>
    <hyperlink ref="P1363" r:id="rId2724" xr:uid="{00000000-0004-0000-0000-0000A30A0000}"/>
    <hyperlink ref="O1364" r:id="rId2725" xr:uid="{00000000-0004-0000-0000-0000A40A0000}"/>
    <hyperlink ref="P1364" r:id="rId2726" xr:uid="{00000000-0004-0000-0000-0000A50A0000}"/>
    <hyperlink ref="O1365" r:id="rId2727" xr:uid="{00000000-0004-0000-0000-0000A60A0000}"/>
    <hyperlink ref="P1365" r:id="rId2728" xr:uid="{00000000-0004-0000-0000-0000A70A0000}"/>
    <hyperlink ref="O1366" r:id="rId2729" xr:uid="{00000000-0004-0000-0000-0000A80A0000}"/>
    <hyperlink ref="P1366" r:id="rId2730" xr:uid="{00000000-0004-0000-0000-0000A90A0000}"/>
    <hyperlink ref="O1367" r:id="rId2731" xr:uid="{00000000-0004-0000-0000-0000AA0A0000}"/>
    <hyperlink ref="P1367" r:id="rId2732" xr:uid="{00000000-0004-0000-0000-0000AB0A0000}"/>
    <hyperlink ref="O1368" r:id="rId2733" xr:uid="{00000000-0004-0000-0000-0000AC0A0000}"/>
    <hyperlink ref="P1368" r:id="rId2734" xr:uid="{00000000-0004-0000-0000-0000AD0A0000}"/>
    <hyperlink ref="O1369" r:id="rId2735" xr:uid="{00000000-0004-0000-0000-0000AE0A0000}"/>
    <hyperlink ref="P1369" r:id="rId2736" xr:uid="{00000000-0004-0000-0000-0000AF0A0000}"/>
    <hyperlink ref="O1370" r:id="rId2737" xr:uid="{00000000-0004-0000-0000-0000B00A0000}"/>
    <hyperlink ref="P1370" r:id="rId2738" xr:uid="{00000000-0004-0000-0000-0000B10A0000}"/>
    <hyperlink ref="O1371" r:id="rId2739" xr:uid="{00000000-0004-0000-0000-0000B20A0000}"/>
    <hyperlink ref="P1371" r:id="rId2740" xr:uid="{00000000-0004-0000-0000-0000B30A0000}"/>
    <hyperlink ref="O1372" r:id="rId2741" xr:uid="{00000000-0004-0000-0000-0000B40A0000}"/>
    <hyperlink ref="P1372" r:id="rId2742" xr:uid="{00000000-0004-0000-0000-0000B50A0000}"/>
    <hyperlink ref="O1373" r:id="rId2743" xr:uid="{00000000-0004-0000-0000-0000B60A0000}"/>
    <hyperlink ref="P1373" r:id="rId2744" xr:uid="{00000000-0004-0000-0000-0000B70A0000}"/>
    <hyperlink ref="O1374" r:id="rId2745" xr:uid="{00000000-0004-0000-0000-0000B80A0000}"/>
    <hyperlink ref="P1374" r:id="rId2746" xr:uid="{00000000-0004-0000-0000-0000B90A0000}"/>
    <hyperlink ref="O1375" r:id="rId2747" xr:uid="{00000000-0004-0000-0000-0000BA0A0000}"/>
    <hyperlink ref="P1375" r:id="rId2748" xr:uid="{00000000-0004-0000-0000-0000BB0A0000}"/>
    <hyperlink ref="O1376" r:id="rId2749" xr:uid="{00000000-0004-0000-0000-0000BC0A0000}"/>
    <hyperlink ref="P1376" r:id="rId2750" xr:uid="{00000000-0004-0000-0000-0000BD0A0000}"/>
    <hyperlink ref="O1377" r:id="rId2751" xr:uid="{00000000-0004-0000-0000-0000BE0A0000}"/>
    <hyperlink ref="P1377" r:id="rId2752" xr:uid="{00000000-0004-0000-0000-0000BF0A0000}"/>
    <hyperlink ref="O1378" r:id="rId2753" xr:uid="{00000000-0004-0000-0000-0000C00A0000}"/>
    <hyperlink ref="P1378" r:id="rId2754" xr:uid="{00000000-0004-0000-0000-0000C10A0000}"/>
    <hyperlink ref="O1379" r:id="rId2755" xr:uid="{00000000-0004-0000-0000-0000C20A0000}"/>
    <hyperlink ref="P1379" r:id="rId2756" xr:uid="{00000000-0004-0000-0000-0000C30A0000}"/>
    <hyperlink ref="O1380" r:id="rId2757" xr:uid="{00000000-0004-0000-0000-0000C40A0000}"/>
    <hyperlink ref="P1380" r:id="rId2758" xr:uid="{00000000-0004-0000-0000-0000C50A0000}"/>
    <hyperlink ref="O1381" r:id="rId2759" xr:uid="{00000000-0004-0000-0000-0000C60A0000}"/>
    <hyperlink ref="P1381" r:id="rId2760" xr:uid="{00000000-0004-0000-0000-0000C70A0000}"/>
    <hyperlink ref="O1382" r:id="rId2761" xr:uid="{00000000-0004-0000-0000-0000C80A0000}"/>
    <hyperlink ref="P1382" r:id="rId2762" xr:uid="{00000000-0004-0000-0000-0000C90A0000}"/>
    <hyperlink ref="O1383" r:id="rId2763" xr:uid="{00000000-0004-0000-0000-0000CA0A0000}"/>
    <hyperlink ref="P1383" r:id="rId2764" xr:uid="{00000000-0004-0000-0000-0000CB0A0000}"/>
    <hyperlink ref="O1384" r:id="rId2765" xr:uid="{00000000-0004-0000-0000-0000CC0A0000}"/>
    <hyperlink ref="P1384" r:id="rId2766" xr:uid="{00000000-0004-0000-0000-0000CD0A0000}"/>
    <hyperlink ref="O1385" r:id="rId2767" xr:uid="{00000000-0004-0000-0000-0000CE0A0000}"/>
    <hyperlink ref="P1385" r:id="rId2768" xr:uid="{00000000-0004-0000-0000-0000CF0A0000}"/>
    <hyperlink ref="O1386" r:id="rId2769" xr:uid="{00000000-0004-0000-0000-0000D00A0000}"/>
    <hyperlink ref="P1386" r:id="rId2770" xr:uid="{00000000-0004-0000-0000-0000D10A0000}"/>
    <hyperlink ref="O1387" r:id="rId2771" xr:uid="{00000000-0004-0000-0000-0000D20A0000}"/>
    <hyperlink ref="P1387" r:id="rId2772" xr:uid="{00000000-0004-0000-0000-0000D30A0000}"/>
    <hyperlink ref="O1388" r:id="rId2773" xr:uid="{00000000-0004-0000-0000-0000D40A0000}"/>
    <hyperlink ref="P1388" r:id="rId2774" xr:uid="{00000000-0004-0000-0000-0000D50A0000}"/>
    <hyperlink ref="O1389" r:id="rId2775" xr:uid="{00000000-0004-0000-0000-0000D60A0000}"/>
    <hyperlink ref="P1389" r:id="rId2776" xr:uid="{00000000-0004-0000-0000-0000D70A0000}"/>
    <hyperlink ref="O1390" r:id="rId2777" xr:uid="{00000000-0004-0000-0000-0000D80A0000}"/>
    <hyperlink ref="P1390" r:id="rId2778" xr:uid="{00000000-0004-0000-0000-0000D90A0000}"/>
    <hyperlink ref="O1391" r:id="rId2779" xr:uid="{00000000-0004-0000-0000-0000DA0A0000}"/>
    <hyperlink ref="P1391" r:id="rId2780" xr:uid="{00000000-0004-0000-0000-0000DB0A0000}"/>
    <hyperlink ref="O1392" r:id="rId2781" xr:uid="{00000000-0004-0000-0000-0000DC0A0000}"/>
    <hyperlink ref="P1392" r:id="rId2782" xr:uid="{00000000-0004-0000-0000-0000DD0A0000}"/>
    <hyperlink ref="O1393" r:id="rId2783" xr:uid="{00000000-0004-0000-0000-0000DE0A0000}"/>
    <hyperlink ref="P1393" r:id="rId2784" xr:uid="{00000000-0004-0000-0000-0000DF0A0000}"/>
    <hyperlink ref="O1394" r:id="rId2785" xr:uid="{00000000-0004-0000-0000-0000E00A0000}"/>
    <hyperlink ref="P1394" r:id="rId2786" xr:uid="{00000000-0004-0000-0000-0000E10A0000}"/>
    <hyperlink ref="O1395" r:id="rId2787" xr:uid="{00000000-0004-0000-0000-0000E20A0000}"/>
    <hyperlink ref="P1395" r:id="rId2788" xr:uid="{00000000-0004-0000-0000-0000E30A0000}"/>
    <hyperlink ref="O1396" r:id="rId2789" xr:uid="{00000000-0004-0000-0000-0000E40A0000}"/>
    <hyperlink ref="P1396" r:id="rId2790" xr:uid="{00000000-0004-0000-0000-0000E50A0000}"/>
    <hyperlink ref="O1397" r:id="rId2791" xr:uid="{00000000-0004-0000-0000-0000E60A0000}"/>
    <hyperlink ref="P1397" r:id="rId2792" xr:uid="{00000000-0004-0000-0000-0000E70A0000}"/>
    <hyperlink ref="O1398" r:id="rId2793" xr:uid="{00000000-0004-0000-0000-0000E80A0000}"/>
    <hyperlink ref="P1398" r:id="rId2794" xr:uid="{00000000-0004-0000-0000-0000E90A0000}"/>
    <hyperlink ref="O1399" r:id="rId2795" xr:uid="{00000000-0004-0000-0000-0000EA0A0000}"/>
    <hyperlink ref="P1399" r:id="rId2796" xr:uid="{00000000-0004-0000-0000-0000EB0A0000}"/>
    <hyperlink ref="O1400" r:id="rId2797" xr:uid="{00000000-0004-0000-0000-0000EC0A0000}"/>
    <hyperlink ref="P1400" r:id="rId2798" xr:uid="{00000000-0004-0000-0000-0000ED0A0000}"/>
    <hyperlink ref="O1401" r:id="rId2799" xr:uid="{00000000-0004-0000-0000-0000EE0A0000}"/>
    <hyperlink ref="P1401" r:id="rId2800" xr:uid="{00000000-0004-0000-0000-0000EF0A0000}"/>
    <hyperlink ref="O1402" r:id="rId2801" xr:uid="{00000000-0004-0000-0000-0000F00A0000}"/>
    <hyperlink ref="P1402" r:id="rId2802" xr:uid="{00000000-0004-0000-0000-0000F10A0000}"/>
    <hyperlink ref="O1403" r:id="rId2803" xr:uid="{00000000-0004-0000-0000-0000F20A0000}"/>
    <hyperlink ref="P1403" r:id="rId2804" xr:uid="{00000000-0004-0000-0000-0000F30A0000}"/>
    <hyperlink ref="O1404" r:id="rId2805" xr:uid="{00000000-0004-0000-0000-0000F40A0000}"/>
    <hyperlink ref="P1404" r:id="rId2806" xr:uid="{00000000-0004-0000-0000-0000F50A0000}"/>
    <hyperlink ref="O1405" r:id="rId2807" xr:uid="{00000000-0004-0000-0000-0000F60A0000}"/>
    <hyperlink ref="P1405" r:id="rId2808" xr:uid="{00000000-0004-0000-0000-0000F70A0000}"/>
    <hyperlink ref="O1406" r:id="rId2809" xr:uid="{00000000-0004-0000-0000-0000F80A0000}"/>
    <hyperlink ref="P1406" r:id="rId2810" xr:uid="{00000000-0004-0000-0000-0000F90A0000}"/>
    <hyperlink ref="O1407" r:id="rId2811" xr:uid="{00000000-0004-0000-0000-0000FA0A0000}"/>
    <hyperlink ref="P1407" r:id="rId2812" xr:uid="{00000000-0004-0000-0000-0000FB0A0000}"/>
    <hyperlink ref="O1408" r:id="rId2813" xr:uid="{00000000-0004-0000-0000-0000FC0A0000}"/>
    <hyperlink ref="P1408" r:id="rId2814" xr:uid="{00000000-0004-0000-0000-0000FD0A0000}"/>
    <hyperlink ref="O1409" r:id="rId2815" xr:uid="{00000000-0004-0000-0000-0000FE0A0000}"/>
    <hyperlink ref="P1409" r:id="rId2816" xr:uid="{00000000-0004-0000-0000-0000FF0A0000}"/>
    <hyperlink ref="O1410" r:id="rId2817" xr:uid="{00000000-0004-0000-0000-0000000B0000}"/>
    <hyperlink ref="P1410" r:id="rId2818" xr:uid="{00000000-0004-0000-0000-0000010B0000}"/>
    <hyperlink ref="O1411" r:id="rId2819" xr:uid="{00000000-0004-0000-0000-0000020B0000}"/>
    <hyperlink ref="P1411" r:id="rId2820" xr:uid="{00000000-0004-0000-0000-0000030B0000}"/>
    <hyperlink ref="O1412" r:id="rId2821" xr:uid="{00000000-0004-0000-0000-0000040B0000}"/>
    <hyperlink ref="P1412" r:id="rId2822" xr:uid="{00000000-0004-0000-0000-0000050B0000}"/>
    <hyperlink ref="O1413" r:id="rId2823" xr:uid="{00000000-0004-0000-0000-0000060B0000}"/>
    <hyperlink ref="P1413" r:id="rId2824" xr:uid="{00000000-0004-0000-0000-0000070B0000}"/>
    <hyperlink ref="O1414" r:id="rId2825" xr:uid="{00000000-0004-0000-0000-0000080B0000}"/>
    <hyperlink ref="P1414" r:id="rId2826" xr:uid="{00000000-0004-0000-0000-0000090B0000}"/>
    <hyperlink ref="O1415" r:id="rId2827" xr:uid="{00000000-0004-0000-0000-00000A0B0000}"/>
    <hyperlink ref="P1415" r:id="rId2828" xr:uid="{00000000-0004-0000-0000-00000B0B0000}"/>
    <hyperlink ref="O1416" r:id="rId2829" xr:uid="{00000000-0004-0000-0000-00000C0B0000}"/>
    <hyperlink ref="P1416" r:id="rId2830" xr:uid="{00000000-0004-0000-0000-00000D0B0000}"/>
    <hyperlink ref="O1417" r:id="rId2831" xr:uid="{00000000-0004-0000-0000-00000E0B0000}"/>
    <hyperlink ref="P1417" r:id="rId2832" xr:uid="{00000000-0004-0000-0000-00000F0B0000}"/>
    <hyperlink ref="O1418" r:id="rId2833" xr:uid="{00000000-0004-0000-0000-0000100B0000}"/>
    <hyperlink ref="P1418" r:id="rId2834" xr:uid="{00000000-0004-0000-0000-0000110B0000}"/>
    <hyperlink ref="O1419" r:id="rId2835" xr:uid="{00000000-0004-0000-0000-0000120B0000}"/>
    <hyperlink ref="P1419" r:id="rId2836" xr:uid="{00000000-0004-0000-0000-0000130B0000}"/>
    <hyperlink ref="O1420" r:id="rId2837" xr:uid="{00000000-0004-0000-0000-0000140B0000}"/>
    <hyperlink ref="P1420" r:id="rId2838" xr:uid="{00000000-0004-0000-0000-0000150B0000}"/>
    <hyperlink ref="O1421" r:id="rId2839" xr:uid="{00000000-0004-0000-0000-0000160B0000}"/>
    <hyperlink ref="P1421" r:id="rId2840" xr:uid="{00000000-0004-0000-0000-0000170B0000}"/>
    <hyperlink ref="O1422" r:id="rId2841" xr:uid="{00000000-0004-0000-0000-0000180B0000}"/>
    <hyperlink ref="P1422" r:id="rId2842" xr:uid="{00000000-0004-0000-0000-0000190B0000}"/>
    <hyperlink ref="O1423" r:id="rId2843" xr:uid="{00000000-0004-0000-0000-00001A0B0000}"/>
    <hyperlink ref="P1423" r:id="rId2844" xr:uid="{00000000-0004-0000-0000-00001B0B0000}"/>
    <hyperlink ref="O1424" r:id="rId2845" xr:uid="{00000000-0004-0000-0000-00001C0B0000}"/>
    <hyperlink ref="P1424" r:id="rId2846" xr:uid="{00000000-0004-0000-0000-00001D0B0000}"/>
    <hyperlink ref="O1425" r:id="rId2847" xr:uid="{00000000-0004-0000-0000-00001E0B0000}"/>
    <hyperlink ref="P1425" r:id="rId2848" xr:uid="{00000000-0004-0000-0000-00001F0B0000}"/>
    <hyperlink ref="O1426" r:id="rId2849" xr:uid="{00000000-0004-0000-0000-0000200B0000}"/>
    <hyperlink ref="P1426" r:id="rId2850" xr:uid="{00000000-0004-0000-0000-0000210B0000}"/>
    <hyperlink ref="O1427" r:id="rId2851" xr:uid="{00000000-0004-0000-0000-0000220B0000}"/>
    <hyperlink ref="P1427" r:id="rId2852" xr:uid="{00000000-0004-0000-0000-0000230B0000}"/>
    <hyperlink ref="O1428" r:id="rId2853" xr:uid="{00000000-0004-0000-0000-0000240B0000}"/>
    <hyperlink ref="P1428" r:id="rId2854" xr:uid="{00000000-0004-0000-0000-0000250B0000}"/>
    <hyperlink ref="O1429" r:id="rId2855" xr:uid="{00000000-0004-0000-0000-0000260B0000}"/>
    <hyperlink ref="P1429" r:id="rId2856" xr:uid="{00000000-0004-0000-0000-0000270B0000}"/>
    <hyperlink ref="O1430" r:id="rId2857" xr:uid="{00000000-0004-0000-0000-0000280B0000}"/>
    <hyperlink ref="P1430" r:id="rId2858" xr:uid="{00000000-0004-0000-0000-0000290B0000}"/>
    <hyperlink ref="O1431" r:id="rId2859" xr:uid="{00000000-0004-0000-0000-00002A0B0000}"/>
    <hyperlink ref="P1431" r:id="rId2860" xr:uid="{00000000-0004-0000-0000-00002B0B0000}"/>
    <hyperlink ref="O1432" r:id="rId2861" xr:uid="{00000000-0004-0000-0000-00002C0B0000}"/>
    <hyperlink ref="P1432" r:id="rId2862" xr:uid="{00000000-0004-0000-0000-00002D0B0000}"/>
    <hyperlink ref="O1433" r:id="rId2863" xr:uid="{00000000-0004-0000-0000-00002E0B0000}"/>
    <hyperlink ref="P1433" r:id="rId2864" xr:uid="{00000000-0004-0000-0000-00002F0B0000}"/>
    <hyperlink ref="O1434" r:id="rId2865" xr:uid="{00000000-0004-0000-0000-0000300B0000}"/>
    <hyperlink ref="P1434" r:id="rId2866" xr:uid="{00000000-0004-0000-0000-0000310B0000}"/>
    <hyperlink ref="O1435" r:id="rId2867" xr:uid="{00000000-0004-0000-0000-0000320B0000}"/>
    <hyperlink ref="P1435" r:id="rId2868" xr:uid="{00000000-0004-0000-0000-0000330B0000}"/>
    <hyperlink ref="O1436" r:id="rId2869" xr:uid="{00000000-0004-0000-0000-0000340B0000}"/>
    <hyperlink ref="P1436" r:id="rId2870" xr:uid="{00000000-0004-0000-0000-0000350B0000}"/>
    <hyperlink ref="O1437" r:id="rId2871" xr:uid="{00000000-0004-0000-0000-0000360B0000}"/>
    <hyperlink ref="P1437" r:id="rId2872" xr:uid="{00000000-0004-0000-0000-0000370B0000}"/>
    <hyperlink ref="O1438" r:id="rId2873" xr:uid="{00000000-0004-0000-0000-0000380B0000}"/>
    <hyperlink ref="P1438" r:id="rId2874" xr:uid="{00000000-0004-0000-0000-0000390B0000}"/>
    <hyperlink ref="O1439" r:id="rId2875" xr:uid="{00000000-0004-0000-0000-00003A0B0000}"/>
    <hyperlink ref="P1439" r:id="rId2876" xr:uid="{00000000-0004-0000-0000-00003B0B0000}"/>
    <hyperlink ref="O1440" r:id="rId2877" xr:uid="{00000000-0004-0000-0000-00003C0B0000}"/>
    <hyperlink ref="P1440" r:id="rId2878" xr:uid="{00000000-0004-0000-0000-00003D0B0000}"/>
    <hyperlink ref="O1441" r:id="rId2879" xr:uid="{00000000-0004-0000-0000-00003E0B0000}"/>
    <hyperlink ref="P1441" r:id="rId2880" xr:uid="{00000000-0004-0000-0000-00003F0B0000}"/>
    <hyperlink ref="O1442" r:id="rId2881" xr:uid="{00000000-0004-0000-0000-0000400B0000}"/>
    <hyperlink ref="P1442" r:id="rId2882" xr:uid="{00000000-0004-0000-0000-0000410B0000}"/>
    <hyperlink ref="O1443" r:id="rId2883" xr:uid="{00000000-0004-0000-0000-0000420B0000}"/>
    <hyperlink ref="P1443" r:id="rId2884" xr:uid="{00000000-0004-0000-0000-0000430B0000}"/>
    <hyperlink ref="O1444" r:id="rId2885" xr:uid="{00000000-0004-0000-0000-0000440B0000}"/>
    <hyperlink ref="P1444" r:id="rId2886" xr:uid="{00000000-0004-0000-0000-0000450B0000}"/>
    <hyperlink ref="O1445" r:id="rId2887" xr:uid="{00000000-0004-0000-0000-0000460B0000}"/>
    <hyperlink ref="P1445" r:id="rId2888" xr:uid="{00000000-0004-0000-0000-0000470B0000}"/>
    <hyperlink ref="O1446" r:id="rId2889" xr:uid="{00000000-0004-0000-0000-0000480B0000}"/>
    <hyperlink ref="P1446" r:id="rId2890" xr:uid="{00000000-0004-0000-0000-0000490B0000}"/>
    <hyperlink ref="O1447" r:id="rId2891" xr:uid="{00000000-0004-0000-0000-00004A0B0000}"/>
    <hyperlink ref="P1447" r:id="rId2892" xr:uid="{00000000-0004-0000-0000-00004B0B0000}"/>
    <hyperlink ref="O1448" r:id="rId2893" xr:uid="{00000000-0004-0000-0000-00004C0B0000}"/>
    <hyperlink ref="P1448" r:id="rId2894" xr:uid="{00000000-0004-0000-0000-00004D0B0000}"/>
    <hyperlink ref="O1449" r:id="rId2895" xr:uid="{00000000-0004-0000-0000-00004E0B0000}"/>
    <hyperlink ref="P1449" r:id="rId2896" xr:uid="{00000000-0004-0000-0000-00004F0B0000}"/>
    <hyperlink ref="O1450" r:id="rId2897" xr:uid="{00000000-0004-0000-0000-0000500B0000}"/>
    <hyperlink ref="P1450" r:id="rId2898" xr:uid="{00000000-0004-0000-0000-0000510B0000}"/>
    <hyperlink ref="O1451" r:id="rId2899" xr:uid="{00000000-0004-0000-0000-0000520B0000}"/>
    <hyperlink ref="P1451" r:id="rId2900" xr:uid="{00000000-0004-0000-0000-0000530B0000}"/>
    <hyperlink ref="O1452" r:id="rId2901" xr:uid="{00000000-0004-0000-0000-0000540B0000}"/>
    <hyperlink ref="P1452" r:id="rId2902" xr:uid="{00000000-0004-0000-0000-0000550B0000}"/>
    <hyperlink ref="O1453" r:id="rId2903" xr:uid="{00000000-0004-0000-0000-0000560B0000}"/>
    <hyperlink ref="P1453" r:id="rId2904" xr:uid="{00000000-0004-0000-0000-0000570B0000}"/>
    <hyperlink ref="O1454" r:id="rId2905" xr:uid="{00000000-0004-0000-0000-0000580B0000}"/>
    <hyperlink ref="P1454" r:id="rId2906" xr:uid="{00000000-0004-0000-0000-0000590B0000}"/>
    <hyperlink ref="O1455" r:id="rId2907" xr:uid="{00000000-0004-0000-0000-00005A0B0000}"/>
    <hyperlink ref="P1455" r:id="rId2908" xr:uid="{00000000-0004-0000-0000-00005B0B0000}"/>
    <hyperlink ref="O1456" r:id="rId2909" xr:uid="{00000000-0004-0000-0000-00005C0B0000}"/>
    <hyperlink ref="P1456" r:id="rId2910" xr:uid="{00000000-0004-0000-0000-00005D0B0000}"/>
    <hyperlink ref="O1457" r:id="rId2911" xr:uid="{00000000-0004-0000-0000-00005E0B0000}"/>
    <hyperlink ref="P1457" r:id="rId2912" xr:uid="{00000000-0004-0000-0000-00005F0B0000}"/>
    <hyperlink ref="O1458" r:id="rId2913" xr:uid="{00000000-0004-0000-0000-0000600B0000}"/>
    <hyperlink ref="P1458" r:id="rId2914" xr:uid="{00000000-0004-0000-0000-0000610B0000}"/>
    <hyperlink ref="O1459" r:id="rId2915" xr:uid="{00000000-0004-0000-0000-0000620B0000}"/>
    <hyperlink ref="P1459" r:id="rId2916" xr:uid="{00000000-0004-0000-0000-0000630B0000}"/>
    <hyperlink ref="O1460" r:id="rId2917" xr:uid="{00000000-0004-0000-0000-0000640B0000}"/>
    <hyperlink ref="P1460" r:id="rId2918" xr:uid="{00000000-0004-0000-0000-0000650B0000}"/>
    <hyperlink ref="O1461" r:id="rId2919" xr:uid="{00000000-0004-0000-0000-0000660B0000}"/>
    <hyperlink ref="P1461" r:id="rId2920" xr:uid="{00000000-0004-0000-0000-0000670B0000}"/>
    <hyperlink ref="O1462" r:id="rId2921" xr:uid="{00000000-0004-0000-0000-0000680B0000}"/>
    <hyperlink ref="P1462" r:id="rId2922" xr:uid="{00000000-0004-0000-0000-0000690B0000}"/>
    <hyperlink ref="O1463" r:id="rId2923" xr:uid="{00000000-0004-0000-0000-00006A0B0000}"/>
    <hyperlink ref="P1463" r:id="rId2924" xr:uid="{00000000-0004-0000-0000-00006B0B0000}"/>
    <hyperlink ref="O1464" r:id="rId2925" xr:uid="{00000000-0004-0000-0000-00006C0B0000}"/>
    <hyperlink ref="P1464" r:id="rId2926" xr:uid="{00000000-0004-0000-0000-00006D0B0000}"/>
    <hyperlink ref="O1465" r:id="rId2927" xr:uid="{00000000-0004-0000-0000-00006E0B0000}"/>
    <hyperlink ref="P1465" r:id="rId2928" xr:uid="{00000000-0004-0000-0000-00006F0B0000}"/>
    <hyperlink ref="O1466" r:id="rId2929" xr:uid="{00000000-0004-0000-0000-0000700B0000}"/>
    <hyperlink ref="P1466" r:id="rId2930" xr:uid="{00000000-0004-0000-0000-0000710B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351"/>
  <sheetViews>
    <sheetView topLeftCell="G1" workbookViewId="0">
      <selection activeCell="J13" sqref="J13"/>
    </sheetView>
  </sheetViews>
  <sheetFormatPr baseColWidth="10" defaultColWidth="12.6640625" defaultRowHeight="15.75" customHeight="1" x14ac:dyDescent="0.15"/>
  <cols>
    <col min="1" max="1" width="13.33203125" customWidth="1"/>
    <col min="2" max="2" width="17.1640625" customWidth="1"/>
    <col min="3" max="4" width="19.1640625" customWidth="1"/>
    <col min="5" max="5" width="21.1640625" customWidth="1"/>
    <col min="6" max="6" width="23.6640625" customWidth="1"/>
    <col min="7" max="7" width="19.6640625" customWidth="1"/>
    <col min="8" max="8" width="16.6640625" customWidth="1"/>
    <col min="9" max="9" width="18.5" customWidth="1"/>
    <col min="10" max="10" width="16.6640625" customWidth="1"/>
    <col min="11" max="12" width="16.6640625" hidden="1" customWidth="1"/>
    <col min="13" max="13" width="14.1640625" customWidth="1"/>
    <col min="14" max="14" width="14.33203125" customWidth="1"/>
    <col min="15" max="15" width="8.1640625" customWidth="1"/>
    <col min="16" max="17" width="14.5" customWidth="1"/>
    <col min="18" max="18" width="38.1640625" customWidth="1"/>
    <col min="19" max="19" width="15.1640625" customWidth="1"/>
    <col min="20" max="20" width="16.1640625" customWidth="1"/>
  </cols>
  <sheetData>
    <row r="1" spans="1:27" ht="15.75" customHeight="1" x14ac:dyDescent="0.15">
      <c r="A1" s="1" t="s">
        <v>0</v>
      </c>
      <c r="B1" s="1" t="s">
        <v>1</v>
      </c>
      <c r="C1" s="6" t="s">
        <v>13932</v>
      </c>
      <c r="D1" s="1" t="s">
        <v>13933</v>
      </c>
      <c r="E1" s="6" t="s">
        <v>13934</v>
      </c>
      <c r="F1" s="6" t="s">
        <v>13935</v>
      </c>
      <c r="G1" s="6" t="s">
        <v>13936</v>
      </c>
      <c r="H1" s="6" t="s">
        <v>13937</v>
      </c>
      <c r="I1" s="7" t="s">
        <v>3</v>
      </c>
      <c r="J1" s="6" t="s">
        <v>13938</v>
      </c>
      <c r="K1" s="6" t="s">
        <v>13939</v>
      </c>
      <c r="L1" s="6" t="s">
        <v>13940</v>
      </c>
      <c r="M1" s="7" t="s">
        <v>4</v>
      </c>
      <c r="N1" s="1" t="s">
        <v>5</v>
      </c>
      <c r="O1" s="1" t="s">
        <v>6</v>
      </c>
      <c r="P1" s="1" t="s">
        <v>13941</v>
      </c>
      <c r="Q1" s="1" t="s">
        <v>7</v>
      </c>
      <c r="R1" s="1" t="s">
        <v>8</v>
      </c>
      <c r="S1" s="1" t="s">
        <v>9</v>
      </c>
      <c r="T1" s="1" t="s">
        <v>10</v>
      </c>
      <c r="U1" s="1" t="s">
        <v>11</v>
      </c>
      <c r="V1" s="1" t="s">
        <v>12</v>
      </c>
      <c r="W1" s="1" t="s">
        <v>13</v>
      </c>
      <c r="X1" s="1" t="s">
        <v>14</v>
      </c>
      <c r="Y1" s="1" t="s">
        <v>15</v>
      </c>
      <c r="Z1" s="1"/>
      <c r="AA1" s="1"/>
    </row>
    <row r="2" spans="1:27" ht="15.75" customHeight="1" x14ac:dyDescent="0.15">
      <c r="A2" s="2" t="s">
        <v>2416</v>
      </c>
      <c r="B2" s="2" t="s">
        <v>2417</v>
      </c>
      <c r="C2" s="8" t="str">
        <f ca="1">IFERROR(__xludf.DUMMYFUNCTION("INDEX(SPLIT(B2,"" ""),1)"),"Sony")</f>
        <v>Sony</v>
      </c>
      <c r="D2" s="2" t="s">
        <v>13942</v>
      </c>
      <c r="E2" s="8" t="s">
        <v>13943</v>
      </c>
      <c r="F2" s="8" t="s">
        <v>13944</v>
      </c>
      <c r="G2" s="8" t="s">
        <v>13945</v>
      </c>
      <c r="H2" s="8"/>
      <c r="I2" s="9">
        <v>77990</v>
      </c>
      <c r="J2" s="8" t="str">
        <f t="shared" ref="J2:J256" si="0">IF(I2&lt;=100,"&lt;=100",
  IF(I2&lt;=250,"101-250",
  IF(I2&lt;=500,"251-500",
  IF(I2&lt;=1000,"501-1000",
  IF(I2&lt;=2000,"1001-2000","&gt;2000")))))</f>
        <v>&gt;2000</v>
      </c>
      <c r="K2" s="8" t="s">
        <v>13946</v>
      </c>
      <c r="L2" s="8">
        <v>6</v>
      </c>
      <c r="M2" s="9">
        <v>139900</v>
      </c>
      <c r="N2" s="3">
        <v>0.44</v>
      </c>
      <c r="O2" s="2">
        <v>4.7</v>
      </c>
      <c r="P2" s="4">
        <f t="shared" ref="P2:P256" si="1">IF(O2&gt;=4.2,1,0)</f>
        <v>1</v>
      </c>
      <c r="Q2" s="4">
        <v>5935</v>
      </c>
      <c r="R2" s="2" t="s">
        <v>2420</v>
      </c>
      <c r="S2" s="2" t="s">
        <v>2421</v>
      </c>
      <c r="T2" s="2" t="s">
        <v>2422</v>
      </c>
      <c r="U2" s="2" t="s">
        <v>2423</v>
      </c>
      <c r="V2" s="2" t="s">
        <v>2424</v>
      </c>
      <c r="W2" s="2" t="s">
        <v>2425</v>
      </c>
      <c r="X2" s="5" t="s">
        <v>2426</v>
      </c>
      <c r="Y2" s="5" t="s">
        <v>2427</v>
      </c>
    </row>
    <row r="3" spans="1:27" ht="15.75" customHeight="1" x14ac:dyDescent="0.15">
      <c r="A3" s="2" t="s">
        <v>3133</v>
      </c>
      <c r="B3" s="2" t="s">
        <v>3134</v>
      </c>
      <c r="C3" s="8" t="str">
        <f ca="1">IFERROR(__xludf.DUMMYFUNCTION("INDEX(SPLIT(B3,"" ""),1)"),"OnePlus")</f>
        <v>OnePlus</v>
      </c>
      <c r="D3" s="2" t="s">
        <v>13942</v>
      </c>
      <c r="E3" s="8" t="s">
        <v>13943</v>
      </c>
      <c r="F3" s="8" t="s">
        <v>13944</v>
      </c>
      <c r="G3" s="8" t="s">
        <v>13945</v>
      </c>
      <c r="H3" s="8"/>
      <c r="I3" s="9">
        <v>61999</v>
      </c>
      <c r="J3" s="8" t="str">
        <f t="shared" si="0"/>
        <v>&gt;2000</v>
      </c>
      <c r="K3" s="8" t="s">
        <v>13946</v>
      </c>
      <c r="L3" s="8">
        <v>6</v>
      </c>
      <c r="M3" s="9">
        <v>69999</v>
      </c>
      <c r="N3" s="3">
        <v>0.11</v>
      </c>
      <c r="O3" s="2">
        <v>4.0999999999999996</v>
      </c>
      <c r="P3" s="4">
        <f t="shared" si="1"/>
        <v>0</v>
      </c>
      <c r="Q3" s="4">
        <v>6753</v>
      </c>
      <c r="R3" s="2" t="s">
        <v>3137</v>
      </c>
      <c r="S3" s="2" t="s">
        <v>2106</v>
      </c>
      <c r="T3" s="2" t="s">
        <v>2107</v>
      </c>
      <c r="U3" s="2" t="s">
        <v>2108</v>
      </c>
      <c r="V3" s="2" t="s">
        <v>2109</v>
      </c>
      <c r="W3" s="2" t="s">
        <v>2110</v>
      </c>
      <c r="X3" s="5" t="s">
        <v>3138</v>
      </c>
      <c r="Y3" s="5" t="s">
        <v>3139</v>
      </c>
    </row>
    <row r="4" spans="1:27" ht="15.75" customHeight="1" x14ac:dyDescent="0.15">
      <c r="A4" s="2" t="s">
        <v>2475</v>
      </c>
      <c r="B4" s="2" t="s">
        <v>2476</v>
      </c>
      <c r="C4" s="8" t="str">
        <f ca="1">IFERROR(__xludf.DUMMYFUNCTION("INDEX(SPLIT(B4,"" ""),1)"),"VU")</f>
        <v>VU</v>
      </c>
      <c r="D4" s="2" t="s">
        <v>13942</v>
      </c>
      <c r="E4" s="8" t="s">
        <v>13943</v>
      </c>
      <c r="F4" s="8" t="s">
        <v>13944</v>
      </c>
      <c r="G4" s="8" t="s">
        <v>13945</v>
      </c>
      <c r="H4" s="8"/>
      <c r="I4" s="9">
        <v>54990</v>
      </c>
      <c r="J4" s="8" t="str">
        <f t="shared" si="0"/>
        <v>&gt;2000</v>
      </c>
      <c r="K4" s="8" t="s">
        <v>13946</v>
      </c>
      <c r="L4" s="8">
        <v>6</v>
      </c>
      <c r="M4" s="9">
        <v>85000</v>
      </c>
      <c r="N4" s="3">
        <v>0.35</v>
      </c>
      <c r="O4" s="2">
        <v>4.3</v>
      </c>
      <c r="P4" s="4">
        <f t="shared" si="1"/>
        <v>1</v>
      </c>
      <c r="Q4" s="4">
        <v>3587</v>
      </c>
      <c r="R4" s="2" t="s">
        <v>1103</v>
      </c>
      <c r="S4" s="2" t="s">
        <v>1104</v>
      </c>
      <c r="T4" s="2" t="s">
        <v>1105</v>
      </c>
      <c r="U4" s="2" t="s">
        <v>1106</v>
      </c>
      <c r="V4" s="2" t="s">
        <v>1107</v>
      </c>
      <c r="W4" s="2" t="s">
        <v>1108</v>
      </c>
      <c r="X4" s="5" t="s">
        <v>2479</v>
      </c>
      <c r="Y4" s="5" t="s">
        <v>2480</v>
      </c>
    </row>
    <row r="5" spans="1:27" ht="15.75" customHeight="1" x14ac:dyDescent="0.15">
      <c r="A5" s="2" t="s">
        <v>1866</v>
      </c>
      <c r="B5" s="2" t="s">
        <v>1867</v>
      </c>
      <c r="C5" s="8" t="str">
        <f ca="1">IFERROR(__xludf.DUMMYFUNCTION("INDEX(SPLIT(B5,"" ""),1)"),"Samsung")</f>
        <v>Samsung</v>
      </c>
      <c r="D5" s="2" t="s">
        <v>13942</v>
      </c>
      <c r="E5" s="8" t="s">
        <v>13943</v>
      </c>
      <c r="F5" s="8" t="s">
        <v>13944</v>
      </c>
      <c r="G5" s="8" t="s">
        <v>13945</v>
      </c>
      <c r="H5" s="8"/>
      <c r="I5" s="9">
        <v>47990</v>
      </c>
      <c r="J5" s="8" t="str">
        <f t="shared" si="0"/>
        <v>&gt;2000</v>
      </c>
      <c r="K5" s="8" t="s">
        <v>13946</v>
      </c>
      <c r="L5" s="8">
        <v>6</v>
      </c>
      <c r="M5" s="9">
        <v>70900</v>
      </c>
      <c r="N5" s="3">
        <v>0.32</v>
      </c>
      <c r="O5" s="2">
        <v>4.3</v>
      </c>
      <c r="P5" s="4">
        <f t="shared" si="1"/>
        <v>1</v>
      </c>
      <c r="Q5" s="4">
        <v>7109</v>
      </c>
      <c r="R5" s="2" t="s">
        <v>658</v>
      </c>
      <c r="S5" s="2" t="s">
        <v>659</v>
      </c>
      <c r="T5" s="2" t="s">
        <v>660</v>
      </c>
      <c r="U5" s="2" t="s">
        <v>661</v>
      </c>
      <c r="V5" s="2" t="s">
        <v>662</v>
      </c>
      <c r="W5" s="2" t="s">
        <v>663</v>
      </c>
      <c r="X5" s="5" t="s">
        <v>1869</v>
      </c>
      <c r="Y5" s="5" t="s">
        <v>1870</v>
      </c>
    </row>
    <row r="6" spans="1:27" ht="15.75" customHeight="1" x14ac:dyDescent="0.15">
      <c r="A6" s="2" t="s">
        <v>2724</v>
      </c>
      <c r="B6" s="2" t="s">
        <v>2725</v>
      </c>
      <c r="C6" s="8" t="str">
        <f ca="1">IFERROR(__xludf.DUMMYFUNCTION("INDEX(SPLIT(B6,"" ""),1)"),"LG")</f>
        <v>LG</v>
      </c>
      <c r="D6" s="2" t="s">
        <v>13942</v>
      </c>
      <c r="E6" s="8" t="s">
        <v>13943</v>
      </c>
      <c r="F6" s="8" t="s">
        <v>13944</v>
      </c>
      <c r="G6" s="8" t="s">
        <v>13945</v>
      </c>
      <c r="H6" s="8"/>
      <c r="I6" s="9">
        <v>47990</v>
      </c>
      <c r="J6" s="8" t="str">
        <f t="shared" si="0"/>
        <v>&gt;2000</v>
      </c>
      <c r="K6" s="8" t="s">
        <v>13946</v>
      </c>
      <c r="L6" s="8">
        <v>6</v>
      </c>
      <c r="M6" s="9">
        <v>79990</v>
      </c>
      <c r="N6" s="3">
        <v>0.4</v>
      </c>
      <c r="O6" s="2">
        <v>4.3</v>
      </c>
      <c r="P6" s="4">
        <f t="shared" si="1"/>
        <v>1</v>
      </c>
      <c r="Q6" s="4">
        <v>1376</v>
      </c>
      <c r="R6" s="2" t="s">
        <v>1363</v>
      </c>
      <c r="S6" s="2" t="s">
        <v>1364</v>
      </c>
      <c r="T6" s="2" t="s">
        <v>1365</v>
      </c>
      <c r="U6" s="2" t="s">
        <v>1366</v>
      </c>
      <c r="V6" s="2" t="s">
        <v>1367</v>
      </c>
      <c r="W6" s="2" t="s">
        <v>1368</v>
      </c>
      <c r="X6" s="5" t="s">
        <v>2727</v>
      </c>
      <c r="Y6" s="5" t="s">
        <v>2728</v>
      </c>
    </row>
    <row r="7" spans="1:27" ht="15.75" customHeight="1" x14ac:dyDescent="0.15">
      <c r="A7" s="2" t="s">
        <v>3196</v>
      </c>
      <c r="B7" s="2" t="s">
        <v>3197</v>
      </c>
      <c r="C7" s="8" t="str">
        <f ca="1">IFERROR(__xludf.DUMMYFUNCTION("INDEX(SPLIT(B7,"" ""),1)"),"MI")</f>
        <v>MI</v>
      </c>
      <c r="D7" s="2" t="s">
        <v>13942</v>
      </c>
      <c r="E7" s="8" t="s">
        <v>13943</v>
      </c>
      <c r="F7" s="8" t="s">
        <v>13944</v>
      </c>
      <c r="G7" s="8" t="s">
        <v>13945</v>
      </c>
      <c r="H7" s="8"/>
      <c r="I7" s="9">
        <v>46999</v>
      </c>
      <c r="J7" s="8" t="str">
        <f t="shared" si="0"/>
        <v>&gt;2000</v>
      </c>
      <c r="K7" s="8" t="s">
        <v>13946</v>
      </c>
      <c r="L7" s="8">
        <v>6</v>
      </c>
      <c r="M7" s="9">
        <v>69999</v>
      </c>
      <c r="N7" s="3">
        <v>0.33</v>
      </c>
      <c r="O7" s="2">
        <v>4.3</v>
      </c>
      <c r="P7" s="4">
        <f t="shared" si="1"/>
        <v>1</v>
      </c>
      <c r="Q7" s="4">
        <v>21252</v>
      </c>
      <c r="R7" s="2" t="s">
        <v>3199</v>
      </c>
      <c r="S7" s="2" t="s">
        <v>3200</v>
      </c>
      <c r="T7" s="2" t="s">
        <v>3201</v>
      </c>
      <c r="U7" s="2" t="s">
        <v>3202</v>
      </c>
      <c r="V7" s="2" t="s">
        <v>3203</v>
      </c>
      <c r="W7" s="2" t="s">
        <v>3204</v>
      </c>
      <c r="X7" s="5" t="s">
        <v>3205</v>
      </c>
      <c r="Y7" s="5" t="s">
        <v>3206</v>
      </c>
    </row>
    <row r="8" spans="1:27" ht="15.75" customHeight="1" x14ac:dyDescent="0.15">
      <c r="A8" s="2" t="s">
        <v>2660</v>
      </c>
      <c r="B8" s="2" t="s">
        <v>2661</v>
      </c>
      <c r="C8" s="8" t="str">
        <f ca="1">IFERROR(__xludf.DUMMYFUNCTION("INDEX(SPLIT(B8,"" ""),1)"),"Samsung")</f>
        <v>Samsung</v>
      </c>
      <c r="D8" s="2" t="s">
        <v>13942</v>
      </c>
      <c r="E8" s="8" t="s">
        <v>13943</v>
      </c>
      <c r="F8" s="8" t="s">
        <v>13944</v>
      </c>
      <c r="G8" s="8" t="s">
        <v>13945</v>
      </c>
      <c r="H8" s="8"/>
      <c r="I8" s="9">
        <v>45999</v>
      </c>
      <c r="J8" s="8" t="str">
        <f t="shared" si="0"/>
        <v>&gt;2000</v>
      </c>
      <c r="K8" s="8" t="s">
        <v>13946</v>
      </c>
      <c r="L8" s="8">
        <v>6</v>
      </c>
      <c r="M8" s="9">
        <v>69900</v>
      </c>
      <c r="N8" s="3">
        <v>0.34</v>
      </c>
      <c r="O8" s="2">
        <v>4.3</v>
      </c>
      <c r="P8" s="4">
        <f t="shared" si="1"/>
        <v>1</v>
      </c>
      <c r="Q8" s="4">
        <v>7109</v>
      </c>
      <c r="R8" s="2" t="s">
        <v>2663</v>
      </c>
      <c r="S8" s="2" t="s">
        <v>659</v>
      </c>
      <c r="T8" s="2" t="s">
        <v>660</v>
      </c>
      <c r="U8" s="2" t="s">
        <v>661</v>
      </c>
      <c r="V8" s="2" t="s">
        <v>662</v>
      </c>
      <c r="W8" s="2" t="s">
        <v>663</v>
      </c>
      <c r="X8" s="5" t="s">
        <v>2664</v>
      </c>
      <c r="Y8" s="5" t="s">
        <v>2665</v>
      </c>
    </row>
    <row r="9" spans="1:27" ht="15.75" customHeight="1" x14ac:dyDescent="0.15">
      <c r="A9" s="2" t="s">
        <v>4727</v>
      </c>
      <c r="B9" s="2" t="s">
        <v>4728</v>
      </c>
      <c r="C9" s="8" t="str">
        <f ca="1">IFERROR(__xludf.DUMMYFUNCTION("INDEX(SPLIT(B9,"" ""),1)"),"OnePlus")</f>
        <v>OnePlus</v>
      </c>
      <c r="D9" s="2" t="s">
        <v>13942</v>
      </c>
      <c r="E9" s="8" t="s">
        <v>13947</v>
      </c>
      <c r="F9" s="8" t="s">
        <v>13948</v>
      </c>
      <c r="G9" s="8" t="s">
        <v>13949</v>
      </c>
      <c r="H9" s="8"/>
      <c r="I9" s="9">
        <v>44999</v>
      </c>
      <c r="J9" s="8" t="str">
        <f t="shared" si="0"/>
        <v>&gt;2000</v>
      </c>
      <c r="K9" s="8" t="s">
        <v>13946</v>
      </c>
      <c r="L9" s="8">
        <v>6</v>
      </c>
      <c r="M9" s="9">
        <v>49999</v>
      </c>
      <c r="N9" s="3">
        <v>0.1</v>
      </c>
      <c r="O9" s="2">
        <v>4.3</v>
      </c>
      <c r="P9" s="4">
        <f t="shared" si="1"/>
        <v>1</v>
      </c>
      <c r="Q9" s="4">
        <v>3075</v>
      </c>
      <c r="R9" s="2" t="s">
        <v>4729</v>
      </c>
      <c r="S9" s="2" t="s">
        <v>4730</v>
      </c>
      <c r="T9" s="2" t="s">
        <v>4731</v>
      </c>
      <c r="U9" s="2" t="s">
        <v>4732</v>
      </c>
      <c r="V9" s="2" t="s">
        <v>4733</v>
      </c>
      <c r="W9" s="2" t="s">
        <v>4734</v>
      </c>
      <c r="X9" s="5" t="s">
        <v>4735</v>
      </c>
      <c r="Y9" s="5" t="s">
        <v>4736</v>
      </c>
    </row>
    <row r="10" spans="1:27" ht="15.75" customHeight="1" x14ac:dyDescent="0.15">
      <c r="A10" s="2" t="s">
        <v>2102</v>
      </c>
      <c r="B10" s="2" t="s">
        <v>2103</v>
      </c>
      <c r="C10" s="8" t="str">
        <f ca="1">IFERROR(__xludf.DUMMYFUNCTION("INDEX(SPLIT(B10,"" ""),1)"),"OnePlus")</f>
        <v>OnePlus</v>
      </c>
      <c r="D10" s="2" t="s">
        <v>13942</v>
      </c>
      <c r="E10" s="8" t="s">
        <v>13943</v>
      </c>
      <c r="F10" s="8" t="s">
        <v>13944</v>
      </c>
      <c r="G10" s="8" t="s">
        <v>13945</v>
      </c>
      <c r="H10" s="8"/>
      <c r="I10" s="9">
        <v>42999</v>
      </c>
      <c r="J10" s="8" t="str">
        <f t="shared" si="0"/>
        <v>&gt;2000</v>
      </c>
      <c r="K10" s="8" t="s">
        <v>13946</v>
      </c>
      <c r="L10" s="8">
        <v>6</v>
      </c>
      <c r="M10" s="9">
        <v>59999</v>
      </c>
      <c r="N10" s="3">
        <v>0.28000000000000003</v>
      </c>
      <c r="O10" s="2">
        <v>4.0999999999999996</v>
      </c>
      <c r="P10" s="4">
        <f t="shared" si="1"/>
        <v>0</v>
      </c>
      <c r="Q10" s="4">
        <v>6753</v>
      </c>
      <c r="R10" s="2" t="s">
        <v>2105</v>
      </c>
      <c r="S10" s="2" t="s">
        <v>2106</v>
      </c>
      <c r="T10" s="2" t="s">
        <v>2107</v>
      </c>
      <c r="U10" s="2" t="s">
        <v>2108</v>
      </c>
      <c r="V10" s="2" t="s">
        <v>2109</v>
      </c>
      <c r="W10" s="2" t="s">
        <v>2110</v>
      </c>
      <c r="X10" s="5" t="s">
        <v>2111</v>
      </c>
      <c r="Y10" s="5" t="s">
        <v>2112</v>
      </c>
    </row>
    <row r="11" spans="1:27" ht="15.75" customHeight="1" x14ac:dyDescent="0.15">
      <c r="A11" s="2" t="s">
        <v>12749</v>
      </c>
      <c r="B11" s="2" t="s">
        <v>12750</v>
      </c>
      <c r="C11" s="8" t="str">
        <f ca="1">IFERROR(__xludf.DUMMYFUNCTION("INDEX(SPLIT(B11,"" ""),1)"),"LG")</f>
        <v>LG</v>
      </c>
      <c r="D11" s="2" t="s">
        <v>13950</v>
      </c>
      <c r="E11" s="8" t="s">
        <v>13951</v>
      </c>
      <c r="F11" s="8" t="s">
        <v>13952</v>
      </c>
      <c r="G11" s="8" t="s">
        <v>13953</v>
      </c>
      <c r="H11" s="8"/>
      <c r="I11" s="9">
        <v>42990</v>
      </c>
      <c r="J11" s="8" t="str">
        <f t="shared" si="0"/>
        <v>&gt;2000</v>
      </c>
      <c r="K11" s="8" t="s">
        <v>13946</v>
      </c>
      <c r="L11" s="8">
        <v>6</v>
      </c>
      <c r="M11" s="9">
        <v>75990</v>
      </c>
      <c r="N11" s="3">
        <v>0.43</v>
      </c>
      <c r="O11" s="2">
        <v>4.3</v>
      </c>
      <c r="P11" s="4">
        <f t="shared" si="1"/>
        <v>1</v>
      </c>
      <c r="Q11" s="4">
        <v>3231</v>
      </c>
      <c r="R11" s="2" t="s">
        <v>12754</v>
      </c>
      <c r="S11" s="2" t="s">
        <v>12755</v>
      </c>
      <c r="T11" s="2" t="s">
        <v>12756</v>
      </c>
      <c r="U11" s="2" t="s">
        <v>12757</v>
      </c>
      <c r="V11" s="2" t="s">
        <v>12758</v>
      </c>
      <c r="W11" s="2" t="s">
        <v>12759</v>
      </c>
      <c r="X11" s="5" t="s">
        <v>12760</v>
      </c>
      <c r="Y11" s="5" t="s">
        <v>12761</v>
      </c>
    </row>
    <row r="12" spans="1:27" ht="15.75" customHeight="1" x14ac:dyDescent="0.15">
      <c r="A12" s="2" t="s">
        <v>1099</v>
      </c>
      <c r="B12" s="2" t="s">
        <v>1100</v>
      </c>
      <c r="C12" s="8" t="str">
        <f ca="1">IFERROR(__xludf.DUMMYFUNCTION("INDEX(SPLIT(B12,"" ""),1)"),"VU")</f>
        <v>VU</v>
      </c>
      <c r="D12" s="2" t="s">
        <v>13942</v>
      </c>
      <c r="E12" s="8" t="s">
        <v>13943</v>
      </c>
      <c r="F12" s="8" t="s">
        <v>13944</v>
      </c>
      <c r="G12" s="8" t="s">
        <v>13945</v>
      </c>
      <c r="H12" s="8"/>
      <c r="I12" s="9">
        <v>37999</v>
      </c>
      <c r="J12" s="8" t="str">
        <f t="shared" si="0"/>
        <v>&gt;2000</v>
      </c>
      <c r="K12" s="8" t="s">
        <v>13946</v>
      </c>
      <c r="L12" s="8">
        <v>6</v>
      </c>
      <c r="M12" s="9">
        <v>65000</v>
      </c>
      <c r="N12" s="3">
        <v>0.42</v>
      </c>
      <c r="O12" s="2">
        <v>4.3</v>
      </c>
      <c r="P12" s="4">
        <f t="shared" si="1"/>
        <v>1</v>
      </c>
      <c r="Q12" s="4">
        <v>3587</v>
      </c>
      <c r="R12" s="2" t="s">
        <v>1103</v>
      </c>
      <c r="S12" s="2" t="s">
        <v>1104</v>
      </c>
      <c r="T12" s="2" t="s">
        <v>1105</v>
      </c>
      <c r="U12" s="2" t="s">
        <v>1106</v>
      </c>
      <c r="V12" s="2" t="s">
        <v>1107</v>
      </c>
      <c r="W12" s="2" t="s">
        <v>1108</v>
      </c>
      <c r="X12" s="5" t="s">
        <v>1109</v>
      </c>
      <c r="Y12" s="5" t="s">
        <v>1110</v>
      </c>
    </row>
    <row r="13" spans="1:27" ht="15.75" customHeight="1" x14ac:dyDescent="0.15">
      <c r="A13" s="2" t="s">
        <v>5038</v>
      </c>
      <c r="B13" s="2" t="s">
        <v>5039</v>
      </c>
      <c r="C13" s="8" t="str">
        <f ca="1">IFERROR(__xludf.DUMMYFUNCTION("INDEX(SPLIT(B13,"" ""),1)"),"Samsung")</f>
        <v>Samsung</v>
      </c>
      <c r="D13" s="2" t="s">
        <v>13942</v>
      </c>
      <c r="E13" s="8" t="s">
        <v>13947</v>
      </c>
      <c r="F13" s="8" t="s">
        <v>13948</v>
      </c>
      <c r="G13" s="8" t="s">
        <v>13949</v>
      </c>
      <c r="H13" s="8"/>
      <c r="I13" s="9">
        <v>37990</v>
      </c>
      <c r="J13" s="8" t="str">
        <f t="shared" si="0"/>
        <v>&gt;2000</v>
      </c>
      <c r="K13" s="8" t="s">
        <v>13946</v>
      </c>
      <c r="L13" s="8">
        <v>6</v>
      </c>
      <c r="M13" s="9">
        <v>74999</v>
      </c>
      <c r="N13" s="3">
        <v>0.49</v>
      </c>
      <c r="O13" s="2">
        <v>4.2</v>
      </c>
      <c r="P13" s="4">
        <f t="shared" si="1"/>
        <v>1</v>
      </c>
      <c r="Q13" s="4">
        <v>27790</v>
      </c>
      <c r="R13" s="2" t="s">
        <v>5042</v>
      </c>
      <c r="S13" s="2" t="s">
        <v>5043</v>
      </c>
      <c r="T13" s="2" t="s">
        <v>5044</v>
      </c>
      <c r="U13" s="2" t="s">
        <v>5045</v>
      </c>
      <c r="V13" s="2" t="s">
        <v>5046</v>
      </c>
      <c r="W13" s="2" t="s">
        <v>5047</v>
      </c>
      <c r="X13" s="5" t="s">
        <v>5048</v>
      </c>
      <c r="Y13" s="5" t="s">
        <v>5049</v>
      </c>
    </row>
    <row r="14" spans="1:27" ht="15.75" customHeight="1" x14ac:dyDescent="0.15">
      <c r="A14" s="2" t="s">
        <v>9065</v>
      </c>
      <c r="B14" s="2" t="s">
        <v>9066</v>
      </c>
      <c r="C14" s="8" t="str">
        <f ca="1">IFERROR(__xludf.DUMMYFUNCTION("INDEX(SPLIT(B14,"" ""),1)"),"Lenovo")</f>
        <v>Lenovo</v>
      </c>
      <c r="D14" s="2" t="s">
        <v>13954</v>
      </c>
      <c r="E14" s="8" t="s">
        <v>13955</v>
      </c>
      <c r="F14" s="8" t="s">
        <v>13956</v>
      </c>
      <c r="G14" s="8"/>
      <c r="H14" s="8"/>
      <c r="I14" s="9">
        <v>37247</v>
      </c>
      <c r="J14" s="8" t="str">
        <f t="shared" si="0"/>
        <v>&gt;2000</v>
      </c>
      <c r="K14" s="8" t="s">
        <v>13946</v>
      </c>
      <c r="L14" s="8">
        <v>6</v>
      </c>
      <c r="M14" s="9">
        <v>59890</v>
      </c>
      <c r="N14" s="3">
        <v>0.38</v>
      </c>
      <c r="O14" s="2">
        <v>4</v>
      </c>
      <c r="P14" s="4">
        <f t="shared" si="1"/>
        <v>0</v>
      </c>
      <c r="Q14" s="2">
        <v>323</v>
      </c>
      <c r="R14" s="2" t="s">
        <v>9070</v>
      </c>
      <c r="S14" s="2" t="s">
        <v>9071</v>
      </c>
      <c r="T14" s="2" t="s">
        <v>9072</v>
      </c>
      <c r="U14" s="2" t="s">
        <v>9073</v>
      </c>
      <c r="V14" s="2" t="s">
        <v>9074</v>
      </c>
      <c r="W14" s="2" t="s">
        <v>9075</v>
      </c>
      <c r="X14" s="5" t="s">
        <v>9076</v>
      </c>
      <c r="Y14" s="5" t="s">
        <v>9077</v>
      </c>
    </row>
    <row r="15" spans="1:27" ht="15.75" customHeight="1" x14ac:dyDescent="0.15">
      <c r="A15" s="2" t="s">
        <v>2608</v>
      </c>
      <c r="B15" s="2" t="s">
        <v>2609</v>
      </c>
      <c r="C15" s="8" t="str">
        <f ca="1">IFERROR(__xludf.DUMMYFUNCTION("INDEX(SPLIT(B15,"" ""),1)"),"Acer")</f>
        <v>Acer</v>
      </c>
      <c r="D15" s="2" t="s">
        <v>13942</v>
      </c>
      <c r="E15" s="8" t="s">
        <v>13943</v>
      </c>
      <c r="F15" s="8" t="s">
        <v>13944</v>
      </c>
      <c r="G15" s="8" t="s">
        <v>13945</v>
      </c>
      <c r="H15" s="8"/>
      <c r="I15" s="9">
        <v>35999</v>
      </c>
      <c r="J15" s="8" t="str">
        <f t="shared" si="0"/>
        <v>&gt;2000</v>
      </c>
      <c r="K15" s="8" t="s">
        <v>13946</v>
      </c>
      <c r="L15" s="8">
        <v>6</v>
      </c>
      <c r="M15" s="9">
        <v>49990</v>
      </c>
      <c r="N15" s="3">
        <v>0.28000000000000003</v>
      </c>
      <c r="O15" s="2">
        <v>4.3</v>
      </c>
      <c r="P15" s="4">
        <f t="shared" si="1"/>
        <v>1</v>
      </c>
      <c r="Q15" s="4">
        <v>1611</v>
      </c>
      <c r="R15" s="2" t="s">
        <v>2610</v>
      </c>
      <c r="S15" s="2" t="s">
        <v>1664</v>
      </c>
      <c r="T15" s="2" t="s">
        <v>1665</v>
      </c>
      <c r="U15" s="2" t="s">
        <v>1666</v>
      </c>
      <c r="V15" s="2" t="s">
        <v>1667</v>
      </c>
      <c r="W15" s="2" t="s">
        <v>1668</v>
      </c>
      <c r="X15" s="5" t="s">
        <v>2611</v>
      </c>
      <c r="Y15" s="5" t="s">
        <v>2612</v>
      </c>
    </row>
    <row r="16" spans="1:27" ht="15.75" customHeight="1" x14ac:dyDescent="0.15">
      <c r="A16" s="2" t="s">
        <v>3852</v>
      </c>
      <c r="B16" s="2" t="s">
        <v>3853</v>
      </c>
      <c r="C16" s="8" t="str">
        <f ca="1">IFERROR(__xludf.DUMMYFUNCTION("INDEX(SPLIT(B16,"" ""),1)"),"OnePlus")</f>
        <v>OnePlus</v>
      </c>
      <c r="D16" s="2" t="s">
        <v>13942</v>
      </c>
      <c r="E16" s="8" t="s">
        <v>13947</v>
      </c>
      <c r="F16" s="8" t="s">
        <v>13948</v>
      </c>
      <c r="G16" s="8" t="s">
        <v>13949</v>
      </c>
      <c r="H16" s="8"/>
      <c r="I16" s="9">
        <v>34999</v>
      </c>
      <c r="J16" s="8" t="str">
        <f t="shared" si="0"/>
        <v>&gt;2000</v>
      </c>
      <c r="K16" s="8" t="s">
        <v>13946</v>
      </c>
      <c r="L16" s="8">
        <v>6</v>
      </c>
      <c r="M16" s="9">
        <v>38999</v>
      </c>
      <c r="N16" s="3">
        <v>0.1</v>
      </c>
      <c r="O16" s="2">
        <v>4.2</v>
      </c>
      <c r="P16" s="4">
        <f t="shared" si="1"/>
        <v>1</v>
      </c>
      <c r="Q16" s="4">
        <v>11029</v>
      </c>
      <c r="R16" s="2" t="s">
        <v>3855</v>
      </c>
      <c r="S16" s="2" t="s">
        <v>3856</v>
      </c>
      <c r="T16" s="2" t="s">
        <v>3857</v>
      </c>
      <c r="U16" s="2" t="s">
        <v>3858</v>
      </c>
      <c r="V16" s="2" t="s">
        <v>3859</v>
      </c>
      <c r="W16" s="2" t="s">
        <v>3860</v>
      </c>
      <c r="X16" s="5" t="s">
        <v>3861</v>
      </c>
      <c r="Y16" s="5" t="s">
        <v>3862</v>
      </c>
    </row>
    <row r="17" spans="1:25" ht="15.75" customHeight="1" x14ac:dyDescent="0.15">
      <c r="A17" s="2" t="s">
        <v>3822</v>
      </c>
      <c r="B17" s="2" t="s">
        <v>3823</v>
      </c>
      <c r="C17" s="8" t="str">
        <f ca="1">IFERROR(__xludf.DUMMYFUNCTION("INDEX(SPLIT(B17,"" ""),1)"),"OnePlus")</f>
        <v>OnePlus</v>
      </c>
      <c r="D17" s="2" t="s">
        <v>13942</v>
      </c>
      <c r="E17" s="8" t="s">
        <v>13947</v>
      </c>
      <c r="F17" s="8" t="s">
        <v>13948</v>
      </c>
      <c r="G17" s="8" t="s">
        <v>13949</v>
      </c>
      <c r="H17" s="8"/>
      <c r="I17" s="9">
        <v>33999</v>
      </c>
      <c r="J17" s="8" t="str">
        <f t="shared" si="0"/>
        <v>&gt;2000</v>
      </c>
      <c r="K17" s="8" t="s">
        <v>13946</v>
      </c>
      <c r="L17" s="8">
        <v>6</v>
      </c>
      <c r="M17" s="9">
        <v>33999</v>
      </c>
      <c r="N17" s="3">
        <v>0</v>
      </c>
      <c r="O17" s="2">
        <v>4.3</v>
      </c>
      <c r="P17" s="4">
        <f t="shared" si="1"/>
        <v>1</v>
      </c>
      <c r="Q17" s="4">
        <v>17415</v>
      </c>
      <c r="R17" s="2" t="s">
        <v>3825</v>
      </c>
      <c r="S17" s="2" t="s">
        <v>3279</v>
      </c>
      <c r="T17" s="2" t="s">
        <v>3280</v>
      </c>
      <c r="U17" s="2" t="s">
        <v>3281</v>
      </c>
      <c r="V17" s="2" t="s">
        <v>3282</v>
      </c>
      <c r="W17" s="2" t="s">
        <v>3283</v>
      </c>
      <c r="X17" s="5" t="s">
        <v>3284</v>
      </c>
      <c r="Y17" s="5" t="s">
        <v>3826</v>
      </c>
    </row>
    <row r="18" spans="1:25" ht="15.75" customHeight="1" x14ac:dyDescent="0.15">
      <c r="A18" s="2" t="s">
        <v>1692</v>
      </c>
      <c r="B18" s="2" t="s">
        <v>1693</v>
      </c>
      <c r="C18" s="8" t="str">
        <f ca="1">IFERROR(__xludf.DUMMYFUNCTION("INDEX(SPLIT(B18,"" ""),1)"),"Acer")</f>
        <v>Acer</v>
      </c>
      <c r="D18" s="2" t="s">
        <v>13942</v>
      </c>
      <c r="E18" s="8" t="s">
        <v>13943</v>
      </c>
      <c r="F18" s="8" t="s">
        <v>13944</v>
      </c>
      <c r="G18" s="8" t="s">
        <v>13945</v>
      </c>
      <c r="H18" s="8"/>
      <c r="I18" s="9">
        <v>32999</v>
      </c>
      <c r="J18" s="8" t="str">
        <f t="shared" si="0"/>
        <v>&gt;2000</v>
      </c>
      <c r="K18" s="8" t="s">
        <v>13946</v>
      </c>
      <c r="L18" s="8">
        <v>6</v>
      </c>
      <c r="M18" s="9">
        <v>47990</v>
      </c>
      <c r="N18" s="3">
        <v>0.31</v>
      </c>
      <c r="O18" s="2">
        <v>4.3</v>
      </c>
      <c r="P18" s="4">
        <f t="shared" si="1"/>
        <v>1</v>
      </c>
      <c r="Q18" s="4">
        <v>4703</v>
      </c>
      <c r="R18" s="2" t="s">
        <v>908</v>
      </c>
      <c r="S18" s="2" t="s">
        <v>283</v>
      </c>
      <c r="T18" s="2" t="s">
        <v>284</v>
      </c>
      <c r="U18" s="2" t="s">
        <v>285</v>
      </c>
      <c r="V18" s="2" t="s">
        <v>286</v>
      </c>
      <c r="W18" s="2" t="s">
        <v>13957</v>
      </c>
      <c r="X18" s="5" t="s">
        <v>1695</v>
      </c>
      <c r="Y18" s="5" t="s">
        <v>1696</v>
      </c>
    </row>
    <row r="19" spans="1:25" ht="15.75" customHeight="1" x14ac:dyDescent="0.15">
      <c r="A19" s="2" t="s">
        <v>1253</v>
      </c>
      <c r="B19" s="2" t="s">
        <v>1254</v>
      </c>
      <c r="C19" s="8" t="str">
        <f ca="1">IFERROR(__xludf.DUMMYFUNCTION("INDEX(SPLIT(B19,"" ""),1)"),"Redmi")</f>
        <v>Redmi</v>
      </c>
      <c r="D19" s="2" t="s">
        <v>13942</v>
      </c>
      <c r="E19" s="8" t="s">
        <v>13943</v>
      </c>
      <c r="F19" s="8" t="s">
        <v>13944</v>
      </c>
      <c r="G19" s="8" t="s">
        <v>13945</v>
      </c>
      <c r="H19" s="8"/>
      <c r="I19" s="9">
        <v>32999</v>
      </c>
      <c r="J19" s="8" t="str">
        <f t="shared" si="0"/>
        <v>&gt;2000</v>
      </c>
      <c r="K19" s="8" t="s">
        <v>13946</v>
      </c>
      <c r="L19" s="8">
        <v>6</v>
      </c>
      <c r="M19" s="9">
        <v>44999</v>
      </c>
      <c r="N19" s="3">
        <v>0.27</v>
      </c>
      <c r="O19" s="2">
        <v>4.2</v>
      </c>
      <c r="P19" s="4">
        <f t="shared" si="1"/>
        <v>1</v>
      </c>
      <c r="Q19" s="4">
        <v>45238</v>
      </c>
      <c r="R19" s="2" t="s">
        <v>1256</v>
      </c>
      <c r="S19" s="2" t="s">
        <v>691</v>
      </c>
      <c r="T19" s="2" t="s">
        <v>692</v>
      </c>
      <c r="U19" s="2" t="s">
        <v>693</v>
      </c>
      <c r="V19" s="2" t="s">
        <v>694</v>
      </c>
      <c r="W19" s="2" t="s">
        <v>695</v>
      </c>
      <c r="X19" s="5" t="s">
        <v>1257</v>
      </c>
      <c r="Y19" s="5" t="s">
        <v>1258</v>
      </c>
    </row>
    <row r="20" spans="1:25" ht="15.75" customHeight="1" x14ac:dyDescent="0.15">
      <c r="A20" s="2" t="s">
        <v>426</v>
      </c>
      <c r="B20" s="2" t="s">
        <v>427</v>
      </c>
      <c r="C20" s="8" t="str">
        <f ca="1">IFERROR(__xludf.DUMMYFUNCTION("INDEX(SPLIT(B20,"" ""),1)"),"OnePlus")</f>
        <v>OnePlus</v>
      </c>
      <c r="D20" s="2" t="s">
        <v>13942</v>
      </c>
      <c r="E20" s="8" t="s">
        <v>13943</v>
      </c>
      <c r="F20" s="8" t="s">
        <v>13944</v>
      </c>
      <c r="G20" s="8" t="s">
        <v>13945</v>
      </c>
      <c r="H20" s="8"/>
      <c r="I20" s="9">
        <v>32999</v>
      </c>
      <c r="J20" s="8" t="str">
        <f t="shared" si="0"/>
        <v>&gt;2000</v>
      </c>
      <c r="K20" s="8" t="s">
        <v>13946</v>
      </c>
      <c r="L20" s="8">
        <v>6</v>
      </c>
      <c r="M20" s="9">
        <v>45999</v>
      </c>
      <c r="N20" s="3">
        <v>0.28000000000000003</v>
      </c>
      <c r="O20" s="2">
        <v>4.2</v>
      </c>
      <c r="P20" s="4">
        <f t="shared" si="1"/>
        <v>1</v>
      </c>
      <c r="Q20" s="4">
        <v>7298</v>
      </c>
      <c r="R20" s="2" t="s">
        <v>430</v>
      </c>
      <c r="S20" s="2" t="s">
        <v>431</v>
      </c>
      <c r="T20" s="2" t="s">
        <v>432</v>
      </c>
      <c r="U20" s="2" t="s">
        <v>433</v>
      </c>
      <c r="V20" s="2" t="s">
        <v>434</v>
      </c>
      <c r="W20" s="2" t="s">
        <v>435</v>
      </c>
      <c r="X20" s="5" t="s">
        <v>436</v>
      </c>
      <c r="Y20" s="5" t="s">
        <v>437</v>
      </c>
    </row>
    <row r="21" spans="1:25" ht="15.75" customHeight="1" x14ac:dyDescent="0.15">
      <c r="A21" s="2" t="s">
        <v>2273</v>
      </c>
      <c r="B21" s="2" t="s">
        <v>2274</v>
      </c>
      <c r="C21" s="8" t="str">
        <f ca="1">IFERROR(__xludf.DUMMYFUNCTION("INDEX(SPLIT(B21,"" ""),1)"),"Sansui")</f>
        <v>Sansui</v>
      </c>
      <c r="D21" s="2" t="s">
        <v>13942</v>
      </c>
      <c r="E21" s="8" t="s">
        <v>13943</v>
      </c>
      <c r="F21" s="8" t="s">
        <v>13944</v>
      </c>
      <c r="G21" s="8" t="s">
        <v>13945</v>
      </c>
      <c r="H21" s="8"/>
      <c r="I21" s="9">
        <v>32990</v>
      </c>
      <c r="J21" s="8" t="str">
        <f t="shared" si="0"/>
        <v>&gt;2000</v>
      </c>
      <c r="K21" s="8" t="s">
        <v>13946</v>
      </c>
      <c r="L21" s="8">
        <v>6</v>
      </c>
      <c r="M21" s="9">
        <v>56790</v>
      </c>
      <c r="N21" s="3">
        <v>0.42</v>
      </c>
      <c r="O21" s="2">
        <v>4.3</v>
      </c>
      <c r="P21" s="4">
        <f t="shared" si="1"/>
        <v>1</v>
      </c>
      <c r="Q21" s="2">
        <v>567</v>
      </c>
      <c r="R21" s="2" t="s">
        <v>2276</v>
      </c>
      <c r="S21" s="2" t="s">
        <v>2277</v>
      </c>
      <c r="T21" s="2" t="s">
        <v>2278</v>
      </c>
      <c r="U21" s="2" t="s">
        <v>2279</v>
      </c>
      <c r="V21" s="2" t="s">
        <v>2280</v>
      </c>
      <c r="W21" s="2" t="s">
        <v>2281</v>
      </c>
      <c r="X21" s="5" t="s">
        <v>2282</v>
      </c>
      <c r="Y21" s="5" t="s">
        <v>2283</v>
      </c>
    </row>
    <row r="22" spans="1:25" ht="15.75" customHeight="1" x14ac:dyDescent="0.15">
      <c r="A22" s="2" t="s">
        <v>654</v>
      </c>
      <c r="B22" s="2" t="s">
        <v>655</v>
      </c>
      <c r="C22" s="8" t="str">
        <f ca="1">IFERROR(__xludf.DUMMYFUNCTION("INDEX(SPLIT(B22,"" ""),1)"),"Samsung")</f>
        <v>Samsung</v>
      </c>
      <c r="D22" s="2" t="s">
        <v>13942</v>
      </c>
      <c r="E22" s="8" t="s">
        <v>13943</v>
      </c>
      <c r="F22" s="8" t="s">
        <v>13944</v>
      </c>
      <c r="G22" s="8" t="s">
        <v>13945</v>
      </c>
      <c r="H22" s="8"/>
      <c r="I22" s="9">
        <v>32990</v>
      </c>
      <c r="J22" s="8" t="str">
        <f t="shared" si="0"/>
        <v>&gt;2000</v>
      </c>
      <c r="K22" s="8" t="s">
        <v>13946</v>
      </c>
      <c r="L22" s="8">
        <v>6</v>
      </c>
      <c r="M22" s="9">
        <v>47900</v>
      </c>
      <c r="N22" s="3">
        <v>0.31</v>
      </c>
      <c r="O22" s="2">
        <v>4.3</v>
      </c>
      <c r="P22" s="4">
        <f t="shared" si="1"/>
        <v>1</v>
      </c>
      <c r="Q22" s="4">
        <v>7109</v>
      </c>
      <c r="R22" s="2" t="s">
        <v>658</v>
      </c>
      <c r="S22" s="2" t="s">
        <v>659</v>
      </c>
      <c r="T22" s="2" t="s">
        <v>660</v>
      </c>
      <c r="U22" s="2" t="s">
        <v>661</v>
      </c>
      <c r="V22" s="2" t="s">
        <v>662</v>
      </c>
      <c r="W22" s="2" t="s">
        <v>663</v>
      </c>
      <c r="X22" s="5" t="s">
        <v>664</v>
      </c>
      <c r="Y22" s="5" t="s">
        <v>665</v>
      </c>
    </row>
    <row r="23" spans="1:25" ht="15.75" customHeight="1" x14ac:dyDescent="0.15">
      <c r="A23" s="2" t="s">
        <v>2802</v>
      </c>
      <c r="B23" s="2" t="s">
        <v>2803</v>
      </c>
      <c r="C23" s="8" t="str">
        <f ca="1">IFERROR(__xludf.DUMMYFUNCTION("INDEX(SPLIT(B23,"" ""),1)"),"Hisense")</f>
        <v>Hisense</v>
      </c>
      <c r="D23" s="2" t="s">
        <v>13942</v>
      </c>
      <c r="E23" s="8" t="s">
        <v>13943</v>
      </c>
      <c r="F23" s="8" t="s">
        <v>13944</v>
      </c>
      <c r="G23" s="8" t="s">
        <v>13945</v>
      </c>
      <c r="H23" s="8"/>
      <c r="I23" s="9">
        <v>32990</v>
      </c>
      <c r="J23" s="8" t="str">
        <f t="shared" si="0"/>
        <v>&gt;2000</v>
      </c>
      <c r="K23" s="8" t="s">
        <v>13946</v>
      </c>
      <c r="L23" s="8">
        <v>6</v>
      </c>
      <c r="M23" s="9">
        <v>54990</v>
      </c>
      <c r="N23" s="3">
        <v>0.4</v>
      </c>
      <c r="O23" s="2">
        <v>4.0999999999999996</v>
      </c>
      <c r="P23" s="4">
        <f t="shared" si="1"/>
        <v>0</v>
      </c>
      <c r="Q23" s="4">
        <v>1555</v>
      </c>
      <c r="R23" s="2" t="s">
        <v>2804</v>
      </c>
      <c r="S23" s="2" t="s">
        <v>2805</v>
      </c>
      <c r="T23" s="2" t="s">
        <v>2806</v>
      </c>
      <c r="U23" s="2" t="s">
        <v>2807</v>
      </c>
      <c r="V23" s="2" t="s">
        <v>2808</v>
      </c>
      <c r="W23" s="2" t="s">
        <v>2809</v>
      </c>
      <c r="X23" s="5" t="s">
        <v>2810</v>
      </c>
      <c r="Y23" s="5" t="s">
        <v>2811</v>
      </c>
    </row>
    <row r="24" spans="1:25" ht="15.75" customHeight="1" x14ac:dyDescent="0.15">
      <c r="A24" s="2" t="s">
        <v>2262</v>
      </c>
      <c r="B24" s="2" t="s">
        <v>2263</v>
      </c>
      <c r="C24" s="8" t="str">
        <f ca="1">IFERROR(__xludf.DUMMYFUNCTION("INDEX(SPLIT(B24,"" ""),1)"),"MI")</f>
        <v>MI</v>
      </c>
      <c r="D24" s="2" t="s">
        <v>13942</v>
      </c>
      <c r="E24" s="8" t="s">
        <v>13943</v>
      </c>
      <c r="F24" s="8" t="s">
        <v>13944</v>
      </c>
      <c r="G24" s="8" t="s">
        <v>13945</v>
      </c>
      <c r="H24" s="8"/>
      <c r="I24" s="9">
        <v>31999</v>
      </c>
      <c r="J24" s="8" t="str">
        <f t="shared" si="0"/>
        <v>&gt;2000</v>
      </c>
      <c r="K24" s="8" t="s">
        <v>13946</v>
      </c>
      <c r="L24" s="8">
        <v>6</v>
      </c>
      <c r="M24" s="9">
        <v>49999</v>
      </c>
      <c r="N24" s="3">
        <v>0.36</v>
      </c>
      <c r="O24" s="2">
        <v>4.3</v>
      </c>
      <c r="P24" s="4">
        <f t="shared" si="1"/>
        <v>1</v>
      </c>
      <c r="Q24" s="4">
        <v>21252</v>
      </c>
      <c r="R24" s="2" t="s">
        <v>2265</v>
      </c>
      <c r="S24" s="2" t="s">
        <v>2266</v>
      </c>
      <c r="T24" s="2" t="s">
        <v>2267</v>
      </c>
      <c r="U24" s="2" t="s">
        <v>2268</v>
      </c>
      <c r="V24" s="2" t="s">
        <v>2269</v>
      </c>
      <c r="W24" s="2" t="s">
        <v>2270</v>
      </c>
      <c r="X24" s="5" t="s">
        <v>2271</v>
      </c>
      <c r="Y24" s="5" t="s">
        <v>2272</v>
      </c>
    </row>
    <row r="25" spans="1:25" ht="15.75" customHeight="1" x14ac:dyDescent="0.15">
      <c r="A25" s="2" t="s">
        <v>911</v>
      </c>
      <c r="B25" s="2" t="s">
        <v>912</v>
      </c>
      <c r="C25" s="8" t="str">
        <f ca="1">IFERROR(__xludf.DUMMYFUNCTION("INDEX(SPLIT(B25,"" ""),1)"),"Samsung")</f>
        <v>Samsung</v>
      </c>
      <c r="D25" s="2" t="s">
        <v>13942</v>
      </c>
      <c r="E25" s="8" t="s">
        <v>13943</v>
      </c>
      <c r="F25" s="8" t="s">
        <v>13944</v>
      </c>
      <c r="G25" s="8" t="s">
        <v>13945</v>
      </c>
      <c r="H25" s="8"/>
      <c r="I25" s="9">
        <v>30990</v>
      </c>
      <c r="J25" s="8" t="str">
        <f t="shared" si="0"/>
        <v>&gt;2000</v>
      </c>
      <c r="K25" s="8" t="s">
        <v>13946</v>
      </c>
      <c r="L25" s="8">
        <v>6</v>
      </c>
      <c r="M25" s="9">
        <v>52900</v>
      </c>
      <c r="N25" s="3">
        <v>0.41</v>
      </c>
      <c r="O25" s="2">
        <v>4.3</v>
      </c>
      <c r="P25" s="4">
        <f t="shared" si="1"/>
        <v>1</v>
      </c>
      <c r="Q25" s="4">
        <v>7109</v>
      </c>
      <c r="R25" s="2" t="s">
        <v>914</v>
      </c>
      <c r="S25" s="2" t="s">
        <v>659</v>
      </c>
      <c r="T25" s="2" t="s">
        <v>660</v>
      </c>
      <c r="U25" s="2" t="s">
        <v>661</v>
      </c>
      <c r="V25" s="2" t="s">
        <v>662</v>
      </c>
      <c r="W25" s="2" t="s">
        <v>663</v>
      </c>
      <c r="X25" s="5" t="s">
        <v>915</v>
      </c>
      <c r="Y25" s="5" t="s">
        <v>916</v>
      </c>
    </row>
    <row r="26" spans="1:25" ht="15.75" customHeight="1" x14ac:dyDescent="0.15">
      <c r="A26" s="2" t="s">
        <v>1360</v>
      </c>
      <c r="B26" s="2" t="s">
        <v>1361</v>
      </c>
      <c r="C26" s="8" t="str">
        <f ca="1">IFERROR(__xludf.DUMMYFUNCTION("INDEX(SPLIT(B26,"" ""),1)"),"LG")</f>
        <v>LG</v>
      </c>
      <c r="D26" s="2" t="s">
        <v>13942</v>
      </c>
      <c r="E26" s="8" t="s">
        <v>13943</v>
      </c>
      <c r="F26" s="8" t="s">
        <v>13944</v>
      </c>
      <c r="G26" s="8" t="s">
        <v>13945</v>
      </c>
      <c r="H26" s="8"/>
      <c r="I26" s="9">
        <v>30990</v>
      </c>
      <c r="J26" s="8" t="str">
        <f t="shared" si="0"/>
        <v>&gt;2000</v>
      </c>
      <c r="K26" s="8" t="s">
        <v>13946</v>
      </c>
      <c r="L26" s="8">
        <v>6</v>
      </c>
      <c r="M26" s="9">
        <v>49990</v>
      </c>
      <c r="N26" s="3">
        <v>0.38</v>
      </c>
      <c r="O26" s="2">
        <v>4.3</v>
      </c>
      <c r="P26" s="4">
        <f t="shared" si="1"/>
        <v>1</v>
      </c>
      <c r="Q26" s="4">
        <v>1376</v>
      </c>
      <c r="R26" s="2" t="s">
        <v>1363</v>
      </c>
      <c r="S26" s="2" t="s">
        <v>1364</v>
      </c>
      <c r="T26" s="2" t="s">
        <v>1365</v>
      </c>
      <c r="U26" s="2" t="s">
        <v>1366</v>
      </c>
      <c r="V26" s="2" t="s">
        <v>1367</v>
      </c>
      <c r="W26" s="2" t="s">
        <v>1368</v>
      </c>
      <c r="X26" s="5" t="s">
        <v>1369</v>
      </c>
      <c r="Y26" s="5" t="s">
        <v>1370</v>
      </c>
    </row>
    <row r="27" spans="1:25" ht="15.75" customHeight="1" x14ac:dyDescent="0.15">
      <c r="A27" s="2" t="s">
        <v>2832</v>
      </c>
      <c r="B27" s="2" t="s">
        <v>2833</v>
      </c>
      <c r="C27" s="8" t="str">
        <f ca="1">IFERROR(__xludf.DUMMYFUNCTION("INDEX(SPLIT(B27,"" ""),1)"),"Kodak")</f>
        <v>Kodak</v>
      </c>
      <c r="D27" s="2" t="s">
        <v>13942</v>
      </c>
      <c r="E27" s="8" t="s">
        <v>13943</v>
      </c>
      <c r="F27" s="8" t="s">
        <v>13944</v>
      </c>
      <c r="G27" s="8" t="s">
        <v>13945</v>
      </c>
      <c r="H27" s="8"/>
      <c r="I27" s="9">
        <v>29999</v>
      </c>
      <c r="J27" s="8" t="str">
        <f t="shared" si="0"/>
        <v>&gt;2000</v>
      </c>
      <c r="K27" s="8" t="s">
        <v>13946</v>
      </c>
      <c r="L27" s="8">
        <v>6</v>
      </c>
      <c r="M27" s="9">
        <v>50999</v>
      </c>
      <c r="N27" s="3">
        <v>0.41</v>
      </c>
      <c r="O27" s="2">
        <v>4.4000000000000004</v>
      </c>
      <c r="P27" s="4">
        <f t="shared" si="1"/>
        <v>1</v>
      </c>
      <c r="Q27" s="4">
        <v>1712</v>
      </c>
      <c r="R27" s="2" t="s">
        <v>2835</v>
      </c>
      <c r="S27" s="2" t="s">
        <v>2836</v>
      </c>
      <c r="T27" s="2" t="s">
        <v>2837</v>
      </c>
      <c r="U27" s="2" t="s">
        <v>2838</v>
      </c>
      <c r="V27" s="2" t="s">
        <v>2839</v>
      </c>
      <c r="W27" s="2" t="s">
        <v>2840</v>
      </c>
      <c r="X27" s="5" t="s">
        <v>2841</v>
      </c>
      <c r="Y27" s="5" t="s">
        <v>2842</v>
      </c>
    </row>
    <row r="28" spans="1:25" ht="15.75" customHeight="1" x14ac:dyDescent="0.15">
      <c r="A28" s="2" t="s">
        <v>897</v>
      </c>
      <c r="B28" s="2" t="s">
        <v>898</v>
      </c>
      <c r="C28" s="8" t="str">
        <f ca="1">IFERROR(__xludf.DUMMYFUNCTION("INDEX(SPLIT(B28,"" ""),1)"),"OnePlus")</f>
        <v>OnePlus</v>
      </c>
      <c r="D28" s="2" t="s">
        <v>13942</v>
      </c>
      <c r="E28" s="8" t="s">
        <v>13943</v>
      </c>
      <c r="F28" s="8" t="s">
        <v>13944</v>
      </c>
      <c r="G28" s="8" t="s">
        <v>13945</v>
      </c>
      <c r="H28" s="8"/>
      <c r="I28" s="9">
        <v>29999</v>
      </c>
      <c r="J28" s="8" t="str">
        <f t="shared" si="0"/>
        <v>&gt;2000</v>
      </c>
      <c r="K28" s="8" t="s">
        <v>13946</v>
      </c>
      <c r="L28" s="8">
        <v>6</v>
      </c>
      <c r="M28" s="9">
        <v>39999</v>
      </c>
      <c r="N28" s="3">
        <v>0.25</v>
      </c>
      <c r="O28" s="2">
        <v>4.2</v>
      </c>
      <c r="P28" s="4">
        <f t="shared" si="1"/>
        <v>1</v>
      </c>
      <c r="Q28" s="4">
        <v>7298</v>
      </c>
      <c r="R28" s="2" t="s">
        <v>901</v>
      </c>
      <c r="S28" s="2" t="s">
        <v>431</v>
      </c>
      <c r="T28" s="2" t="s">
        <v>432</v>
      </c>
      <c r="U28" s="2" t="s">
        <v>433</v>
      </c>
      <c r="V28" s="2" t="s">
        <v>434</v>
      </c>
      <c r="W28" s="2" t="s">
        <v>435</v>
      </c>
      <c r="X28" s="5" t="s">
        <v>902</v>
      </c>
      <c r="Y28" s="5" t="s">
        <v>903</v>
      </c>
    </row>
    <row r="29" spans="1:25" ht="15.75" customHeight="1" x14ac:dyDescent="0.15">
      <c r="A29" s="2" t="s">
        <v>4831</v>
      </c>
      <c r="B29" s="2" t="s">
        <v>4832</v>
      </c>
      <c r="C29" s="8" t="str">
        <f ca="1">IFERROR(__xludf.DUMMYFUNCTION("INDEX(SPLIT(B29,"" ""),1)"),"iQOO")</f>
        <v>iQOO</v>
      </c>
      <c r="D29" s="2" t="s">
        <v>13942</v>
      </c>
      <c r="E29" s="8" t="s">
        <v>13947</v>
      </c>
      <c r="F29" s="8" t="s">
        <v>13948</v>
      </c>
      <c r="G29" s="8" t="s">
        <v>13949</v>
      </c>
      <c r="H29" s="8"/>
      <c r="I29" s="9">
        <v>29990</v>
      </c>
      <c r="J29" s="8" t="str">
        <f t="shared" si="0"/>
        <v>&gt;2000</v>
      </c>
      <c r="K29" s="8" t="s">
        <v>13946</v>
      </c>
      <c r="L29" s="8">
        <v>6</v>
      </c>
      <c r="M29" s="9">
        <v>39990</v>
      </c>
      <c r="N29" s="3">
        <v>0.25</v>
      </c>
      <c r="O29" s="2">
        <v>4.3</v>
      </c>
      <c r="P29" s="4">
        <f t="shared" si="1"/>
        <v>1</v>
      </c>
      <c r="Q29" s="4">
        <v>8399</v>
      </c>
      <c r="R29" s="2" t="s">
        <v>4834</v>
      </c>
      <c r="S29" s="2" t="s">
        <v>4835</v>
      </c>
      <c r="T29" s="2" t="s">
        <v>4836</v>
      </c>
      <c r="U29" s="2" t="s">
        <v>4837</v>
      </c>
      <c r="V29" s="2" t="s">
        <v>4838</v>
      </c>
      <c r="W29" s="2" t="s">
        <v>4839</v>
      </c>
      <c r="X29" s="5" t="s">
        <v>4840</v>
      </c>
      <c r="Y29" s="5" t="s">
        <v>4841</v>
      </c>
    </row>
    <row r="30" spans="1:25" ht="15.75" customHeight="1" x14ac:dyDescent="0.15">
      <c r="A30" s="2" t="s">
        <v>1501</v>
      </c>
      <c r="B30" s="2" t="s">
        <v>1502</v>
      </c>
      <c r="C30" s="8" t="str">
        <f ca="1">IFERROR(__xludf.DUMMYFUNCTION("INDEX(SPLIT(B30,"" ""),1)"),"VU")</f>
        <v>VU</v>
      </c>
      <c r="D30" s="2" t="s">
        <v>13942</v>
      </c>
      <c r="E30" s="8" t="s">
        <v>13943</v>
      </c>
      <c r="F30" s="8" t="s">
        <v>13944</v>
      </c>
      <c r="G30" s="8" t="s">
        <v>13945</v>
      </c>
      <c r="H30" s="8"/>
      <c r="I30" s="9">
        <v>29990</v>
      </c>
      <c r="J30" s="8" t="str">
        <f t="shared" si="0"/>
        <v>&gt;2000</v>
      </c>
      <c r="K30" s="8" t="s">
        <v>13946</v>
      </c>
      <c r="L30" s="8">
        <v>6</v>
      </c>
      <c r="M30" s="9">
        <v>65000</v>
      </c>
      <c r="N30" s="3">
        <v>0.54</v>
      </c>
      <c r="O30" s="2">
        <v>4.0999999999999996</v>
      </c>
      <c r="P30" s="4">
        <f t="shared" si="1"/>
        <v>0</v>
      </c>
      <c r="Q30" s="2">
        <v>211</v>
      </c>
      <c r="R30" s="2" t="s">
        <v>1504</v>
      </c>
      <c r="S30" s="2" t="s">
        <v>1505</v>
      </c>
      <c r="T30" s="2" t="s">
        <v>1506</v>
      </c>
      <c r="U30" s="2" t="s">
        <v>1507</v>
      </c>
      <c r="V30" s="2" t="s">
        <v>1508</v>
      </c>
      <c r="W30" s="2" t="s">
        <v>1509</v>
      </c>
      <c r="X30" s="5" t="s">
        <v>1510</v>
      </c>
      <c r="Y30" s="5" t="s">
        <v>1511</v>
      </c>
    </row>
    <row r="31" spans="1:25" ht="15.75" customHeight="1" x14ac:dyDescent="0.15">
      <c r="A31" s="2" t="s">
        <v>3715</v>
      </c>
      <c r="B31" s="2" t="s">
        <v>3716</v>
      </c>
      <c r="C31" s="8" t="str">
        <f ca="1">IFERROR(__xludf.DUMMYFUNCTION("INDEX(SPLIT(B31,"" ""),1)"),"iQOO")</f>
        <v>iQOO</v>
      </c>
      <c r="D31" s="2" t="s">
        <v>13942</v>
      </c>
      <c r="E31" s="8" t="s">
        <v>13947</v>
      </c>
      <c r="F31" s="8" t="s">
        <v>13948</v>
      </c>
      <c r="G31" s="8" t="s">
        <v>13949</v>
      </c>
      <c r="H31" s="8"/>
      <c r="I31" s="9">
        <v>28999</v>
      </c>
      <c r="J31" s="8" t="str">
        <f t="shared" si="0"/>
        <v>&gt;2000</v>
      </c>
      <c r="K31" s="8" t="s">
        <v>13946</v>
      </c>
      <c r="L31" s="8">
        <v>6</v>
      </c>
      <c r="M31" s="9">
        <v>34999</v>
      </c>
      <c r="N31" s="3">
        <v>0.17</v>
      </c>
      <c r="O31" s="2">
        <v>4.4000000000000004</v>
      </c>
      <c r="P31" s="4">
        <f t="shared" si="1"/>
        <v>1</v>
      </c>
      <c r="Q31" s="4">
        <v>20311</v>
      </c>
      <c r="R31" s="2" t="s">
        <v>3717</v>
      </c>
      <c r="S31" s="2" t="s">
        <v>3718</v>
      </c>
      <c r="T31" s="2" t="s">
        <v>3719</v>
      </c>
      <c r="U31" s="2" t="s">
        <v>3720</v>
      </c>
      <c r="V31" s="2" t="s">
        <v>3721</v>
      </c>
      <c r="W31" s="2" t="s">
        <v>3722</v>
      </c>
      <c r="X31" s="5" t="s">
        <v>3723</v>
      </c>
      <c r="Y31" s="5" t="s">
        <v>3724</v>
      </c>
    </row>
    <row r="32" spans="1:25" ht="15.75" customHeight="1" x14ac:dyDescent="0.15">
      <c r="A32" s="2" t="s">
        <v>3275</v>
      </c>
      <c r="B32" s="2" t="s">
        <v>3276</v>
      </c>
      <c r="C32" s="8" t="str">
        <f ca="1">IFERROR(__xludf.DUMMYFUNCTION("INDEX(SPLIT(B32,"" ""),1)"),"OnePlus")</f>
        <v>OnePlus</v>
      </c>
      <c r="D32" s="2" t="s">
        <v>13942</v>
      </c>
      <c r="E32" s="8" t="s">
        <v>13947</v>
      </c>
      <c r="F32" s="8" t="s">
        <v>13948</v>
      </c>
      <c r="G32" s="8" t="s">
        <v>13949</v>
      </c>
      <c r="H32" s="8"/>
      <c r="I32" s="9">
        <v>28999</v>
      </c>
      <c r="J32" s="8" t="str">
        <f t="shared" si="0"/>
        <v>&gt;2000</v>
      </c>
      <c r="K32" s="8" t="s">
        <v>13946</v>
      </c>
      <c r="L32" s="8">
        <v>6</v>
      </c>
      <c r="M32" s="9">
        <v>28999</v>
      </c>
      <c r="N32" s="3">
        <v>0</v>
      </c>
      <c r="O32" s="2">
        <v>4.3</v>
      </c>
      <c r="P32" s="4">
        <f t="shared" si="1"/>
        <v>1</v>
      </c>
      <c r="Q32" s="4">
        <v>17415</v>
      </c>
      <c r="R32" s="2" t="s">
        <v>3278</v>
      </c>
      <c r="S32" s="2" t="s">
        <v>3279</v>
      </c>
      <c r="T32" s="2" t="s">
        <v>3280</v>
      </c>
      <c r="U32" s="2" t="s">
        <v>3281</v>
      </c>
      <c r="V32" s="2" t="s">
        <v>3282</v>
      </c>
      <c r="W32" s="2" t="s">
        <v>3283</v>
      </c>
      <c r="X32" s="5" t="s">
        <v>3284</v>
      </c>
      <c r="Y32" s="5" t="s">
        <v>3285</v>
      </c>
    </row>
    <row r="33" spans="1:25" ht="15.75" customHeight="1" x14ac:dyDescent="0.15">
      <c r="A33" s="2" t="s">
        <v>3286</v>
      </c>
      <c r="B33" s="2" t="s">
        <v>3287</v>
      </c>
      <c r="C33" s="8" t="str">
        <f ca="1">IFERROR(__xludf.DUMMYFUNCTION("INDEX(SPLIT(B33,"" ""),1)"),"OnePlus")</f>
        <v>OnePlus</v>
      </c>
      <c r="D33" s="2" t="s">
        <v>13942</v>
      </c>
      <c r="E33" s="8" t="s">
        <v>13947</v>
      </c>
      <c r="F33" s="8" t="s">
        <v>13948</v>
      </c>
      <c r="G33" s="8" t="s">
        <v>13949</v>
      </c>
      <c r="H33" s="8"/>
      <c r="I33" s="9">
        <v>28999</v>
      </c>
      <c r="J33" s="8" t="str">
        <f t="shared" si="0"/>
        <v>&gt;2000</v>
      </c>
      <c r="K33" s="8" t="s">
        <v>13946</v>
      </c>
      <c r="L33" s="8">
        <v>6</v>
      </c>
      <c r="M33" s="9">
        <v>28999</v>
      </c>
      <c r="N33" s="3">
        <v>0</v>
      </c>
      <c r="O33" s="2">
        <v>4.3</v>
      </c>
      <c r="P33" s="4">
        <f t="shared" si="1"/>
        <v>1</v>
      </c>
      <c r="Q33" s="4">
        <v>17415</v>
      </c>
      <c r="R33" s="2" t="s">
        <v>3288</v>
      </c>
      <c r="S33" s="2" t="s">
        <v>3279</v>
      </c>
      <c r="T33" s="2" t="s">
        <v>3280</v>
      </c>
      <c r="U33" s="2" t="s">
        <v>3281</v>
      </c>
      <c r="V33" s="2" t="s">
        <v>3282</v>
      </c>
      <c r="W33" s="2" t="s">
        <v>3283</v>
      </c>
      <c r="X33" s="5" t="s">
        <v>3289</v>
      </c>
      <c r="Y33" s="5" t="s">
        <v>3290</v>
      </c>
    </row>
    <row r="34" spans="1:25" ht="15.75" customHeight="1" x14ac:dyDescent="0.15">
      <c r="A34" s="2" t="s">
        <v>904</v>
      </c>
      <c r="B34" s="2" t="s">
        <v>905</v>
      </c>
      <c r="C34" s="8" t="str">
        <f ca="1">IFERROR(__xludf.DUMMYFUNCTION("INDEX(SPLIT(B34,"" ""),1)"),"Acer")</f>
        <v>Acer</v>
      </c>
      <c r="D34" s="2" t="s">
        <v>13942</v>
      </c>
      <c r="E34" s="8" t="s">
        <v>13943</v>
      </c>
      <c r="F34" s="8" t="s">
        <v>13944</v>
      </c>
      <c r="G34" s="8" t="s">
        <v>13945</v>
      </c>
      <c r="H34" s="8"/>
      <c r="I34" s="9">
        <v>27999</v>
      </c>
      <c r="J34" s="8" t="str">
        <f t="shared" si="0"/>
        <v>&gt;2000</v>
      </c>
      <c r="K34" s="8" t="s">
        <v>13946</v>
      </c>
      <c r="L34" s="8">
        <v>6</v>
      </c>
      <c r="M34" s="9">
        <v>40990</v>
      </c>
      <c r="N34" s="3">
        <v>0.32</v>
      </c>
      <c r="O34" s="2">
        <v>4.3</v>
      </c>
      <c r="P34" s="4">
        <f t="shared" si="1"/>
        <v>1</v>
      </c>
      <c r="Q34" s="4">
        <v>4703</v>
      </c>
      <c r="R34" s="2" t="s">
        <v>908</v>
      </c>
      <c r="S34" s="2" t="s">
        <v>283</v>
      </c>
      <c r="T34" s="2" t="s">
        <v>284</v>
      </c>
      <c r="U34" s="2" t="s">
        <v>285</v>
      </c>
      <c r="V34" s="2" t="s">
        <v>286</v>
      </c>
      <c r="W34" s="2" t="s">
        <v>13957</v>
      </c>
      <c r="X34" s="5" t="s">
        <v>909</v>
      </c>
      <c r="Y34" s="5" t="s">
        <v>910</v>
      </c>
    </row>
    <row r="35" spans="1:25" ht="15.75" customHeight="1" x14ac:dyDescent="0.15">
      <c r="A35" s="2" t="s">
        <v>12226</v>
      </c>
      <c r="B35" s="2" t="s">
        <v>12227</v>
      </c>
      <c r="C35" s="8" t="str">
        <f ca="1">IFERROR(__xludf.DUMMYFUNCTION("INDEX(SPLIT(B35,"" ""),1)"),"ECOVACS")</f>
        <v>ECOVACS</v>
      </c>
      <c r="D35" s="2" t="s">
        <v>13950</v>
      </c>
      <c r="E35" s="8" t="s">
        <v>13958</v>
      </c>
      <c r="F35" s="8" t="s">
        <v>13959</v>
      </c>
      <c r="G35" s="8" t="s">
        <v>13960</v>
      </c>
      <c r="H35" s="8" t="s">
        <v>13961</v>
      </c>
      <c r="I35" s="9">
        <v>27900</v>
      </c>
      <c r="J35" s="8" t="str">
        <f t="shared" si="0"/>
        <v>&gt;2000</v>
      </c>
      <c r="K35" s="8" t="s">
        <v>13946</v>
      </c>
      <c r="L35" s="8">
        <v>6</v>
      </c>
      <c r="M35" s="9">
        <v>59900</v>
      </c>
      <c r="N35" s="3">
        <v>0.53</v>
      </c>
      <c r="O35" s="2">
        <v>4.4000000000000004</v>
      </c>
      <c r="P35" s="4">
        <f t="shared" si="1"/>
        <v>1</v>
      </c>
      <c r="Q35" s="4">
        <v>5298</v>
      </c>
      <c r="R35" s="2" t="s">
        <v>12230</v>
      </c>
      <c r="S35" s="2" t="s">
        <v>12231</v>
      </c>
      <c r="T35" s="2" t="s">
        <v>12232</v>
      </c>
      <c r="U35" s="2" t="s">
        <v>12233</v>
      </c>
      <c r="V35" s="2" t="s">
        <v>12234</v>
      </c>
      <c r="W35" s="2" t="s">
        <v>12235</v>
      </c>
      <c r="X35" s="5" t="s">
        <v>12236</v>
      </c>
      <c r="Y35" s="5" t="s">
        <v>12237</v>
      </c>
    </row>
    <row r="36" spans="1:25" ht="15.75" customHeight="1" x14ac:dyDescent="0.15">
      <c r="A36" s="2" t="s">
        <v>8732</v>
      </c>
      <c r="B36" s="2" t="s">
        <v>8733</v>
      </c>
      <c r="C36" s="8" t="str">
        <f ca="1">IFERROR(__xludf.DUMMYFUNCTION("INDEX(SPLIT(B36,"" ""),1)"),"Xiaomi")</f>
        <v>Xiaomi</v>
      </c>
      <c r="D36" s="2" t="s">
        <v>13954</v>
      </c>
      <c r="E36" s="8" t="s">
        <v>13962</v>
      </c>
      <c r="F36" s="8"/>
      <c r="G36" s="8"/>
      <c r="H36" s="8"/>
      <c r="I36" s="9">
        <v>26999</v>
      </c>
      <c r="J36" s="8" t="str">
        <f t="shared" si="0"/>
        <v>&gt;2000</v>
      </c>
      <c r="K36" s="8" t="s">
        <v>13946</v>
      </c>
      <c r="L36" s="8">
        <v>6</v>
      </c>
      <c r="M36" s="9">
        <v>37999</v>
      </c>
      <c r="N36" s="3">
        <v>0.28999999999999998</v>
      </c>
      <c r="O36" s="2">
        <v>4.5999999999999996</v>
      </c>
      <c r="P36" s="4">
        <f t="shared" si="1"/>
        <v>1</v>
      </c>
      <c r="Q36" s="4">
        <v>2886</v>
      </c>
      <c r="R36" s="2" t="s">
        <v>8735</v>
      </c>
      <c r="S36" s="2" t="s">
        <v>8736</v>
      </c>
      <c r="T36" s="2" t="s">
        <v>8737</v>
      </c>
      <c r="U36" s="2" t="s">
        <v>8738</v>
      </c>
      <c r="V36" s="2" t="s">
        <v>8739</v>
      </c>
      <c r="W36" s="2" t="s">
        <v>8740</v>
      </c>
      <c r="X36" s="5" t="s">
        <v>8741</v>
      </c>
      <c r="Y36" s="5" t="s">
        <v>8742</v>
      </c>
    </row>
    <row r="37" spans="1:25" ht="15.75" customHeight="1" x14ac:dyDescent="0.15">
      <c r="A37" s="2" t="s">
        <v>2936</v>
      </c>
      <c r="B37" s="2" t="s">
        <v>2937</v>
      </c>
      <c r="C37" s="8" t="str">
        <f ca="1">IFERROR(__xludf.DUMMYFUNCTION("INDEX(SPLIT(B37,"" ""),1)"),"Kodak")</f>
        <v>Kodak</v>
      </c>
      <c r="D37" s="2" t="s">
        <v>13942</v>
      </c>
      <c r="E37" s="8" t="s">
        <v>13943</v>
      </c>
      <c r="F37" s="8" t="s">
        <v>13944</v>
      </c>
      <c r="G37" s="8" t="s">
        <v>13945</v>
      </c>
      <c r="H37" s="8"/>
      <c r="I37" s="9">
        <v>26999</v>
      </c>
      <c r="J37" s="8" t="str">
        <f t="shared" si="0"/>
        <v>&gt;2000</v>
      </c>
      <c r="K37" s="8" t="s">
        <v>13946</v>
      </c>
      <c r="L37" s="8">
        <v>6</v>
      </c>
      <c r="M37" s="9">
        <v>42999</v>
      </c>
      <c r="N37" s="3">
        <v>0.37</v>
      </c>
      <c r="O37" s="2">
        <v>4.2</v>
      </c>
      <c r="P37" s="4">
        <f t="shared" si="1"/>
        <v>1</v>
      </c>
      <c r="Q37" s="4">
        <v>1510</v>
      </c>
      <c r="R37" s="2" t="s">
        <v>2938</v>
      </c>
      <c r="S37" s="2" t="s">
        <v>2939</v>
      </c>
      <c r="T37" s="2" t="s">
        <v>2940</v>
      </c>
      <c r="U37" s="2" t="s">
        <v>2941</v>
      </c>
      <c r="V37" s="2" t="s">
        <v>2942</v>
      </c>
      <c r="W37" s="2" t="s">
        <v>2943</v>
      </c>
      <c r="X37" s="5" t="s">
        <v>2944</v>
      </c>
      <c r="Y37" s="5" t="s">
        <v>2945</v>
      </c>
    </row>
    <row r="38" spans="1:25" ht="15.75" customHeight="1" x14ac:dyDescent="0.15">
      <c r="A38" s="2" t="s">
        <v>769</v>
      </c>
      <c r="B38" s="2" t="s">
        <v>770</v>
      </c>
      <c r="C38" s="8" t="str">
        <f ca="1">IFERROR(__xludf.DUMMYFUNCTION("INDEX(SPLIT(B38,"" ""),1)"),"Redmi")</f>
        <v>Redmi</v>
      </c>
      <c r="D38" s="2" t="s">
        <v>13942</v>
      </c>
      <c r="E38" s="8" t="s">
        <v>13943</v>
      </c>
      <c r="F38" s="8" t="s">
        <v>13944</v>
      </c>
      <c r="G38" s="8" t="s">
        <v>13945</v>
      </c>
      <c r="H38" s="8"/>
      <c r="I38" s="9">
        <v>26999</v>
      </c>
      <c r="J38" s="8" t="str">
        <f t="shared" si="0"/>
        <v>&gt;2000</v>
      </c>
      <c r="K38" s="8" t="s">
        <v>13946</v>
      </c>
      <c r="L38" s="8">
        <v>6</v>
      </c>
      <c r="M38" s="9">
        <v>42999</v>
      </c>
      <c r="N38" s="3">
        <v>0.37</v>
      </c>
      <c r="O38" s="2">
        <v>4.2</v>
      </c>
      <c r="P38" s="4">
        <f t="shared" si="1"/>
        <v>1</v>
      </c>
      <c r="Q38" s="4">
        <v>45238</v>
      </c>
      <c r="R38" s="2" t="s">
        <v>773</v>
      </c>
      <c r="S38" s="2" t="s">
        <v>691</v>
      </c>
      <c r="T38" s="2" t="s">
        <v>692</v>
      </c>
      <c r="U38" s="2" t="s">
        <v>693</v>
      </c>
      <c r="V38" s="2" t="s">
        <v>694</v>
      </c>
      <c r="W38" s="2" t="s">
        <v>695</v>
      </c>
      <c r="X38" s="5" t="s">
        <v>774</v>
      </c>
      <c r="Y38" s="5" t="s">
        <v>775</v>
      </c>
    </row>
    <row r="39" spans="1:25" ht="15.75" customHeight="1" x14ac:dyDescent="0.15">
      <c r="A39" s="2" t="s">
        <v>944</v>
      </c>
      <c r="B39" s="2" t="s">
        <v>945</v>
      </c>
      <c r="C39" s="8" t="str">
        <f ca="1">IFERROR(__xludf.DUMMYFUNCTION("INDEX(SPLIT(B39,"" ""),1)"),"OnePlus")</f>
        <v>OnePlus</v>
      </c>
      <c r="D39" s="2" t="s">
        <v>13942</v>
      </c>
      <c r="E39" s="8" t="s">
        <v>13943</v>
      </c>
      <c r="F39" s="8" t="s">
        <v>13944</v>
      </c>
      <c r="G39" s="8" t="s">
        <v>13945</v>
      </c>
      <c r="H39" s="8"/>
      <c r="I39" s="9">
        <v>24999</v>
      </c>
      <c r="J39" s="8" t="str">
        <f t="shared" si="0"/>
        <v>&gt;2000</v>
      </c>
      <c r="K39" s="8" t="s">
        <v>13946</v>
      </c>
      <c r="L39" s="8">
        <v>6</v>
      </c>
      <c r="M39" s="9">
        <v>31999</v>
      </c>
      <c r="N39" s="3">
        <v>0.22</v>
      </c>
      <c r="O39" s="2">
        <v>4.2</v>
      </c>
      <c r="P39" s="4">
        <f t="shared" si="1"/>
        <v>1</v>
      </c>
      <c r="Q39" s="4">
        <v>34899</v>
      </c>
      <c r="R39" s="2" t="s">
        <v>947</v>
      </c>
      <c r="S39" s="2" t="s">
        <v>305</v>
      </c>
      <c r="T39" s="2" t="s">
        <v>306</v>
      </c>
      <c r="U39" s="2" t="s">
        <v>307</v>
      </c>
      <c r="V39" s="2" t="s">
        <v>308</v>
      </c>
      <c r="W39" s="2" t="s">
        <v>309</v>
      </c>
      <c r="X39" s="5" t="s">
        <v>948</v>
      </c>
      <c r="Y39" s="5" t="s">
        <v>949</v>
      </c>
    </row>
    <row r="40" spans="1:25" ht="15.75" customHeight="1" x14ac:dyDescent="0.15">
      <c r="A40" s="2" t="s">
        <v>1909</v>
      </c>
      <c r="B40" s="2" t="s">
        <v>1910</v>
      </c>
      <c r="C40" s="8" t="str">
        <f ca="1">IFERROR(__xludf.DUMMYFUNCTION("INDEX(SPLIT(B40,"" ""),1)"),"MI")</f>
        <v>MI</v>
      </c>
      <c r="D40" s="2" t="s">
        <v>13942</v>
      </c>
      <c r="E40" s="8" t="s">
        <v>13943</v>
      </c>
      <c r="F40" s="8" t="s">
        <v>13944</v>
      </c>
      <c r="G40" s="8" t="s">
        <v>13945</v>
      </c>
      <c r="H40" s="8"/>
      <c r="I40" s="9">
        <v>24999</v>
      </c>
      <c r="J40" s="8" t="str">
        <f t="shared" si="0"/>
        <v>&gt;2000</v>
      </c>
      <c r="K40" s="8" t="s">
        <v>13946</v>
      </c>
      <c r="L40" s="8">
        <v>6</v>
      </c>
      <c r="M40" s="9">
        <v>35999</v>
      </c>
      <c r="N40" s="3">
        <v>0.31</v>
      </c>
      <c r="O40" s="2">
        <v>4.2</v>
      </c>
      <c r="P40" s="4">
        <f t="shared" si="1"/>
        <v>1</v>
      </c>
      <c r="Q40" s="4">
        <v>32840</v>
      </c>
      <c r="R40" s="2" t="s">
        <v>1060</v>
      </c>
      <c r="S40" s="2" t="s">
        <v>198</v>
      </c>
      <c r="T40" s="2" t="s">
        <v>199</v>
      </c>
      <c r="U40" s="2" t="s">
        <v>200</v>
      </c>
      <c r="V40" s="2" t="s">
        <v>201</v>
      </c>
      <c r="W40" s="2" t="s">
        <v>1912</v>
      </c>
      <c r="X40" s="5" t="s">
        <v>1913</v>
      </c>
      <c r="Y40" s="5" t="s">
        <v>1914</v>
      </c>
    </row>
    <row r="41" spans="1:25" ht="15.75" customHeight="1" x14ac:dyDescent="0.15">
      <c r="A41" s="2" t="s">
        <v>3112</v>
      </c>
      <c r="B41" s="2" t="s">
        <v>3113</v>
      </c>
      <c r="C41" s="8" t="str">
        <f ca="1">IFERROR(__xludf.DUMMYFUNCTION("INDEX(SPLIT(B41,"" ""),1)"),"TCL")</f>
        <v>TCL</v>
      </c>
      <c r="D41" s="2" t="s">
        <v>13942</v>
      </c>
      <c r="E41" s="8" t="s">
        <v>13943</v>
      </c>
      <c r="F41" s="8" t="s">
        <v>13944</v>
      </c>
      <c r="G41" s="8" t="s">
        <v>13945</v>
      </c>
      <c r="H41" s="8"/>
      <c r="I41" s="9">
        <v>24990</v>
      </c>
      <c r="J41" s="8" t="str">
        <f t="shared" si="0"/>
        <v>&gt;2000</v>
      </c>
      <c r="K41" s="8" t="s">
        <v>13946</v>
      </c>
      <c r="L41" s="8">
        <v>6</v>
      </c>
      <c r="M41" s="9">
        <v>51990</v>
      </c>
      <c r="N41" s="3">
        <v>0.52</v>
      </c>
      <c r="O41" s="2">
        <v>4.2</v>
      </c>
      <c r="P41" s="4">
        <f t="shared" si="1"/>
        <v>1</v>
      </c>
      <c r="Q41" s="4">
        <v>2951</v>
      </c>
      <c r="R41" s="2" t="s">
        <v>3115</v>
      </c>
      <c r="S41" s="2" t="s">
        <v>3116</v>
      </c>
      <c r="T41" s="2" t="s">
        <v>3117</v>
      </c>
      <c r="U41" s="2" t="s">
        <v>3118</v>
      </c>
      <c r="V41" s="2" t="s">
        <v>3119</v>
      </c>
      <c r="W41" s="2" t="s">
        <v>3120</v>
      </c>
      <c r="X41" s="5" t="s">
        <v>3121</v>
      </c>
      <c r="Y41" s="5" t="s">
        <v>3122</v>
      </c>
    </row>
    <row r="42" spans="1:25" ht="15.75" customHeight="1" x14ac:dyDescent="0.15">
      <c r="A42" s="2" t="s">
        <v>3140</v>
      </c>
      <c r="B42" s="2" t="s">
        <v>3141</v>
      </c>
      <c r="C42" s="8" t="str">
        <f ca="1">IFERROR(__xludf.DUMMYFUNCTION("INDEX(SPLIT(B42,"" ""),1)"),"AmazonBasics")</f>
        <v>AmazonBasics</v>
      </c>
      <c r="D42" s="2" t="s">
        <v>13942</v>
      </c>
      <c r="E42" s="8" t="s">
        <v>13943</v>
      </c>
      <c r="F42" s="8" t="s">
        <v>13944</v>
      </c>
      <c r="G42" s="8" t="s">
        <v>13945</v>
      </c>
      <c r="H42" s="8"/>
      <c r="I42" s="9">
        <v>24499</v>
      </c>
      <c r="J42" s="8" t="str">
        <f t="shared" si="0"/>
        <v>&gt;2000</v>
      </c>
      <c r="K42" s="8" t="s">
        <v>13946</v>
      </c>
      <c r="L42" s="8">
        <v>6</v>
      </c>
      <c r="M42" s="9">
        <v>50000</v>
      </c>
      <c r="N42" s="3">
        <v>0.51</v>
      </c>
      <c r="O42" s="2">
        <v>3.9</v>
      </c>
      <c r="P42" s="4">
        <f t="shared" si="1"/>
        <v>0</v>
      </c>
      <c r="Q42" s="4">
        <v>3518</v>
      </c>
      <c r="R42" s="2" t="s">
        <v>3144</v>
      </c>
      <c r="S42" s="2" t="s">
        <v>3145</v>
      </c>
      <c r="T42" s="2" t="s">
        <v>3146</v>
      </c>
      <c r="U42" s="2" t="s">
        <v>3147</v>
      </c>
      <c r="V42" s="2" t="s">
        <v>3148</v>
      </c>
      <c r="W42" s="2" t="s">
        <v>3149</v>
      </c>
      <c r="X42" s="5" t="s">
        <v>3150</v>
      </c>
      <c r="Y42" s="5" t="s">
        <v>3151</v>
      </c>
    </row>
    <row r="43" spans="1:25" ht="15.75" customHeight="1" x14ac:dyDescent="0.15">
      <c r="A43" s="2" t="s">
        <v>1316</v>
      </c>
      <c r="B43" s="2" t="s">
        <v>1317</v>
      </c>
      <c r="C43" s="8" t="str">
        <f ca="1">IFERROR(__xludf.DUMMYFUNCTION("INDEX(SPLIT(B43,"" ""),1)"),"Acer")</f>
        <v>Acer</v>
      </c>
      <c r="D43" s="2" t="s">
        <v>13942</v>
      </c>
      <c r="E43" s="8" t="s">
        <v>13943</v>
      </c>
      <c r="F43" s="8" t="s">
        <v>13944</v>
      </c>
      <c r="G43" s="8" t="s">
        <v>13945</v>
      </c>
      <c r="H43" s="8"/>
      <c r="I43" s="9">
        <v>23999</v>
      </c>
      <c r="J43" s="8" t="str">
        <f t="shared" si="0"/>
        <v>&gt;2000</v>
      </c>
      <c r="K43" s="8" t="s">
        <v>13946</v>
      </c>
      <c r="L43" s="8">
        <v>6</v>
      </c>
      <c r="M43" s="9">
        <v>34990</v>
      </c>
      <c r="N43" s="3">
        <v>0.31</v>
      </c>
      <c r="O43" s="2">
        <v>4.3</v>
      </c>
      <c r="P43" s="4">
        <f t="shared" si="1"/>
        <v>1</v>
      </c>
      <c r="Q43" s="4">
        <v>4703</v>
      </c>
      <c r="R43" s="2" t="s">
        <v>908</v>
      </c>
      <c r="S43" s="2" t="s">
        <v>283</v>
      </c>
      <c r="T43" s="2" t="s">
        <v>284</v>
      </c>
      <c r="U43" s="2" t="s">
        <v>285</v>
      </c>
      <c r="V43" s="2" t="s">
        <v>286</v>
      </c>
      <c r="W43" s="2" t="s">
        <v>13957</v>
      </c>
      <c r="X43" s="5" t="s">
        <v>1320</v>
      </c>
      <c r="Y43" s="5" t="s">
        <v>1321</v>
      </c>
    </row>
    <row r="44" spans="1:25" ht="15.75" customHeight="1" x14ac:dyDescent="0.15">
      <c r="A44" s="2" t="s">
        <v>4821</v>
      </c>
      <c r="B44" s="2" t="s">
        <v>4822</v>
      </c>
      <c r="C44" s="8" t="str">
        <f ca="1">IFERROR(__xludf.DUMMYFUNCTION("INDEX(SPLIT(B44,"" ""),1)"),"Samsung")</f>
        <v>Samsung</v>
      </c>
      <c r="D44" s="2" t="s">
        <v>13942</v>
      </c>
      <c r="E44" s="8" t="s">
        <v>13947</v>
      </c>
      <c r="F44" s="8" t="s">
        <v>13948</v>
      </c>
      <c r="G44" s="8" t="s">
        <v>13949</v>
      </c>
      <c r="H44" s="8"/>
      <c r="I44" s="9">
        <v>23999</v>
      </c>
      <c r="J44" s="8" t="str">
        <f t="shared" si="0"/>
        <v>&gt;2000</v>
      </c>
      <c r="K44" s="8" t="s">
        <v>13946</v>
      </c>
      <c r="L44" s="8">
        <v>6</v>
      </c>
      <c r="M44" s="9">
        <v>32999</v>
      </c>
      <c r="N44" s="3">
        <v>0.27</v>
      </c>
      <c r="O44" s="2">
        <v>3.9</v>
      </c>
      <c r="P44" s="4">
        <f t="shared" si="1"/>
        <v>0</v>
      </c>
      <c r="Q44" s="4">
        <v>8866</v>
      </c>
      <c r="R44" s="2" t="s">
        <v>4823</v>
      </c>
      <c r="S44" s="2" t="s">
        <v>4824</v>
      </c>
      <c r="T44" s="2" t="s">
        <v>4825</v>
      </c>
      <c r="U44" s="2" t="s">
        <v>4826</v>
      </c>
      <c r="V44" s="2" t="s">
        <v>4827</v>
      </c>
      <c r="W44" s="2" t="s">
        <v>4828</v>
      </c>
      <c r="X44" s="5" t="s">
        <v>4829</v>
      </c>
      <c r="Y44" s="5" t="s">
        <v>4830</v>
      </c>
    </row>
    <row r="45" spans="1:25" ht="15.75" customHeight="1" x14ac:dyDescent="0.15">
      <c r="A45" s="2" t="s">
        <v>4024</v>
      </c>
      <c r="B45" s="2" t="s">
        <v>4025</v>
      </c>
      <c r="C45" s="8" t="str">
        <f ca="1">IFERROR(__xludf.DUMMYFUNCTION("INDEX(SPLIT(B45,"" ""),1)"),"Redmi")</f>
        <v>Redmi</v>
      </c>
      <c r="D45" s="2" t="s">
        <v>13942</v>
      </c>
      <c r="E45" s="8" t="s">
        <v>13947</v>
      </c>
      <c r="F45" s="8" t="s">
        <v>13948</v>
      </c>
      <c r="G45" s="8" t="s">
        <v>13949</v>
      </c>
      <c r="H45" s="8"/>
      <c r="I45" s="9">
        <v>22999</v>
      </c>
      <c r="J45" s="8" t="str">
        <f t="shared" si="0"/>
        <v>&gt;2000</v>
      </c>
      <c r="K45" s="8" t="s">
        <v>13946</v>
      </c>
      <c r="L45" s="8">
        <v>6</v>
      </c>
      <c r="M45" s="9">
        <v>28999</v>
      </c>
      <c r="N45" s="3">
        <v>0.21</v>
      </c>
      <c r="O45" s="2">
        <v>3.9</v>
      </c>
      <c r="P45" s="4">
        <f t="shared" si="1"/>
        <v>0</v>
      </c>
      <c r="Q45" s="4">
        <v>25824</v>
      </c>
      <c r="R45" s="2" t="s">
        <v>4027</v>
      </c>
      <c r="S45" s="2" t="s">
        <v>3673</v>
      </c>
      <c r="T45" s="2" t="s">
        <v>3674</v>
      </c>
      <c r="U45" s="2" t="s">
        <v>3675</v>
      </c>
      <c r="V45" s="2" t="s">
        <v>3676</v>
      </c>
      <c r="W45" s="2" t="s">
        <v>3677</v>
      </c>
      <c r="X45" s="5" t="s">
        <v>3678</v>
      </c>
      <c r="Y45" s="5" t="s">
        <v>4028</v>
      </c>
    </row>
    <row r="46" spans="1:25" ht="15.75" customHeight="1" x14ac:dyDescent="0.15">
      <c r="A46" s="2" t="s">
        <v>2677</v>
      </c>
      <c r="B46" s="2" t="s">
        <v>2678</v>
      </c>
      <c r="C46" s="8" t="str">
        <f ca="1">IFERROR(__xludf.DUMMYFUNCTION("INDEX(SPLIT(B46,"" ""),1)"),"Mi")</f>
        <v>Mi</v>
      </c>
      <c r="D46" s="2" t="s">
        <v>13942</v>
      </c>
      <c r="E46" s="8" t="s">
        <v>13943</v>
      </c>
      <c r="F46" s="8" t="s">
        <v>13944</v>
      </c>
      <c r="G46" s="8" t="s">
        <v>13945</v>
      </c>
      <c r="H46" s="8"/>
      <c r="I46" s="9">
        <v>21999</v>
      </c>
      <c r="J46" s="8" t="str">
        <f t="shared" si="0"/>
        <v>&gt;2000</v>
      </c>
      <c r="K46" s="8" t="s">
        <v>13946</v>
      </c>
      <c r="L46" s="8">
        <v>6</v>
      </c>
      <c r="M46" s="9">
        <v>29999</v>
      </c>
      <c r="N46" s="3">
        <v>0.27</v>
      </c>
      <c r="O46" s="2">
        <v>4.2</v>
      </c>
      <c r="P46" s="4">
        <f t="shared" si="1"/>
        <v>1</v>
      </c>
      <c r="Q46" s="4">
        <v>32840</v>
      </c>
      <c r="R46" s="2" t="s">
        <v>2679</v>
      </c>
      <c r="S46" s="2" t="s">
        <v>198</v>
      </c>
      <c r="T46" s="2" t="s">
        <v>199</v>
      </c>
      <c r="U46" s="2" t="s">
        <v>200</v>
      </c>
      <c r="V46" s="2" t="s">
        <v>201</v>
      </c>
      <c r="W46" s="2" t="s">
        <v>1061</v>
      </c>
      <c r="X46" s="5" t="s">
        <v>2680</v>
      </c>
      <c r="Y46" s="5" t="s">
        <v>2681</v>
      </c>
    </row>
    <row r="47" spans="1:25" ht="15.75" customHeight="1" x14ac:dyDescent="0.15">
      <c r="A47" s="2" t="s">
        <v>1058</v>
      </c>
      <c r="B47" s="2" t="s">
        <v>1059</v>
      </c>
      <c r="C47" s="8" t="str">
        <f ca="1">IFERROR(__xludf.DUMMYFUNCTION("INDEX(SPLIT(B47,"" ""),1)"),"MI")</f>
        <v>MI</v>
      </c>
      <c r="D47" s="2" t="s">
        <v>13942</v>
      </c>
      <c r="E47" s="8" t="s">
        <v>13943</v>
      </c>
      <c r="F47" s="8" t="s">
        <v>13944</v>
      </c>
      <c r="G47" s="8" t="s">
        <v>13945</v>
      </c>
      <c r="H47" s="8"/>
      <c r="I47" s="9">
        <v>21999</v>
      </c>
      <c r="J47" s="8" t="str">
        <f t="shared" si="0"/>
        <v>&gt;2000</v>
      </c>
      <c r="K47" s="8" t="s">
        <v>13946</v>
      </c>
      <c r="L47" s="8">
        <v>6</v>
      </c>
      <c r="M47" s="9">
        <v>29999</v>
      </c>
      <c r="N47" s="3">
        <v>0.27</v>
      </c>
      <c r="O47" s="2">
        <v>4.2</v>
      </c>
      <c r="P47" s="4">
        <f t="shared" si="1"/>
        <v>1</v>
      </c>
      <c r="Q47" s="4">
        <v>32840</v>
      </c>
      <c r="R47" s="2" t="s">
        <v>1060</v>
      </c>
      <c r="S47" s="2" t="s">
        <v>198</v>
      </c>
      <c r="T47" s="2" t="s">
        <v>199</v>
      </c>
      <c r="U47" s="2" t="s">
        <v>200</v>
      </c>
      <c r="V47" s="2" t="s">
        <v>201</v>
      </c>
      <c r="W47" s="2" t="s">
        <v>1061</v>
      </c>
      <c r="X47" s="5" t="s">
        <v>1062</v>
      </c>
      <c r="Y47" s="5" t="s">
        <v>1063</v>
      </c>
    </row>
    <row r="48" spans="1:25" ht="15.75" customHeight="1" x14ac:dyDescent="0.15">
      <c r="A48" s="2" t="s">
        <v>2692</v>
      </c>
      <c r="B48" s="2" t="s">
        <v>2693</v>
      </c>
      <c r="C48" s="8" t="str">
        <f ca="1">IFERROR(__xludf.DUMMYFUNCTION("INDEX(SPLIT(B48,"" ""),1)"),"Toshiba")</f>
        <v>Toshiba</v>
      </c>
      <c r="D48" s="2" t="s">
        <v>13942</v>
      </c>
      <c r="E48" s="8" t="s">
        <v>13943</v>
      </c>
      <c r="F48" s="8" t="s">
        <v>13944</v>
      </c>
      <c r="G48" s="8" t="s">
        <v>13945</v>
      </c>
      <c r="H48" s="8"/>
      <c r="I48" s="9">
        <v>21990</v>
      </c>
      <c r="J48" s="8" t="str">
        <f t="shared" si="0"/>
        <v>&gt;2000</v>
      </c>
      <c r="K48" s="8" t="s">
        <v>13946</v>
      </c>
      <c r="L48" s="8">
        <v>6</v>
      </c>
      <c r="M48" s="9">
        <v>34990</v>
      </c>
      <c r="N48" s="3">
        <v>0.37</v>
      </c>
      <c r="O48" s="2">
        <v>4.3</v>
      </c>
      <c r="P48" s="4">
        <f t="shared" si="1"/>
        <v>1</v>
      </c>
      <c r="Q48" s="4">
        <v>1657</v>
      </c>
      <c r="R48" s="2" t="s">
        <v>2694</v>
      </c>
      <c r="S48" s="2" t="s">
        <v>2695</v>
      </c>
      <c r="T48" s="2" t="s">
        <v>2696</v>
      </c>
      <c r="U48" s="2" t="s">
        <v>2697</v>
      </c>
      <c r="V48" s="2" t="s">
        <v>2698</v>
      </c>
      <c r="W48" s="2" t="s">
        <v>2699</v>
      </c>
      <c r="X48" s="5" t="s">
        <v>2700</v>
      </c>
      <c r="Y48" s="5" t="s">
        <v>2701</v>
      </c>
    </row>
    <row r="49" spans="1:25" ht="15.75" customHeight="1" x14ac:dyDescent="0.15">
      <c r="A49" s="2" t="s">
        <v>4118</v>
      </c>
      <c r="B49" s="2" t="s">
        <v>4119</v>
      </c>
      <c r="C49" s="8" t="str">
        <f ca="1">IFERROR(__xludf.DUMMYFUNCTION("INDEX(SPLIT(B49,"" ""),1)"),"iQOO")</f>
        <v>iQOO</v>
      </c>
      <c r="D49" s="2" t="s">
        <v>13942</v>
      </c>
      <c r="E49" s="8" t="s">
        <v>13947</v>
      </c>
      <c r="F49" s="8" t="s">
        <v>13948</v>
      </c>
      <c r="G49" s="8" t="s">
        <v>13949</v>
      </c>
      <c r="H49" s="8"/>
      <c r="I49" s="9">
        <v>20999</v>
      </c>
      <c r="J49" s="8" t="str">
        <f t="shared" si="0"/>
        <v>&gt;2000</v>
      </c>
      <c r="K49" s="8" t="s">
        <v>13946</v>
      </c>
      <c r="L49" s="8">
        <v>6</v>
      </c>
      <c r="M49" s="9">
        <v>29990</v>
      </c>
      <c r="N49" s="3">
        <v>0.3</v>
      </c>
      <c r="O49" s="2">
        <v>4.3</v>
      </c>
      <c r="P49" s="4">
        <f t="shared" si="1"/>
        <v>1</v>
      </c>
      <c r="Q49" s="4">
        <v>9499</v>
      </c>
      <c r="R49" s="2" t="s">
        <v>4120</v>
      </c>
      <c r="S49" s="2" t="s">
        <v>4121</v>
      </c>
      <c r="T49" s="2" t="s">
        <v>4122</v>
      </c>
      <c r="U49" s="2" t="s">
        <v>4123</v>
      </c>
      <c r="V49" s="2" t="s">
        <v>4124</v>
      </c>
      <c r="W49" s="2" t="s">
        <v>4125</v>
      </c>
      <c r="X49" s="5" t="s">
        <v>4126</v>
      </c>
      <c r="Y49" s="5" t="s">
        <v>4127</v>
      </c>
    </row>
    <row r="50" spans="1:25" ht="13" x14ac:dyDescent="0.15">
      <c r="A50" s="2" t="s">
        <v>4467</v>
      </c>
      <c r="B50" s="2" t="s">
        <v>4468</v>
      </c>
      <c r="C50" s="8" t="str">
        <f ca="1">IFERROR(__xludf.DUMMYFUNCTION("INDEX(SPLIT(B50,"" ""),1)"),"iQOO")</f>
        <v>iQOO</v>
      </c>
      <c r="D50" s="2" t="s">
        <v>13942</v>
      </c>
      <c r="E50" s="8" t="s">
        <v>13947</v>
      </c>
      <c r="F50" s="8" t="s">
        <v>13948</v>
      </c>
      <c r="G50" s="8" t="s">
        <v>13949</v>
      </c>
      <c r="H50" s="8"/>
      <c r="I50" s="9">
        <v>20999</v>
      </c>
      <c r="J50" s="8" t="str">
        <f t="shared" si="0"/>
        <v>&gt;2000</v>
      </c>
      <c r="K50" s="8" t="s">
        <v>13946</v>
      </c>
      <c r="L50" s="8">
        <v>6</v>
      </c>
      <c r="M50" s="9">
        <v>29990</v>
      </c>
      <c r="N50" s="3">
        <v>0.3</v>
      </c>
      <c r="O50" s="2">
        <v>4.3</v>
      </c>
      <c r="P50" s="4">
        <f t="shared" si="1"/>
        <v>1</v>
      </c>
      <c r="Q50" s="4">
        <v>9499</v>
      </c>
      <c r="R50" s="2" t="s">
        <v>4120</v>
      </c>
      <c r="S50" s="2" t="s">
        <v>4121</v>
      </c>
      <c r="T50" s="2" t="s">
        <v>4122</v>
      </c>
      <c r="U50" s="2" t="s">
        <v>4123</v>
      </c>
      <c r="V50" s="2" t="s">
        <v>4124</v>
      </c>
      <c r="W50" s="2" t="s">
        <v>4125</v>
      </c>
      <c r="X50" s="5" t="s">
        <v>4469</v>
      </c>
      <c r="Y50" s="5" t="s">
        <v>4470</v>
      </c>
    </row>
    <row r="51" spans="1:25" ht="13" x14ac:dyDescent="0.15">
      <c r="A51" s="2" t="s">
        <v>3970</v>
      </c>
      <c r="B51" s="2" t="s">
        <v>3971</v>
      </c>
      <c r="C51" s="8" t="str">
        <f ca="1">IFERROR(__xludf.DUMMYFUNCTION("INDEX(SPLIT(B51,"" ""),1)"),"Redmi")</f>
        <v>Redmi</v>
      </c>
      <c r="D51" s="2" t="s">
        <v>13942</v>
      </c>
      <c r="E51" s="8" t="s">
        <v>13947</v>
      </c>
      <c r="F51" s="8" t="s">
        <v>13948</v>
      </c>
      <c r="G51" s="8" t="s">
        <v>13949</v>
      </c>
      <c r="H51" s="8"/>
      <c r="I51" s="9">
        <v>20999</v>
      </c>
      <c r="J51" s="8" t="str">
        <f t="shared" si="0"/>
        <v>&gt;2000</v>
      </c>
      <c r="K51" s="8" t="s">
        <v>13946</v>
      </c>
      <c r="L51" s="8">
        <v>6</v>
      </c>
      <c r="M51" s="9">
        <v>26999</v>
      </c>
      <c r="N51" s="3">
        <v>0.22</v>
      </c>
      <c r="O51" s="2">
        <v>3.9</v>
      </c>
      <c r="P51" s="4">
        <f t="shared" si="1"/>
        <v>0</v>
      </c>
      <c r="Q51" s="4">
        <v>25824</v>
      </c>
      <c r="R51" s="2" t="s">
        <v>3972</v>
      </c>
      <c r="S51" s="2" t="s">
        <v>3673</v>
      </c>
      <c r="T51" s="2" t="s">
        <v>3674</v>
      </c>
      <c r="U51" s="2" t="s">
        <v>3675</v>
      </c>
      <c r="V51" s="2" t="s">
        <v>3676</v>
      </c>
      <c r="W51" s="2" t="s">
        <v>3677</v>
      </c>
      <c r="X51" s="5" t="s">
        <v>3973</v>
      </c>
      <c r="Y51" s="5" t="s">
        <v>3974</v>
      </c>
    </row>
    <row r="52" spans="1:25" ht="13" x14ac:dyDescent="0.15">
      <c r="A52" s="2" t="s">
        <v>1241</v>
      </c>
      <c r="B52" s="2" t="s">
        <v>1242</v>
      </c>
      <c r="C52" s="8" t="str">
        <f ca="1">IFERROR(__xludf.DUMMYFUNCTION("INDEX(SPLIT(B52,"" ""),1)"),"Hisense")</f>
        <v>Hisense</v>
      </c>
      <c r="D52" s="2" t="s">
        <v>13942</v>
      </c>
      <c r="E52" s="8" t="s">
        <v>13943</v>
      </c>
      <c r="F52" s="8" t="s">
        <v>13944</v>
      </c>
      <c r="G52" s="8" t="s">
        <v>13945</v>
      </c>
      <c r="H52" s="8"/>
      <c r="I52" s="9">
        <v>20990</v>
      </c>
      <c r="J52" s="8" t="str">
        <f t="shared" si="0"/>
        <v>&gt;2000</v>
      </c>
      <c r="K52" s="8" t="s">
        <v>13946</v>
      </c>
      <c r="L52" s="8">
        <v>6</v>
      </c>
      <c r="M52" s="9">
        <v>44990</v>
      </c>
      <c r="N52" s="3">
        <v>0.53</v>
      </c>
      <c r="O52" s="2">
        <v>4.0999999999999996</v>
      </c>
      <c r="P52" s="4">
        <f t="shared" si="1"/>
        <v>0</v>
      </c>
      <c r="Q52" s="4">
        <v>1259</v>
      </c>
      <c r="R52" s="2" t="s">
        <v>1245</v>
      </c>
      <c r="S52" s="2" t="s">
        <v>1246</v>
      </c>
      <c r="T52" s="2" t="s">
        <v>1247</v>
      </c>
      <c r="U52" s="2" t="s">
        <v>1248</v>
      </c>
      <c r="V52" s="2" t="s">
        <v>1249</v>
      </c>
      <c r="W52" s="2" t="s">
        <v>1250</v>
      </c>
      <c r="X52" s="5" t="s">
        <v>1251</v>
      </c>
      <c r="Y52" s="5" t="s">
        <v>1252</v>
      </c>
    </row>
    <row r="53" spans="1:25" ht="13" x14ac:dyDescent="0.15">
      <c r="A53" s="2" t="s">
        <v>4491</v>
      </c>
      <c r="B53" s="2" t="s">
        <v>4492</v>
      </c>
      <c r="C53" s="8" t="str">
        <f ca="1">IFERROR(__xludf.DUMMYFUNCTION("INDEX(SPLIT(B53,"" ""),1)"),"iQOO")</f>
        <v>iQOO</v>
      </c>
      <c r="D53" s="2" t="s">
        <v>13942</v>
      </c>
      <c r="E53" s="8" t="s">
        <v>13947</v>
      </c>
      <c r="F53" s="8" t="s">
        <v>13948</v>
      </c>
      <c r="G53" s="8" t="s">
        <v>13949</v>
      </c>
      <c r="H53" s="8"/>
      <c r="I53" s="9">
        <v>19999</v>
      </c>
      <c r="J53" s="8" t="str">
        <f t="shared" si="0"/>
        <v>&gt;2000</v>
      </c>
      <c r="K53" s="8" t="s">
        <v>13946</v>
      </c>
      <c r="L53" s="8">
        <v>6</v>
      </c>
      <c r="M53" s="9">
        <v>27990</v>
      </c>
      <c r="N53" s="3">
        <v>0.28999999999999998</v>
      </c>
      <c r="O53" s="2">
        <v>4.3</v>
      </c>
      <c r="P53" s="4">
        <f t="shared" si="1"/>
        <v>1</v>
      </c>
      <c r="Q53" s="4">
        <v>9499</v>
      </c>
      <c r="R53" s="2" t="s">
        <v>4493</v>
      </c>
      <c r="S53" s="2" t="s">
        <v>4121</v>
      </c>
      <c r="T53" s="2" t="s">
        <v>4122</v>
      </c>
      <c r="U53" s="2" t="s">
        <v>4123</v>
      </c>
      <c r="V53" s="2" t="s">
        <v>4124</v>
      </c>
      <c r="W53" s="2" t="s">
        <v>4125</v>
      </c>
      <c r="X53" s="5" t="s">
        <v>4126</v>
      </c>
      <c r="Y53" s="5" t="s">
        <v>4494</v>
      </c>
    </row>
    <row r="54" spans="1:25" ht="13" x14ac:dyDescent="0.15">
      <c r="A54" s="2" t="s">
        <v>461</v>
      </c>
      <c r="B54" s="2" t="s">
        <v>462</v>
      </c>
      <c r="C54" s="8" t="str">
        <f ca="1">IFERROR(__xludf.DUMMYFUNCTION("INDEX(SPLIT(B54,"" ""),1)"),"Mi")</f>
        <v>Mi</v>
      </c>
      <c r="D54" s="2" t="s">
        <v>13942</v>
      </c>
      <c r="E54" s="8" t="s">
        <v>13943</v>
      </c>
      <c r="F54" s="8" t="s">
        <v>13944</v>
      </c>
      <c r="G54" s="8" t="s">
        <v>13945</v>
      </c>
      <c r="H54" s="8"/>
      <c r="I54" s="9">
        <v>19999</v>
      </c>
      <c r="J54" s="8" t="str">
        <f t="shared" si="0"/>
        <v>&gt;2000</v>
      </c>
      <c r="K54" s="8" t="s">
        <v>13946</v>
      </c>
      <c r="L54" s="8">
        <v>6</v>
      </c>
      <c r="M54" s="9">
        <v>34999</v>
      </c>
      <c r="N54" s="3">
        <v>0.43</v>
      </c>
      <c r="O54" s="2">
        <v>4.3</v>
      </c>
      <c r="P54" s="4">
        <f t="shared" si="1"/>
        <v>1</v>
      </c>
      <c r="Q54" s="4">
        <v>27151</v>
      </c>
      <c r="R54" s="2" t="s">
        <v>464</v>
      </c>
      <c r="S54" s="2" t="s">
        <v>465</v>
      </c>
      <c r="T54" s="2" t="s">
        <v>466</v>
      </c>
      <c r="U54" s="2" t="s">
        <v>467</v>
      </c>
      <c r="V54" s="2" t="s">
        <v>468</v>
      </c>
      <c r="W54" s="2" t="s">
        <v>13963</v>
      </c>
      <c r="X54" s="5" t="s">
        <v>470</v>
      </c>
      <c r="Y54" s="5" t="s">
        <v>471</v>
      </c>
    </row>
    <row r="55" spans="1:25" ht="13" x14ac:dyDescent="0.15">
      <c r="A55" s="2" t="s">
        <v>3670</v>
      </c>
      <c r="B55" s="2" t="s">
        <v>3671</v>
      </c>
      <c r="C55" s="8" t="str">
        <f ca="1">IFERROR(__xludf.DUMMYFUNCTION("INDEX(SPLIT(B55,"" ""),1)"),"Redmi")</f>
        <v>Redmi</v>
      </c>
      <c r="D55" s="2" t="s">
        <v>13942</v>
      </c>
      <c r="E55" s="8" t="s">
        <v>13947</v>
      </c>
      <c r="F55" s="8" t="s">
        <v>13948</v>
      </c>
      <c r="G55" s="8" t="s">
        <v>13949</v>
      </c>
      <c r="H55" s="8"/>
      <c r="I55" s="9">
        <v>19999</v>
      </c>
      <c r="J55" s="8" t="str">
        <f t="shared" si="0"/>
        <v>&gt;2000</v>
      </c>
      <c r="K55" s="8" t="s">
        <v>13946</v>
      </c>
      <c r="L55" s="8">
        <v>6</v>
      </c>
      <c r="M55" s="9">
        <v>24999</v>
      </c>
      <c r="N55" s="3">
        <v>0.2</v>
      </c>
      <c r="O55" s="2">
        <v>3.9</v>
      </c>
      <c r="P55" s="4">
        <f t="shared" si="1"/>
        <v>0</v>
      </c>
      <c r="Q55" s="4">
        <v>25824</v>
      </c>
      <c r="R55" s="2" t="s">
        <v>3672</v>
      </c>
      <c r="S55" s="2" t="s">
        <v>3673</v>
      </c>
      <c r="T55" s="2" t="s">
        <v>3674</v>
      </c>
      <c r="U55" s="2" t="s">
        <v>3675</v>
      </c>
      <c r="V55" s="2" t="s">
        <v>3676</v>
      </c>
      <c r="W55" s="2" t="s">
        <v>3677</v>
      </c>
      <c r="X55" s="5" t="s">
        <v>3678</v>
      </c>
      <c r="Y55" s="5" t="s">
        <v>3679</v>
      </c>
    </row>
    <row r="56" spans="1:25" ht="13" x14ac:dyDescent="0.15">
      <c r="A56" s="2" t="s">
        <v>2556</v>
      </c>
      <c r="B56" s="2" t="s">
        <v>2557</v>
      </c>
      <c r="C56" s="8" t="str">
        <f ca="1">IFERROR(__xludf.DUMMYFUNCTION("INDEX(SPLIT(B56,"" ""),1)"),"Acer")</f>
        <v>Acer</v>
      </c>
      <c r="D56" s="2" t="s">
        <v>13942</v>
      </c>
      <c r="E56" s="8" t="s">
        <v>13943</v>
      </c>
      <c r="F56" s="8" t="s">
        <v>13944</v>
      </c>
      <c r="G56" s="8" t="s">
        <v>13945</v>
      </c>
      <c r="H56" s="8"/>
      <c r="I56" s="9">
        <v>18999</v>
      </c>
      <c r="J56" s="8" t="str">
        <f t="shared" si="0"/>
        <v>&gt;2000</v>
      </c>
      <c r="K56" s="8" t="s">
        <v>13946</v>
      </c>
      <c r="L56" s="8">
        <v>6</v>
      </c>
      <c r="M56" s="9">
        <v>24990</v>
      </c>
      <c r="N56" s="3">
        <v>0.24</v>
      </c>
      <c r="O56" s="2">
        <v>4.3</v>
      </c>
      <c r="P56" s="4">
        <f t="shared" si="1"/>
        <v>1</v>
      </c>
      <c r="Q56" s="4">
        <v>4702</v>
      </c>
      <c r="R56" s="2" t="s">
        <v>2560</v>
      </c>
      <c r="S56" s="2" t="s">
        <v>283</v>
      </c>
      <c r="T56" s="2" t="s">
        <v>284</v>
      </c>
      <c r="U56" s="2" t="s">
        <v>285</v>
      </c>
      <c r="V56" s="2" t="s">
        <v>286</v>
      </c>
      <c r="W56" s="2" t="s">
        <v>13957</v>
      </c>
      <c r="X56" s="5" t="s">
        <v>2561</v>
      </c>
      <c r="Y56" s="5" t="s">
        <v>2562</v>
      </c>
    </row>
    <row r="57" spans="1:25" ht="13" x14ac:dyDescent="0.15">
      <c r="A57" s="2" t="s">
        <v>13558</v>
      </c>
      <c r="B57" s="2" t="s">
        <v>13559</v>
      </c>
      <c r="C57" s="8" t="str">
        <f ca="1">IFERROR(__xludf.DUMMYFUNCTION("INDEX(SPLIT(B57,"" ""),1)"),"Mi")</f>
        <v>Mi</v>
      </c>
      <c r="D57" s="2" t="s">
        <v>13950</v>
      </c>
      <c r="E57" s="8" t="s">
        <v>13958</v>
      </c>
      <c r="F57" s="8" t="s">
        <v>13959</v>
      </c>
      <c r="G57" s="8" t="s">
        <v>13960</v>
      </c>
      <c r="H57" s="8" t="s">
        <v>13961</v>
      </c>
      <c r="I57" s="9">
        <v>18999</v>
      </c>
      <c r="J57" s="8" t="str">
        <f t="shared" si="0"/>
        <v>&gt;2000</v>
      </c>
      <c r="K57" s="8" t="s">
        <v>13946</v>
      </c>
      <c r="L57" s="8">
        <v>6</v>
      </c>
      <c r="M57" s="9">
        <v>29999</v>
      </c>
      <c r="N57" s="3">
        <v>0.37</v>
      </c>
      <c r="O57" s="2">
        <v>4.0999999999999996</v>
      </c>
      <c r="P57" s="4">
        <f t="shared" si="1"/>
        <v>0</v>
      </c>
      <c r="Q57" s="4">
        <v>2536</v>
      </c>
      <c r="R57" s="2" t="s">
        <v>13560</v>
      </c>
      <c r="S57" s="2" t="s">
        <v>13561</v>
      </c>
      <c r="T57" s="2" t="s">
        <v>13562</v>
      </c>
      <c r="U57" s="2" t="s">
        <v>13563</v>
      </c>
      <c r="V57" s="2" t="s">
        <v>13564</v>
      </c>
      <c r="W57" s="2" t="s">
        <v>13565</v>
      </c>
      <c r="X57" s="5" t="s">
        <v>13566</v>
      </c>
      <c r="Y57" s="5" t="s">
        <v>13567</v>
      </c>
    </row>
    <row r="58" spans="1:25" ht="13" x14ac:dyDescent="0.15">
      <c r="A58" s="2" t="s">
        <v>2745</v>
      </c>
      <c r="B58" s="2" t="s">
        <v>2746</v>
      </c>
      <c r="C58" s="8" t="str">
        <f ca="1">IFERROR(__xludf.DUMMYFUNCTION("INDEX(SPLIT(B58,"" ""),1)"),"VU")</f>
        <v>VU</v>
      </c>
      <c r="D58" s="2" t="s">
        <v>13942</v>
      </c>
      <c r="E58" s="8" t="s">
        <v>13943</v>
      </c>
      <c r="F58" s="8" t="s">
        <v>13944</v>
      </c>
      <c r="G58" s="8" t="s">
        <v>13945</v>
      </c>
      <c r="H58" s="8"/>
      <c r="I58" s="9">
        <v>18999</v>
      </c>
      <c r="J58" s="8" t="str">
        <f t="shared" si="0"/>
        <v>&gt;2000</v>
      </c>
      <c r="K58" s="8" t="s">
        <v>13946</v>
      </c>
      <c r="L58" s="8">
        <v>6</v>
      </c>
      <c r="M58" s="9">
        <v>35000</v>
      </c>
      <c r="N58" s="3">
        <v>0.46</v>
      </c>
      <c r="O58" s="2">
        <v>4</v>
      </c>
      <c r="P58" s="4">
        <f t="shared" si="1"/>
        <v>0</v>
      </c>
      <c r="Q58" s="4">
        <v>1001</v>
      </c>
      <c r="R58" s="2" t="s">
        <v>2748</v>
      </c>
      <c r="S58" s="2" t="s">
        <v>2749</v>
      </c>
      <c r="T58" s="2" t="s">
        <v>2750</v>
      </c>
      <c r="U58" s="2" t="s">
        <v>2751</v>
      </c>
      <c r="V58" s="2" t="s">
        <v>2752</v>
      </c>
      <c r="W58" s="2" t="s">
        <v>2753</v>
      </c>
      <c r="X58" s="5" t="s">
        <v>2754</v>
      </c>
      <c r="Y58" s="5" t="s">
        <v>2755</v>
      </c>
    </row>
    <row r="59" spans="1:25" ht="13" x14ac:dyDescent="0.15">
      <c r="A59" s="2" t="s">
        <v>964</v>
      </c>
      <c r="B59" s="2" t="s">
        <v>965</v>
      </c>
      <c r="C59" s="8" t="str">
        <f ca="1">IFERROR(__xludf.DUMMYFUNCTION("INDEX(SPLIT(B59,"" ""),1)"),"TCL")</f>
        <v>TCL</v>
      </c>
      <c r="D59" s="2" t="s">
        <v>13942</v>
      </c>
      <c r="E59" s="8" t="s">
        <v>13943</v>
      </c>
      <c r="F59" s="8" t="s">
        <v>13944</v>
      </c>
      <c r="G59" s="8" t="s">
        <v>13945</v>
      </c>
      <c r="H59" s="8"/>
      <c r="I59" s="9">
        <v>18990</v>
      </c>
      <c r="J59" s="8" t="str">
        <f t="shared" si="0"/>
        <v>&gt;2000</v>
      </c>
      <c r="K59" s="8" t="s">
        <v>13946</v>
      </c>
      <c r="L59" s="8">
        <v>6</v>
      </c>
      <c r="M59" s="9">
        <v>40990</v>
      </c>
      <c r="N59" s="3">
        <v>0.54</v>
      </c>
      <c r="O59" s="2">
        <v>4.2</v>
      </c>
      <c r="P59" s="4">
        <f t="shared" si="1"/>
        <v>1</v>
      </c>
      <c r="Q59" s="4">
        <v>6659</v>
      </c>
      <c r="R59" s="2" t="s">
        <v>967</v>
      </c>
      <c r="S59" s="2" t="s">
        <v>968</v>
      </c>
      <c r="T59" s="2" t="s">
        <v>969</v>
      </c>
      <c r="U59" s="2" t="s">
        <v>970</v>
      </c>
      <c r="V59" s="2" t="s">
        <v>971</v>
      </c>
      <c r="W59" s="2" t="s">
        <v>972</v>
      </c>
      <c r="X59" s="5" t="s">
        <v>973</v>
      </c>
      <c r="Y59" s="5" t="s">
        <v>974</v>
      </c>
    </row>
    <row r="60" spans="1:25" ht="13" x14ac:dyDescent="0.15">
      <c r="A60" s="2" t="s">
        <v>3480</v>
      </c>
      <c r="B60" s="2" t="s">
        <v>3481</v>
      </c>
      <c r="C60" s="8" t="str">
        <f ca="1">IFERROR(__xludf.DUMMYFUNCTION("INDEX(SPLIT(B60,"" ""),1)"),"Samsung")</f>
        <v>Samsung</v>
      </c>
      <c r="D60" s="2" t="s">
        <v>13942</v>
      </c>
      <c r="E60" s="8" t="s">
        <v>13947</v>
      </c>
      <c r="F60" s="8" t="s">
        <v>13948</v>
      </c>
      <c r="G60" s="8" t="s">
        <v>13949</v>
      </c>
      <c r="H60" s="8"/>
      <c r="I60" s="9">
        <v>18499</v>
      </c>
      <c r="J60" s="8" t="str">
        <f t="shared" si="0"/>
        <v>&gt;2000</v>
      </c>
      <c r="K60" s="8" t="s">
        <v>13946</v>
      </c>
      <c r="L60" s="8">
        <v>6</v>
      </c>
      <c r="M60" s="9">
        <v>25999</v>
      </c>
      <c r="N60" s="3">
        <v>0.28999999999999998</v>
      </c>
      <c r="O60" s="2">
        <v>4.0999999999999996</v>
      </c>
      <c r="P60" s="4">
        <f t="shared" si="1"/>
        <v>0</v>
      </c>
      <c r="Q60" s="4">
        <v>22318</v>
      </c>
      <c r="R60" s="2" t="s">
        <v>3483</v>
      </c>
      <c r="S60" s="2" t="s">
        <v>3484</v>
      </c>
      <c r="T60" s="2" t="s">
        <v>3485</v>
      </c>
      <c r="U60" s="2" t="s">
        <v>3486</v>
      </c>
      <c r="V60" s="2" t="s">
        <v>3487</v>
      </c>
      <c r="W60" s="2" t="s">
        <v>3488</v>
      </c>
      <c r="X60" s="5" t="s">
        <v>3489</v>
      </c>
      <c r="Y60" s="5" t="s">
        <v>3490</v>
      </c>
    </row>
    <row r="61" spans="1:25" ht="13" x14ac:dyDescent="0.15">
      <c r="A61" s="2" t="s">
        <v>4149</v>
      </c>
      <c r="B61" s="2" t="s">
        <v>4150</v>
      </c>
      <c r="C61" s="8" t="str">
        <f ca="1">IFERROR(__xludf.DUMMYFUNCTION("INDEX(SPLIT(B61,"" ""),1)"),"iQOO")</f>
        <v>iQOO</v>
      </c>
      <c r="D61" s="2" t="s">
        <v>13942</v>
      </c>
      <c r="E61" s="8" t="s">
        <v>13947</v>
      </c>
      <c r="F61" s="8" t="s">
        <v>13948</v>
      </c>
      <c r="G61" s="8" t="s">
        <v>13949</v>
      </c>
      <c r="H61" s="8"/>
      <c r="I61" s="9">
        <v>17999</v>
      </c>
      <c r="J61" s="8" t="str">
        <f t="shared" si="0"/>
        <v>&gt;2000</v>
      </c>
      <c r="K61" s="8" t="s">
        <v>13946</v>
      </c>
      <c r="L61" s="8">
        <v>6</v>
      </c>
      <c r="M61" s="9">
        <v>21990</v>
      </c>
      <c r="N61" s="3">
        <v>0.18</v>
      </c>
      <c r="O61" s="2">
        <v>4</v>
      </c>
      <c r="P61" s="4">
        <f t="shared" si="1"/>
        <v>0</v>
      </c>
      <c r="Q61" s="4">
        <v>21350</v>
      </c>
      <c r="R61" s="2" t="s">
        <v>4151</v>
      </c>
      <c r="S61" s="2" t="s">
        <v>3532</v>
      </c>
      <c r="T61" s="2" t="s">
        <v>3533</v>
      </c>
      <c r="U61" s="2" t="s">
        <v>3534</v>
      </c>
      <c r="V61" s="2" t="s">
        <v>3535</v>
      </c>
      <c r="W61" s="2" t="s">
        <v>3536</v>
      </c>
      <c r="X61" s="5" t="s">
        <v>3537</v>
      </c>
      <c r="Y61" s="5" t="s">
        <v>4152</v>
      </c>
    </row>
    <row r="62" spans="1:25" ht="13" x14ac:dyDescent="0.15">
      <c r="A62" s="2" t="s">
        <v>2979</v>
      </c>
      <c r="B62" s="2" t="s">
        <v>2980</v>
      </c>
      <c r="C62" s="8" t="str">
        <f ca="1">IFERROR(__xludf.DUMMYFUNCTION("INDEX(SPLIT(B62,"" ""),1)"),"MI")</f>
        <v>MI</v>
      </c>
      <c r="D62" s="2" t="s">
        <v>13942</v>
      </c>
      <c r="E62" s="8" t="s">
        <v>13943</v>
      </c>
      <c r="F62" s="8" t="s">
        <v>13944</v>
      </c>
      <c r="G62" s="8" t="s">
        <v>13945</v>
      </c>
      <c r="H62" s="8"/>
      <c r="I62" s="9">
        <v>16999</v>
      </c>
      <c r="J62" s="8" t="str">
        <f t="shared" si="0"/>
        <v>&gt;2000</v>
      </c>
      <c r="K62" s="8" t="s">
        <v>13946</v>
      </c>
      <c r="L62" s="8">
        <v>6</v>
      </c>
      <c r="M62" s="9">
        <v>25999</v>
      </c>
      <c r="N62" s="3">
        <v>0.35</v>
      </c>
      <c r="O62" s="2">
        <v>4.2</v>
      </c>
      <c r="P62" s="4">
        <f t="shared" si="1"/>
        <v>1</v>
      </c>
      <c r="Q62" s="4">
        <v>32840</v>
      </c>
      <c r="R62" s="2" t="s">
        <v>2983</v>
      </c>
      <c r="S62" s="2" t="s">
        <v>198</v>
      </c>
      <c r="T62" s="2" t="s">
        <v>199</v>
      </c>
      <c r="U62" s="2" t="s">
        <v>200</v>
      </c>
      <c r="V62" s="2" t="s">
        <v>201</v>
      </c>
      <c r="W62" s="2" t="s">
        <v>202</v>
      </c>
      <c r="X62" s="5" t="s">
        <v>2984</v>
      </c>
      <c r="Y62" s="5" t="s">
        <v>2985</v>
      </c>
    </row>
    <row r="63" spans="1:25" ht="13" x14ac:dyDescent="0.15">
      <c r="A63" s="2" t="s">
        <v>4481</v>
      </c>
      <c r="B63" s="2" t="s">
        <v>4482</v>
      </c>
      <c r="C63" s="8" t="str">
        <f ca="1">IFERROR(__xludf.DUMMYFUNCTION("INDEX(SPLIT(B63,"" ""),1)"),"Redmi")</f>
        <v>Redmi</v>
      </c>
      <c r="D63" s="2" t="s">
        <v>13942</v>
      </c>
      <c r="E63" s="8" t="s">
        <v>13947</v>
      </c>
      <c r="F63" s="8" t="s">
        <v>13948</v>
      </c>
      <c r="G63" s="8" t="s">
        <v>13949</v>
      </c>
      <c r="H63" s="8"/>
      <c r="I63" s="9">
        <v>16999</v>
      </c>
      <c r="J63" s="8" t="str">
        <f t="shared" si="0"/>
        <v>&gt;2000</v>
      </c>
      <c r="K63" s="8" t="s">
        <v>13946</v>
      </c>
      <c r="L63" s="8">
        <v>6</v>
      </c>
      <c r="M63" s="9">
        <v>20999</v>
      </c>
      <c r="N63" s="3">
        <v>0.19</v>
      </c>
      <c r="O63" s="2">
        <v>4.0999999999999996</v>
      </c>
      <c r="P63" s="4">
        <f t="shared" si="1"/>
        <v>0</v>
      </c>
      <c r="Q63" s="4">
        <v>31822</v>
      </c>
      <c r="R63" s="2" t="s">
        <v>4483</v>
      </c>
      <c r="S63" s="2" t="s">
        <v>4484</v>
      </c>
      <c r="T63" s="2" t="s">
        <v>4485</v>
      </c>
      <c r="U63" s="2" t="s">
        <v>4486</v>
      </c>
      <c r="V63" s="2" t="s">
        <v>4487</v>
      </c>
      <c r="W63" s="2" t="s">
        <v>4488</v>
      </c>
      <c r="X63" s="5" t="s">
        <v>4489</v>
      </c>
      <c r="Y63" s="5" t="s">
        <v>4490</v>
      </c>
    </row>
    <row r="64" spans="1:25" ht="13" x14ac:dyDescent="0.15">
      <c r="A64" s="2" t="s">
        <v>4722</v>
      </c>
      <c r="B64" s="2" t="s">
        <v>4723</v>
      </c>
      <c r="C64" s="8" t="str">
        <f ca="1">IFERROR(__xludf.DUMMYFUNCTION("INDEX(SPLIT(B64,"" ""),1)"),"Redmi")</f>
        <v>Redmi</v>
      </c>
      <c r="D64" s="2" t="s">
        <v>13942</v>
      </c>
      <c r="E64" s="8" t="s">
        <v>13947</v>
      </c>
      <c r="F64" s="8" t="s">
        <v>13948</v>
      </c>
      <c r="G64" s="8" t="s">
        <v>13949</v>
      </c>
      <c r="H64" s="8"/>
      <c r="I64" s="9">
        <v>16999</v>
      </c>
      <c r="J64" s="8" t="str">
        <f t="shared" si="0"/>
        <v>&gt;2000</v>
      </c>
      <c r="K64" s="8" t="s">
        <v>13946</v>
      </c>
      <c r="L64" s="8">
        <v>6</v>
      </c>
      <c r="M64" s="9">
        <v>20999</v>
      </c>
      <c r="N64" s="3">
        <v>0.19</v>
      </c>
      <c r="O64" s="2">
        <v>4.0999999999999996</v>
      </c>
      <c r="P64" s="4">
        <f t="shared" si="1"/>
        <v>0</v>
      </c>
      <c r="Q64" s="4">
        <v>31822</v>
      </c>
      <c r="R64" s="2" t="s">
        <v>4724</v>
      </c>
      <c r="S64" s="2" t="s">
        <v>4484</v>
      </c>
      <c r="T64" s="2" t="s">
        <v>4485</v>
      </c>
      <c r="U64" s="2" t="s">
        <v>4486</v>
      </c>
      <c r="V64" s="2" t="s">
        <v>4487</v>
      </c>
      <c r="W64" s="2" t="s">
        <v>4488</v>
      </c>
      <c r="X64" s="5" t="s">
        <v>4725</v>
      </c>
      <c r="Y64" s="5" t="s">
        <v>4726</v>
      </c>
    </row>
    <row r="65" spans="1:25" ht="13" x14ac:dyDescent="0.15">
      <c r="A65" s="2" t="s">
        <v>4556</v>
      </c>
      <c r="B65" s="2" t="s">
        <v>4557</v>
      </c>
      <c r="C65" s="8" t="str">
        <f ca="1">IFERROR(__xludf.DUMMYFUNCTION("INDEX(SPLIT(B65,"" ""),1)"),"Redmi")</f>
        <v>Redmi</v>
      </c>
      <c r="D65" s="2" t="s">
        <v>13942</v>
      </c>
      <c r="E65" s="8" t="s">
        <v>13947</v>
      </c>
      <c r="F65" s="8" t="s">
        <v>13948</v>
      </c>
      <c r="G65" s="8" t="s">
        <v>13949</v>
      </c>
      <c r="H65" s="8"/>
      <c r="I65" s="9">
        <v>16999</v>
      </c>
      <c r="J65" s="8" t="str">
        <f t="shared" si="0"/>
        <v>&gt;2000</v>
      </c>
      <c r="K65" s="8" t="s">
        <v>13946</v>
      </c>
      <c r="L65" s="8">
        <v>6</v>
      </c>
      <c r="M65" s="9">
        <v>20999</v>
      </c>
      <c r="N65" s="3">
        <v>0.19</v>
      </c>
      <c r="O65" s="2">
        <v>4.0999999999999996</v>
      </c>
      <c r="P65" s="4">
        <f t="shared" si="1"/>
        <v>0</v>
      </c>
      <c r="Q65" s="4">
        <v>31822</v>
      </c>
      <c r="R65" s="2" t="s">
        <v>4558</v>
      </c>
      <c r="S65" s="2" t="s">
        <v>4484</v>
      </c>
      <c r="T65" s="2" t="s">
        <v>4485</v>
      </c>
      <c r="U65" s="2" t="s">
        <v>4486</v>
      </c>
      <c r="V65" s="2" t="s">
        <v>4487</v>
      </c>
      <c r="W65" s="2" t="s">
        <v>4488</v>
      </c>
      <c r="X65" s="5" t="s">
        <v>4559</v>
      </c>
      <c r="Y65" s="5" t="s">
        <v>4560</v>
      </c>
    </row>
    <row r="66" spans="1:25" ht="13" x14ac:dyDescent="0.15">
      <c r="A66" s="2" t="s">
        <v>3522</v>
      </c>
      <c r="B66" s="2" t="s">
        <v>3523</v>
      </c>
      <c r="C66" s="8" t="str">
        <f ca="1">IFERROR(__xludf.DUMMYFUNCTION("INDEX(SPLIT(B66,"" ""),1)"),"Samsung")</f>
        <v>Samsung</v>
      </c>
      <c r="D66" s="2" t="s">
        <v>13942</v>
      </c>
      <c r="E66" s="8" t="s">
        <v>13947</v>
      </c>
      <c r="F66" s="8" t="s">
        <v>13948</v>
      </c>
      <c r="G66" s="8" t="s">
        <v>13949</v>
      </c>
      <c r="H66" s="8"/>
      <c r="I66" s="9">
        <v>16999</v>
      </c>
      <c r="J66" s="8" t="str">
        <f t="shared" si="0"/>
        <v>&gt;2000</v>
      </c>
      <c r="K66" s="8" t="s">
        <v>13946</v>
      </c>
      <c r="L66" s="8">
        <v>6</v>
      </c>
      <c r="M66" s="9">
        <v>24999</v>
      </c>
      <c r="N66" s="3">
        <v>0.32</v>
      </c>
      <c r="O66" s="2">
        <v>4.0999999999999996</v>
      </c>
      <c r="P66" s="4">
        <f t="shared" si="1"/>
        <v>0</v>
      </c>
      <c r="Q66" s="4">
        <v>22318</v>
      </c>
      <c r="R66" s="2" t="s">
        <v>3524</v>
      </c>
      <c r="S66" s="2" t="s">
        <v>3484</v>
      </c>
      <c r="T66" s="2" t="s">
        <v>3485</v>
      </c>
      <c r="U66" s="2" t="s">
        <v>3486</v>
      </c>
      <c r="V66" s="2" t="s">
        <v>3487</v>
      </c>
      <c r="W66" s="2" t="s">
        <v>3488</v>
      </c>
      <c r="X66" s="5" t="s">
        <v>3525</v>
      </c>
      <c r="Y66" s="5" t="s">
        <v>3526</v>
      </c>
    </row>
    <row r="67" spans="1:25" ht="13" x14ac:dyDescent="0.15">
      <c r="A67" s="2" t="s">
        <v>3863</v>
      </c>
      <c r="B67" s="2" t="s">
        <v>3523</v>
      </c>
      <c r="C67" s="8" t="str">
        <f ca="1">IFERROR(__xludf.DUMMYFUNCTION("INDEX(SPLIT(B67,"" ""),1)"),"Samsung")</f>
        <v>Samsung</v>
      </c>
      <c r="D67" s="2" t="s">
        <v>13942</v>
      </c>
      <c r="E67" s="8" t="s">
        <v>13947</v>
      </c>
      <c r="F67" s="8" t="s">
        <v>13948</v>
      </c>
      <c r="G67" s="8" t="s">
        <v>13949</v>
      </c>
      <c r="H67" s="8"/>
      <c r="I67" s="9">
        <v>16999</v>
      </c>
      <c r="J67" s="8" t="str">
        <f t="shared" si="0"/>
        <v>&gt;2000</v>
      </c>
      <c r="K67" s="8" t="s">
        <v>13946</v>
      </c>
      <c r="L67" s="8">
        <v>6</v>
      </c>
      <c r="M67" s="9">
        <v>24999</v>
      </c>
      <c r="N67" s="3">
        <v>0.32</v>
      </c>
      <c r="O67" s="2">
        <v>4.0999999999999996</v>
      </c>
      <c r="P67" s="4">
        <f t="shared" si="1"/>
        <v>0</v>
      </c>
      <c r="Q67" s="4">
        <v>22318</v>
      </c>
      <c r="R67" s="2" t="s">
        <v>3524</v>
      </c>
      <c r="S67" s="2" t="s">
        <v>3484</v>
      </c>
      <c r="T67" s="2" t="s">
        <v>3485</v>
      </c>
      <c r="U67" s="2" t="s">
        <v>3486</v>
      </c>
      <c r="V67" s="2" t="s">
        <v>3487</v>
      </c>
      <c r="W67" s="2" t="s">
        <v>3488</v>
      </c>
      <c r="X67" s="5" t="s">
        <v>3525</v>
      </c>
      <c r="Y67" s="5" t="s">
        <v>3864</v>
      </c>
    </row>
    <row r="68" spans="1:25" ht="13" x14ac:dyDescent="0.15">
      <c r="A68" s="2" t="s">
        <v>3527</v>
      </c>
      <c r="B68" s="2" t="s">
        <v>3528</v>
      </c>
      <c r="C68" s="8" t="str">
        <f ca="1">IFERROR(__xludf.DUMMYFUNCTION("INDEX(SPLIT(B68,"" ""),1)"),"iQOO")</f>
        <v>iQOO</v>
      </c>
      <c r="D68" s="2" t="s">
        <v>13942</v>
      </c>
      <c r="E68" s="8" t="s">
        <v>13947</v>
      </c>
      <c r="F68" s="8" t="s">
        <v>13948</v>
      </c>
      <c r="G68" s="8" t="s">
        <v>13949</v>
      </c>
      <c r="H68" s="8"/>
      <c r="I68" s="9">
        <v>16499</v>
      </c>
      <c r="J68" s="8" t="str">
        <f t="shared" si="0"/>
        <v>&gt;2000</v>
      </c>
      <c r="K68" s="8" t="s">
        <v>13946</v>
      </c>
      <c r="L68" s="8">
        <v>6</v>
      </c>
      <c r="M68" s="9">
        <v>20999</v>
      </c>
      <c r="N68" s="3">
        <v>0.21</v>
      </c>
      <c r="O68" s="2">
        <v>4</v>
      </c>
      <c r="P68" s="4">
        <f t="shared" si="1"/>
        <v>0</v>
      </c>
      <c r="Q68" s="4">
        <v>21350</v>
      </c>
      <c r="R68" s="2" t="s">
        <v>3531</v>
      </c>
      <c r="S68" s="2" t="s">
        <v>3532</v>
      </c>
      <c r="T68" s="2" t="s">
        <v>3533</v>
      </c>
      <c r="U68" s="2" t="s">
        <v>3534</v>
      </c>
      <c r="V68" s="2" t="s">
        <v>3535</v>
      </c>
      <c r="W68" s="2" t="s">
        <v>3536</v>
      </c>
      <c r="X68" s="5" t="s">
        <v>3537</v>
      </c>
      <c r="Y68" s="5" t="s">
        <v>3538</v>
      </c>
    </row>
    <row r="69" spans="1:25" ht="13" x14ac:dyDescent="0.15">
      <c r="A69" s="2" t="s">
        <v>4232</v>
      </c>
      <c r="B69" s="2" t="s">
        <v>4233</v>
      </c>
      <c r="C69" s="8" t="str">
        <f ca="1">IFERROR(__xludf.DUMMYFUNCTION("INDEX(SPLIT(B69,"" ""),1)"),"iQOO")</f>
        <v>iQOO</v>
      </c>
      <c r="D69" s="2" t="s">
        <v>13942</v>
      </c>
      <c r="E69" s="8" t="s">
        <v>13947</v>
      </c>
      <c r="F69" s="8" t="s">
        <v>13948</v>
      </c>
      <c r="G69" s="8" t="s">
        <v>13949</v>
      </c>
      <c r="H69" s="8"/>
      <c r="I69" s="9">
        <v>16499</v>
      </c>
      <c r="J69" s="8" t="str">
        <f t="shared" si="0"/>
        <v>&gt;2000</v>
      </c>
      <c r="K69" s="8" t="s">
        <v>13946</v>
      </c>
      <c r="L69" s="8">
        <v>6</v>
      </c>
      <c r="M69" s="9">
        <v>20990</v>
      </c>
      <c r="N69" s="3">
        <v>0.21</v>
      </c>
      <c r="O69" s="2">
        <v>4</v>
      </c>
      <c r="P69" s="4">
        <f t="shared" si="1"/>
        <v>0</v>
      </c>
      <c r="Q69" s="4">
        <v>21350</v>
      </c>
      <c r="R69" s="2" t="s">
        <v>4151</v>
      </c>
      <c r="S69" s="2" t="s">
        <v>3532</v>
      </c>
      <c r="T69" s="2" t="s">
        <v>3533</v>
      </c>
      <c r="U69" s="2" t="s">
        <v>3534</v>
      </c>
      <c r="V69" s="2" t="s">
        <v>3535</v>
      </c>
      <c r="W69" s="2" t="s">
        <v>3536</v>
      </c>
      <c r="X69" s="5" t="s">
        <v>4234</v>
      </c>
      <c r="Y69" s="5" t="s">
        <v>4235</v>
      </c>
    </row>
    <row r="70" spans="1:25" ht="13" x14ac:dyDescent="0.15">
      <c r="A70" s="2" t="s">
        <v>615</v>
      </c>
      <c r="B70" s="2" t="s">
        <v>616</v>
      </c>
      <c r="C70" s="8" t="str">
        <f ca="1">IFERROR(__xludf.DUMMYFUNCTION("INDEX(SPLIT(B70,"" ""),1)"),"OnePlus")</f>
        <v>OnePlus</v>
      </c>
      <c r="D70" s="2" t="s">
        <v>13942</v>
      </c>
      <c r="E70" s="8" t="s">
        <v>13943</v>
      </c>
      <c r="F70" s="8" t="s">
        <v>13944</v>
      </c>
      <c r="G70" s="8" t="s">
        <v>13945</v>
      </c>
      <c r="H70" s="8"/>
      <c r="I70" s="9">
        <v>15999</v>
      </c>
      <c r="J70" s="8" t="str">
        <f t="shared" si="0"/>
        <v>&gt;2000</v>
      </c>
      <c r="K70" s="8" t="s">
        <v>13946</v>
      </c>
      <c r="L70" s="8">
        <v>6</v>
      </c>
      <c r="M70" s="9">
        <v>21999</v>
      </c>
      <c r="N70" s="3">
        <v>0.27</v>
      </c>
      <c r="O70" s="2">
        <v>4.2</v>
      </c>
      <c r="P70" s="4">
        <f t="shared" si="1"/>
        <v>1</v>
      </c>
      <c r="Q70" s="4">
        <v>34899</v>
      </c>
      <c r="R70" s="2" t="s">
        <v>619</v>
      </c>
      <c r="S70" s="2" t="s">
        <v>305</v>
      </c>
      <c r="T70" s="2" t="s">
        <v>306</v>
      </c>
      <c r="U70" s="2" t="s">
        <v>307</v>
      </c>
      <c r="V70" s="2" t="s">
        <v>308</v>
      </c>
      <c r="W70" s="2" t="s">
        <v>309</v>
      </c>
      <c r="X70" s="5" t="s">
        <v>620</v>
      </c>
      <c r="Y70" s="5" t="s">
        <v>621</v>
      </c>
    </row>
    <row r="71" spans="1:25" ht="13" x14ac:dyDescent="0.15">
      <c r="A71" s="2" t="s">
        <v>12431</v>
      </c>
      <c r="B71" s="2" t="s">
        <v>12432</v>
      </c>
      <c r="C71" s="8" t="str">
        <f ca="1">IFERROR(__xludf.DUMMYFUNCTION("INDEX(SPLIT(B71,"" ""),1)"),"Aquaguard")</f>
        <v>Aquaguard</v>
      </c>
      <c r="D71" s="2" t="s">
        <v>13950</v>
      </c>
      <c r="E71" s="8" t="s">
        <v>13958</v>
      </c>
      <c r="F71" s="8" t="s">
        <v>13964</v>
      </c>
      <c r="G71" s="8" t="s">
        <v>13965</v>
      </c>
      <c r="H71" s="8"/>
      <c r="I71" s="9">
        <v>15999</v>
      </c>
      <c r="J71" s="8" t="str">
        <f t="shared" si="0"/>
        <v>&gt;2000</v>
      </c>
      <c r="K71" s="8" t="s">
        <v>13946</v>
      </c>
      <c r="L71" s="8">
        <v>6</v>
      </c>
      <c r="M71" s="9">
        <v>24500</v>
      </c>
      <c r="N71" s="3">
        <v>0.35</v>
      </c>
      <c r="O71" s="2">
        <v>4</v>
      </c>
      <c r="P71" s="4">
        <f t="shared" si="1"/>
        <v>0</v>
      </c>
      <c r="Q71" s="4">
        <v>11206</v>
      </c>
      <c r="R71" s="2" t="s">
        <v>12434</v>
      </c>
      <c r="S71" s="2" t="s">
        <v>12435</v>
      </c>
      <c r="T71" s="2" t="s">
        <v>12436</v>
      </c>
      <c r="U71" s="2" t="s">
        <v>12437</v>
      </c>
      <c r="V71" s="2" t="s">
        <v>12438</v>
      </c>
      <c r="W71" s="2" t="s">
        <v>12439</v>
      </c>
      <c r="X71" s="5" t="s">
        <v>12440</v>
      </c>
      <c r="Y71" s="5" t="s">
        <v>12441</v>
      </c>
    </row>
    <row r="72" spans="1:25" ht="13" x14ac:dyDescent="0.15">
      <c r="A72" s="2" t="s">
        <v>1135</v>
      </c>
      <c r="B72" s="2" t="s">
        <v>1136</v>
      </c>
      <c r="C72" s="8" t="str">
        <f ca="1">IFERROR(__xludf.DUMMYFUNCTION("INDEX(SPLIT(B72,"" ""),1)"),"LG")</f>
        <v>LG</v>
      </c>
      <c r="D72" s="2" t="s">
        <v>13942</v>
      </c>
      <c r="E72" s="8" t="s">
        <v>13943</v>
      </c>
      <c r="F72" s="8" t="s">
        <v>13944</v>
      </c>
      <c r="G72" s="8" t="s">
        <v>13945</v>
      </c>
      <c r="H72" s="8"/>
      <c r="I72" s="9">
        <v>15990</v>
      </c>
      <c r="J72" s="8" t="str">
        <f t="shared" si="0"/>
        <v>&gt;2000</v>
      </c>
      <c r="K72" s="8" t="s">
        <v>13946</v>
      </c>
      <c r="L72" s="8">
        <v>6</v>
      </c>
      <c r="M72" s="9">
        <v>23990</v>
      </c>
      <c r="N72" s="3">
        <v>0.33</v>
      </c>
      <c r="O72" s="2">
        <v>4.3</v>
      </c>
      <c r="P72" s="4">
        <f t="shared" si="1"/>
        <v>1</v>
      </c>
      <c r="Q72" s="4">
        <v>1035</v>
      </c>
      <c r="R72" s="2" t="s">
        <v>1139</v>
      </c>
      <c r="S72" s="2" t="s">
        <v>1140</v>
      </c>
      <c r="T72" s="2" t="s">
        <v>1141</v>
      </c>
      <c r="U72" s="2" t="s">
        <v>1142</v>
      </c>
      <c r="V72" s="2" t="s">
        <v>1143</v>
      </c>
      <c r="W72" s="2" t="s">
        <v>1144</v>
      </c>
      <c r="X72" s="5" t="s">
        <v>1145</v>
      </c>
      <c r="Y72" s="5" t="s">
        <v>1146</v>
      </c>
    </row>
    <row r="73" spans="1:25" ht="13" x14ac:dyDescent="0.15">
      <c r="A73" s="2" t="s">
        <v>4020</v>
      </c>
      <c r="B73" s="2" t="s">
        <v>4021</v>
      </c>
      <c r="C73" s="8" t="str">
        <f ca="1">IFERROR(__xludf.DUMMYFUNCTION("INDEX(SPLIT(B73,"" ""),1)"),"iQOO")</f>
        <v>iQOO</v>
      </c>
      <c r="D73" s="2" t="s">
        <v>13942</v>
      </c>
      <c r="E73" s="8" t="s">
        <v>13947</v>
      </c>
      <c r="F73" s="8" t="s">
        <v>13948</v>
      </c>
      <c r="G73" s="8" t="s">
        <v>13949</v>
      </c>
      <c r="H73" s="8"/>
      <c r="I73" s="9">
        <v>15499</v>
      </c>
      <c r="J73" s="8" t="str">
        <f t="shared" si="0"/>
        <v>&gt;2000</v>
      </c>
      <c r="K73" s="8" t="s">
        <v>13946</v>
      </c>
      <c r="L73" s="8">
        <v>6</v>
      </c>
      <c r="M73" s="9">
        <v>18999</v>
      </c>
      <c r="N73" s="3">
        <v>0.18</v>
      </c>
      <c r="O73" s="2">
        <v>4.0999999999999996</v>
      </c>
      <c r="P73" s="4">
        <f t="shared" si="1"/>
        <v>0</v>
      </c>
      <c r="Q73" s="4">
        <v>19252</v>
      </c>
      <c r="R73" s="2" t="s">
        <v>3604</v>
      </c>
      <c r="S73" s="2" t="s">
        <v>3605</v>
      </c>
      <c r="T73" s="2" t="s">
        <v>3606</v>
      </c>
      <c r="U73" s="2" t="s">
        <v>3607</v>
      </c>
      <c r="V73" s="2" t="s">
        <v>3608</v>
      </c>
      <c r="W73" s="2" t="s">
        <v>3609</v>
      </c>
      <c r="X73" s="5" t="s">
        <v>4022</v>
      </c>
      <c r="Y73" s="5" t="s">
        <v>4023</v>
      </c>
    </row>
    <row r="74" spans="1:25" ht="13" x14ac:dyDescent="0.15">
      <c r="A74" s="2" t="s">
        <v>4405</v>
      </c>
      <c r="B74" s="2" t="s">
        <v>4406</v>
      </c>
      <c r="C74" s="8" t="str">
        <f ca="1">IFERROR(__xludf.DUMMYFUNCTION("INDEX(SPLIT(B74,"" ""),1)"),"iQOO")</f>
        <v>iQOO</v>
      </c>
      <c r="D74" s="2" t="s">
        <v>13942</v>
      </c>
      <c r="E74" s="8" t="s">
        <v>13947</v>
      </c>
      <c r="F74" s="8" t="s">
        <v>13948</v>
      </c>
      <c r="G74" s="8" t="s">
        <v>13949</v>
      </c>
      <c r="H74" s="8"/>
      <c r="I74" s="9">
        <v>15499</v>
      </c>
      <c r="J74" s="8" t="str">
        <f t="shared" si="0"/>
        <v>&gt;2000</v>
      </c>
      <c r="K74" s="8" t="s">
        <v>13946</v>
      </c>
      <c r="L74" s="8">
        <v>6</v>
      </c>
      <c r="M74" s="9">
        <v>20999</v>
      </c>
      <c r="N74" s="3">
        <v>0.26</v>
      </c>
      <c r="O74" s="2">
        <v>4.0999999999999996</v>
      </c>
      <c r="P74" s="4">
        <f t="shared" si="1"/>
        <v>0</v>
      </c>
      <c r="Q74" s="4">
        <v>19253</v>
      </c>
      <c r="R74" s="2" t="s">
        <v>4018</v>
      </c>
      <c r="S74" s="2" t="s">
        <v>3605</v>
      </c>
      <c r="T74" s="2" t="s">
        <v>3606</v>
      </c>
      <c r="U74" s="2" t="s">
        <v>3607</v>
      </c>
      <c r="V74" s="2" t="s">
        <v>3608</v>
      </c>
      <c r="W74" s="2" t="s">
        <v>3609</v>
      </c>
      <c r="X74" s="5" t="s">
        <v>4075</v>
      </c>
      <c r="Y74" s="5" t="s">
        <v>4407</v>
      </c>
    </row>
    <row r="75" spans="1:25" ht="13" x14ac:dyDescent="0.15">
      <c r="A75" s="2" t="s">
        <v>4016</v>
      </c>
      <c r="B75" s="2" t="s">
        <v>4017</v>
      </c>
      <c r="C75" s="8" t="str">
        <f ca="1">IFERROR(__xludf.DUMMYFUNCTION("INDEX(SPLIT(B75,"" ""),1)"),"iQOO")</f>
        <v>iQOO</v>
      </c>
      <c r="D75" s="2" t="s">
        <v>13942</v>
      </c>
      <c r="E75" s="8" t="s">
        <v>13947</v>
      </c>
      <c r="F75" s="8" t="s">
        <v>13948</v>
      </c>
      <c r="G75" s="8" t="s">
        <v>13949</v>
      </c>
      <c r="H75" s="8"/>
      <c r="I75" s="9">
        <v>15499</v>
      </c>
      <c r="J75" s="8" t="str">
        <f t="shared" si="0"/>
        <v>&gt;2000</v>
      </c>
      <c r="K75" s="8" t="s">
        <v>13946</v>
      </c>
      <c r="L75" s="8">
        <v>6</v>
      </c>
      <c r="M75" s="9">
        <v>20999</v>
      </c>
      <c r="N75" s="3">
        <v>0.26</v>
      </c>
      <c r="O75" s="2">
        <v>4.0999999999999996</v>
      </c>
      <c r="P75" s="4">
        <f t="shared" si="1"/>
        <v>0</v>
      </c>
      <c r="Q75" s="4">
        <v>19252</v>
      </c>
      <c r="R75" s="2" t="s">
        <v>4018</v>
      </c>
      <c r="S75" s="2" t="s">
        <v>3605</v>
      </c>
      <c r="T75" s="2" t="s">
        <v>3606</v>
      </c>
      <c r="U75" s="2" t="s">
        <v>3607</v>
      </c>
      <c r="V75" s="2" t="s">
        <v>3608</v>
      </c>
      <c r="W75" s="2" t="s">
        <v>3609</v>
      </c>
      <c r="X75" s="5" t="s">
        <v>3781</v>
      </c>
      <c r="Y75" s="5" t="s">
        <v>4019</v>
      </c>
    </row>
    <row r="76" spans="1:25" ht="13" x14ac:dyDescent="0.15">
      <c r="A76" s="2" t="s">
        <v>3601</v>
      </c>
      <c r="B76" s="2" t="s">
        <v>3602</v>
      </c>
      <c r="C76" s="8" t="str">
        <f ca="1">IFERROR(__xludf.DUMMYFUNCTION("INDEX(SPLIT(B76,"" ""),1)"),"iQOO")</f>
        <v>iQOO</v>
      </c>
      <c r="D76" s="2" t="s">
        <v>13942</v>
      </c>
      <c r="E76" s="8" t="s">
        <v>13947</v>
      </c>
      <c r="F76" s="8" t="s">
        <v>13948</v>
      </c>
      <c r="G76" s="8" t="s">
        <v>13949</v>
      </c>
      <c r="H76" s="8"/>
      <c r="I76" s="9">
        <v>15499</v>
      </c>
      <c r="J76" s="8" t="str">
        <f t="shared" si="0"/>
        <v>&gt;2000</v>
      </c>
      <c r="K76" s="8" t="s">
        <v>13946</v>
      </c>
      <c r="L76" s="8">
        <v>6</v>
      </c>
      <c r="M76" s="9">
        <v>18999</v>
      </c>
      <c r="N76" s="3">
        <v>0.18</v>
      </c>
      <c r="O76" s="2">
        <v>4.0999999999999996</v>
      </c>
      <c r="P76" s="4">
        <f t="shared" si="1"/>
        <v>0</v>
      </c>
      <c r="Q76" s="4">
        <v>19252</v>
      </c>
      <c r="R76" s="2" t="s">
        <v>3604</v>
      </c>
      <c r="S76" s="2" t="s">
        <v>3605</v>
      </c>
      <c r="T76" s="2" t="s">
        <v>3606</v>
      </c>
      <c r="U76" s="2" t="s">
        <v>3607</v>
      </c>
      <c r="V76" s="2" t="s">
        <v>3608</v>
      </c>
      <c r="W76" s="2" t="s">
        <v>3609</v>
      </c>
      <c r="X76" s="5" t="s">
        <v>3610</v>
      </c>
      <c r="Y76" s="5" t="s">
        <v>3611</v>
      </c>
    </row>
    <row r="77" spans="1:25" ht="13" x14ac:dyDescent="0.15">
      <c r="A77" s="2" t="s">
        <v>1517</v>
      </c>
      <c r="B77" s="2" t="s">
        <v>1518</v>
      </c>
      <c r="C77" s="8" t="str">
        <f ca="1">IFERROR(__xludf.DUMMYFUNCTION("INDEX(SPLIT(B77,"" ""),1)"),"Samsung")</f>
        <v>Samsung</v>
      </c>
      <c r="D77" s="2" t="s">
        <v>13942</v>
      </c>
      <c r="E77" s="8" t="s">
        <v>13943</v>
      </c>
      <c r="F77" s="8" t="s">
        <v>13944</v>
      </c>
      <c r="G77" s="8" t="s">
        <v>13945</v>
      </c>
      <c r="H77" s="8"/>
      <c r="I77" s="9">
        <v>15490</v>
      </c>
      <c r="J77" s="8" t="str">
        <f t="shared" si="0"/>
        <v>&gt;2000</v>
      </c>
      <c r="K77" s="8" t="s">
        <v>13946</v>
      </c>
      <c r="L77" s="8">
        <v>6</v>
      </c>
      <c r="M77" s="9">
        <v>20900</v>
      </c>
      <c r="N77" s="3">
        <v>0.26</v>
      </c>
      <c r="O77" s="2">
        <v>4.3</v>
      </c>
      <c r="P77" s="4">
        <f t="shared" si="1"/>
        <v>1</v>
      </c>
      <c r="Q77" s="4">
        <v>16299</v>
      </c>
      <c r="R77" s="2" t="s">
        <v>1521</v>
      </c>
      <c r="S77" s="2" t="s">
        <v>260</v>
      </c>
      <c r="T77" s="2" t="s">
        <v>261</v>
      </c>
      <c r="U77" s="2" t="s">
        <v>262</v>
      </c>
      <c r="V77" s="2" t="s">
        <v>263</v>
      </c>
      <c r="W77" s="2" t="s">
        <v>264</v>
      </c>
      <c r="X77" s="5" t="s">
        <v>1522</v>
      </c>
      <c r="Y77" s="5" t="s">
        <v>1523</v>
      </c>
    </row>
    <row r="78" spans="1:25" ht="13" x14ac:dyDescent="0.15">
      <c r="A78" s="2" t="s">
        <v>4088</v>
      </c>
      <c r="B78" s="2" t="s">
        <v>4089</v>
      </c>
      <c r="C78" s="8" t="str">
        <f ca="1">IFERROR(__xludf.DUMMYFUNCTION("INDEX(SPLIT(B78,"" ""),1)"),"OPPO")</f>
        <v>OPPO</v>
      </c>
      <c r="D78" s="2" t="s">
        <v>13942</v>
      </c>
      <c r="E78" s="8" t="s">
        <v>13947</v>
      </c>
      <c r="F78" s="8" t="s">
        <v>13948</v>
      </c>
      <c r="G78" s="8" t="s">
        <v>13949</v>
      </c>
      <c r="H78" s="8"/>
      <c r="I78" s="9">
        <v>15490</v>
      </c>
      <c r="J78" s="8" t="str">
        <f t="shared" si="0"/>
        <v>&gt;2000</v>
      </c>
      <c r="K78" s="8" t="s">
        <v>13946</v>
      </c>
      <c r="L78" s="8">
        <v>6</v>
      </c>
      <c r="M78" s="9">
        <v>20990</v>
      </c>
      <c r="N78" s="3">
        <v>0.26</v>
      </c>
      <c r="O78" s="2">
        <v>4.2</v>
      </c>
      <c r="P78" s="4">
        <f t="shared" si="1"/>
        <v>1</v>
      </c>
      <c r="Q78" s="4">
        <v>32916</v>
      </c>
      <c r="R78" s="2" t="s">
        <v>4090</v>
      </c>
      <c r="S78" s="2" t="s">
        <v>3663</v>
      </c>
      <c r="T78" s="2" t="s">
        <v>3664</v>
      </c>
      <c r="U78" s="2" t="s">
        <v>3665</v>
      </c>
      <c r="V78" s="2" t="s">
        <v>3666</v>
      </c>
      <c r="W78" s="2" t="s">
        <v>3667</v>
      </c>
      <c r="X78" s="5" t="s">
        <v>4091</v>
      </c>
      <c r="Y78" s="5" t="s">
        <v>4092</v>
      </c>
    </row>
    <row r="79" spans="1:25" ht="13" x14ac:dyDescent="0.15">
      <c r="A79" s="2" t="s">
        <v>3660</v>
      </c>
      <c r="B79" s="2" t="s">
        <v>3661</v>
      </c>
      <c r="C79" s="8" t="str">
        <f ca="1">IFERROR(__xludf.DUMMYFUNCTION("INDEX(SPLIT(B79,"" ""),1)"),"OPPO")</f>
        <v>OPPO</v>
      </c>
      <c r="D79" s="2" t="s">
        <v>13942</v>
      </c>
      <c r="E79" s="8" t="s">
        <v>13947</v>
      </c>
      <c r="F79" s="8" t="s">
        <v>13948</v>
      </c>
      <c r="G79" s="8" t="s">
        <v>13949</v>
      </c>
      <c r="H79" s="8"/>
      <c r="I79" s="9">
        <v>15490</v>
      </c>
      <c r="J79" s="8" t="str">
        <f t="shared" si="0"/>
        <v>&gt;2000</v>
      </c>
      <c r="K79" s="8" t="s">
        <v>13946</v>
      </c>
      <c r="L79" s="8">
        <v>6</v>
      </c>
      <c r="M79" s="9">
        <v>20990</v>
      </c>
      <c r="N79" s="3">
        <v>0.26</v>
      </c>
      <c r="O79" s="2">
        <v>4.2</v>
      </c>
      <c r="P79" s="4">
        <f t="shared" si="1"/>
        <v>1</v>
      </c>
      <c r="Q79" s="4">
        <v>32916</v>
      </c>
      <c r="R79" s="2" t="s">
        <v>3662</v>
      </c>
      <c r="S79" s="2" t="s">
        <v>3663</v>
      </c>
      <c r="T79" s="2" t="s">
        <v>3664</v>
      </c>
      <c r="U79" s="2" t="s">
        <v>3665</v>
      </c>
      <c r="V79" s="2" t="s">
        <v>3666</v>
      </c>
      <c r="W79" s="2" t="s">
        <v>3667</v>
      </c>
      <c r="X79" s="5" t="s">
        <v>3668</v>
      </c>
      <c r="Y79" s="5" t="s">
        <v>3669</v>
      </c>
    </row>
    <row r="80" spans="1:25" ht="13" x14ac:dyDescent="0.15">
      <c r="A80" s="2" t="s">
        <v>3092</v>
      </c>
      <c r="B80" s="2" t="s">
        <v>3093</v>
      </c>
      <c r="C80" s="8" t="str">
        <f ca="1">IFERROR(__xludf.DUMMYFUNCTION("INDEX(SPLIT(B80,"" ""),1)"),"Mi")</f>
        <v>Mi</v>
      </c>
      <c r="D80" s="2" t="s">
        <v>13942</v>
      </c>
      <c r="E80" s="8" t="s">
        <v>13943</v>
      </c>
      <c r="F80" s="8" t="s">
        <v>13944</v>
      </c>
      <c r="G80" s="8" t="s">
        <v>13945</v>
      </c>
      <c r="H80" s="8"/>
      <c r="I80" s="9">
        <v>14999</v>
      </c>
      <c r="J80" s="8" t="str">
        <f t="shared" si="0"/>
        <v>&gt;2000</v>
      </c>
      <c r="K80" s="8" t="s">
        <v>13946</v>
      </c>
      <c r="L80" s="8">
        <v>6</v>
      </c>
      <c r="M80" s="9">
        <v>14999</v>
      </c>
      <c r="N80" s="3">
        <v>0</v>
      </c>
      <c r="O80" s="2">
        <v>4.3</v>
      </c>
      <c r="P80" s="4">
        <f t="shared" si="1"/>
        <v>1</v>
      </c>
      <c r="Q80" s="4">
        <v>27508</v>
      </c>
      <c r="R80" s="2" t="s">
        <v>3094</v>
      </c>
      <c r="S80" s="2" t="s">
        <v>3095</v>
      </c>
      <c r="T80" s="2" t="s">
        <v>3096</v>
      </c>
      <c r="U80" s="2" t="s">
        <v>3097</v>
      </c>
      <c r="V80" s="2" t="s">
        <v>3098</v>
      </c>
      <c r="W80" s="2" t="s">
        <v>3099</v>
      </c>
      <c r="X80" s="5" t="s">
        <v>3100</v>
      </c>
      <c r="Y80" s="5" t="s">
        <v>3101</v>
      </c>
    </row>
    <row r="81" spans="1:25" ht="13" x14ac:dyDescent="0.15">
      <c r="A81" s="2" t="s">
        <v>300</v>
      </c>
      <c r="B81" s="2" t="s">
        <v>301</v>
      </c>
      <c r="C81" s="8" t="str">
        <f ca="1">IFERROR(__xludf.DUMMYFUNCTION("INDEX(SPLIT(B81,"" ""),1)"),"OnePlus")</f>
        <v>OnePlus</v>
      </c>
      <c r="D81" s="2" t="s">
        <v>13942</v>
      </c>
      <c r="E81" s="8" t="s">
        <v>13943</v>
      </c>
      <c r="F81" s="8" t="s">
        <v>13944</v>
      </c>
      <c r="G81" s="8" t="s">
        <v>13945</v>
      </c>
      <c r="H81" s="8"/>
      <c r="I81" s="9">
        <v>14999</v>
      </c>
      <c r="J81" s="8" t="str">
        <f t="shared" si="0"/>
        <v>&gt;2000</v>
      </c>
      <c r="K81" s="8" t="s">
        <v>13946</v>
      </c>
      <c r="L81" s="8">
        <v>6</v>
      </c>
      <c r="M81" s="9">
        <v>19999</v>
      </c>
      <c r="N81" s="3">
        <v>0.25</v>
      </c>
      <c r="O81" s="2">
        <v>4.2</v>
      </c>
      <c r="P81" s="4">
        <f t="shared" si="1"/>
        <v>1</v>
      </c>
      <c r="Q81" s="4">
        <v>34899</v>
      </c>
      <c r="R81" s="2" t="s">
        <v>304</v>
      </c>
      <c r="S81" s="2" t="s">
        <v>305</v>
      </c>
      <c r="T81" s="2" t="s">
        <v>306</v>
      </c>
      <c r="U81" s="2" t="s">
        <v>307</v>
      </c>
      <c r="V81" s="2" t="s">
        <v>308</v>
      </c>
      <c r="W81" s="2" t="s">
        <v>309</v>
      </c>
      <c r="X81" s="5" t="s">
        <v>310</v>
      </c>
      <c r="Y81" s="5" t="s">
        <v>311</v>
      </c>
    </row>
    <row r="82" spans="1:25" ht="13" x14ac:dyDescent="0.15">
      <c r="A82" s="2" t="s">
        <v>11435</v>
      </c>
      <c r="B82" s="2" t="s">
        <v>11436</v>
      </c>
      <c r="C82" s="8" t="str">
        <f ca="1">IFERROR(__xludf.DUMMYFUNCTION("INDEX(SPLIT(B82,"" ""),1)"),"Philips")</f>
        <v>Philips</v>
      </c>
      <c r="D82" s="2" t="s">
        <v>13950</v>
      </c>
      <c r="E82" s="8" t="s">
        <v>13951</v>
      </c>
      <c r="F82" s="8" t="s">
        <v>13966</v>
      </c>
      <c r="G82" s="8" t="s">
        <v>13967</v>
      </c>
      <c r="H82" s="8"/>
      <c r="I82" s="9">
        <v>14499</v>
      </c>
      <c r="J82" s="8" t="str">
        <f t="shared" si="0"/>
        <v>&gt;2000</v>
      </c>
      <c r="K82" s="8" t="s">
        <v>13946</v>
      </c>
      <c r="L82" s="8">
        <v>6</v>
      </c>
      <c r="M82" s="9">
        <v>23559</v>
      </c>
      <c r="N82" s="3">
        <v>0.38</v>
      </c>
      <c r="O82" s="2">
        <v>4.3</v>
      </c>
      <c r="P82" s="4">
        <f t="shared" si="1"/>
        <v>1</v>
      </c>
      <c r="Q82" s="4">
        <v>2026</v>
      </c>
      <c r="R82" s="2" t="s">
        <v>11439</v>
      </c>
      <c r="S82" s="2" t="s">
        <v>11440</v>
      </c>
      <c r="T82" s="2" t="s">
        <v>11441</v>
      </c>
      <c r="U82" s="2" t="s">
        <v>11442</v>
      </c>
      <c r="V82" s="2" t="s">
        <v>11443</v>
      </c>
      <c r="W82" s="2" t="s">
        <v>11444</v>
      </c>
      <c r="X82" s="5" t="s">
        <v>11445</v>
      </c>
      <c r="Y82" s="5" t="s">
        <v>11446</v>
      </c>
    </row>
    <row r="83" spans="1:25" ht="13" x14ac:dyDescent="0.15">
      <c r="A83" s="2" t="s">
        <v>10873</v>
      </c>
      <c r="B83" s="2" t="s">
        <v>10874</v>
      </c>
      <c r="C83" s="8" t="str">
        <f ca="1">IFERROR(__xludf.DUMMYFUNCTION("INDEX(SPLIT(B83,"" ""),1)"),"Coway")</f>
        <v>Coway</v>
      </c>
      <c r="D83" s="2" t="s">
        <v>13950</v>
      </c>
      <c r="E83" s="8" t="s">
        <v>13951</v>
      </c>
      <c r="F83" s="8" t="s">
        <v>13966</v>
      </c>
      <c r="G83" s="8" t="s">
        <v>13967</v>
      </c>
      <c r="H83" s="8"/>
      <c r="I83" s="9">
        <v>14400</v>
      </c>
      <c r="J83" s="8" t="str">
        <f t="shared" si="0"/>
        <v>&gt;2000</v>
      </c>
      <c r="K83" s="8" t="s">
        <v>13946</v>
      </c>
      <c r="L83" s="8">
        <v>6</v>
      </c>
      <c r="M83" s="9">
        <v>59900</v>
      </c>
      <c r="N83" s="3">
        <v>0.76</v>
      </c>
      <c r="O83" s="2">
        <v>4.4000000000000004</v>
      </c>
      <c r="P83" s="4">
        <f t="shared" si="1"/>
        <v>1</v>
      </c>
      <c r="Q83" s="4">
        <v>3837</v>
      </c>
      <c r="R83" s="2" t="s">
        <v>10877</v>
      </c>
      <c r="S83" s="2" t="s">
        <v>10878</v>
      </c>
      <c r="T83" s="2" t="s">
        <v>10879</v>
      </c>
      <c r="U83" s="2" t="s">
        <v>10880</v>
      </c>
      <c r="V83" s="2" t="s">
        <v>10881</v>
      </c>
      <c r="W83" s="2" t="s">
        <v>10882</v>
      </c>
      <c r="X83" s="5" t="s">
        <v>10883</v>
      </c>
      <c r="Y83" s="5" t="s">
        <v>10884</v>
      </c>
    </row>
    <row r="84" spans="1:25" ht="13" x14ac:dyDescent="0.15">
      <c r="A84" s="2" t="s">
        <v>12161</v>
      </c>
      <c r="B84" s="2" t="s">
        <v>12162</v>
      </c>
      <c r="C84" s="8" t="str">
        <f ca="1">IFERROR(__xludf.DUMMYFUNCTION("INDEX(SPLIT(B84,"" ""),1)"),"HUL")</f>
        <v>HUL</v>
      </c>
      <c r="D84" s="2" t="s">
        <v>13950</v>
      </c>
      <c r="E84" s="8" t="s">
        <v>13958</v>
      </c>
      <c r="F84" s="8" t="s">
        <v>13964</v>
      </c>
      <c r="G84" s="8" t="s">
        <v>13965</v>
      </c>
      <c r="H84" s="8"/>
      <c r="I84" s="9">
        <v>13999</v>
      </c>
      <c r="J84" s="8" t="str">
        <f t="shared" si="0"/>
        <v>&gt;2000</v>
      </c>
      <c r="K84" s="8" t="s">
        <v>13946</v>
      </c>
      <c r="L84" s="8">
        <v>6</v>
      </c>
      <c r="M84" s="9">
        <v>24850</v>
      </c>
      <c r="N84" s="3">
        <v>0.44</v>
      </c>
      <c r="O84" s="2">
        <v>4.4000000000000004</v>
      </c>
      <c r="P84" s="4">
        <f t="shared" si="1"/>
        <v>1</v>
      </c>
      <c r="Q84" s="4">
        <v>8948</v>
      </c>
      <c r="R84" s="2" t="s">
        <v>12164</v>
      </c>
      <c r="S84" s="2" t="s">
        <v>12165</v>
      </c>
      <c r="T84" s="2" t="s">
        <v>12166</v>
      </c>
      <c r="U84" s="2" t="s">
        <v>12167</v>
      </c>
      <c r="V84" s="2" t="s">
        <v>12168</v>
      </c>
      <c r="W84" s="2" t="s">
        <v>12169</v>
      </c>
      <c r="X84" s="5" t="s">
        <v>12170</v>
      </c>
      <c r="Y84" s="5" t="s">
        <v>12171</v>
      </c>
    </row>
    <row r="85" spans="1:25" ht="13" x14ac:dyDescent="0.15">
      <c r="A85" s="2" t="s">
        <v>688</v>
      </c>
      <c r="B85" s="2" t="s">
        <v>689</v>
      </c>
      <c r="C85" s="8" t="str">
        <f ca="1">IFERROR(__xludf.DUMMYFUNCTION("INDEX(SPLIT(B85,"" ""),1)"),"Redmi")</f>
        <v>Redmi</v>
      </c>
      <c r="D85" s="2" t="s">
        <v>13942</v>
      </c>
      <c r="E85" s="8" t="s">
        <v>13943</v>
      </c>
      <c r="F85" s="8" t="s">
        <v>13944</v>
      </c>
      <c r="G85" s="8" t="s">
        <v>13945</v>
      </c>
      <c r="H85" s="8"/>
      <c r="I85" s="9">
        <v>13999</v>
      </c>
      <c r="J85" s="8" t="str">
        <f t="shared" si="0"/>
        <v>&gt;2000</v>
      </c>
      <c r="K85" s="8" t="s">
        <v>13946</v>
      </c>
      <c r="L85" s="8">
        <v>6</v>
      </c>
      <c r="M85" s="9">
        <v>24999</v>
      </c>
      <c r="N85" s="3">
        <v>0.44</v>
      </c>
      <c r="O85" s="2">
        <v>4.2</v>
      </c>
      <c r="P85" s="4">
        <f t="shared" si="1"/>
        <v>1</v>
      </c>
      <c r="Q85" s="4">
        <v>45238</v>
      </c>
      <c r="R85" s="2" t="s">
        <v>690</v>
      </c>
      <c r="S85" s="2" t="s">
        <v>691</v>
      </c>
      <c r="T85" s="2" t="s">
        <v>692</v>
      </c>
      <c r="U85" s="2" t="s">
        <v>693</v>
      </c>
      <c r="V85" s="2" t="s">
        <v>694</v>
      </c>
      <c r="W85" s="2" t="s">
        <v>695</v>
      </c>
      <c r="X85" s="5" t="s">
        <v>696</v>
      </c>
      <c r="Y85" s="5" t="s">
        <v>697</v>
      </c>
    </row>
    <row r="86" spans="1:25" ht="13" x14ac:dyDescent="0.15">
      <c r="A86" s="2" t="s">
        <v>192</v>
      </c>
      <c r="B86" s="2" t="s">
        <v>193</v>
      </c>
      <c r="C86" s="8" t="str">
        <f ca="1">IFERROR(__xludf.DUMMYFUNCTION("INDEX(SPLIT(B86,"" ""),1)"),"MI")</f>
        <v>MI</v>
      </c>
      <c r="D86" s="2" t="s">
        <v>13942</v>
      </c>
      <c r="E86" s="8" t="s">
        <v>13943</v>
      </c>
      <c r="F86" s="8" t="s">
        <v>13944</v>
      </c>
      <c r="G86" s="8" t="s">
        <v>13945</v>
      </c>
      <c r="H86" s="8"/>
      <c r="I86" s="9">
        <v>13999</v>
      </c>
      <c r="J86" s="8" t="str">
        <f t="shared" si="0"/>
        <v>&gt;2000</v>
      </c>
      <c r="K86" s="8" t="s">
        <v>13946</v>
      </c>
      <c r="L86" s="8">
        <v>6</v>
      </c>
      <c r="M86" s="9">
        <v>24999</v>
      </c>
      <c r="N86" s="3">
        <v>0.44</v>
      </c>
      <c r="O86" s="2">
        <v>4.2</v>
      </c>
      <c r="P86" s="4">
        <f t="shared" si="1"/>
        <v>1</v>
      </c>
      <c r="Q86" s="4">
        <v>32840</v>
      </c>
      <c r="R86" s="2" t="s">
        <v>197</v>
      </c>
      <c r="S86" s="2" t="s">
        <v>198</v>
      </c>
      <c r="T86" s="2" t="s">
        <v>199</v>
      </c>
      <c r="U86" s="2" t="s">
        <v>200</v>
      </c>
      <c r="V86" s="2" t="s">
        <v>201</v>
      </c>
      <c r="W86" s="2" t="s">
        <v>202</v>
      </c>
      <c r="X86" s="5" t="s">
        <v>203</v>
      </c>
      <c r="Y86" s="5" t="s">
        <v>204</v>
      </c>
    </row>
    <row r="87" spans="1:25" ht="13" x14ac:dyDescent="0.15">
      <c r="A87" s="2" t="s">
        <v>3778</v>
      </c>
      <c r="B87" s="2" t="s">
        <v>3779</v>
      </c>
      <c r="C87" s="8" t="str">
        <f ca="1">IFERROR(__xludf.DUMMYFUNCTION("INDEX(SPLIT(B87,"" ""),1)"),"iQOO")</f>
        <v>iQOO</v>
      </c>
      <c r="D87" s="2" t="s">
        <v>13942</v>
      </c>
      <c r="E87" s="8" t="s">
        <v>13947</v>
      </c>
      <c r="F87" s="8" t="s">
        <v>13948</v>
      </c>
      <c r="G87" s="8" t="s">
        <v>13949</v>
      </c>
      <c r="H87" s="8"/>
      <c r="I87" s="9">
        <v>13999</v>
      </c>
      <c r="J87" s="8" t="str">
        <f t="shared" si="0"/>
        <v>&gt;2000</v>
      </c>
      <c r="K87" s="8" t="s">
        <v>13946</v>
      </c>
      <c r="L87" s="8">
        <v>6</v>
      </c>
      <c r="M87" s="9">
        <v>19999</v>
      </c>
      <c r="N87" s="3">
        <v>0.3</v>
      </c>
      <c r="O87" s="2">
        <v>4.0999999999999996</v>
      </c>
      <c r="P87" s="4">
        <f t="shared" si="1"/>
        <v>0</v>
      </c>
      <c r="Q87" s="4">
        <v>19252</v>
      </c>
      <c r="R87" s="2" t="s">
        <v>3780</v>
      </c>
      <c r="S87" s="2" t="s">
        <v>3605</v>
      </c>
      <c r="T87" s="2" t="s">
        <v>3606</v>
      </c>
      <c r="U87" s="2" t="s">
        <v>3607</v>
      </c>
      <c r="V87" s="2" t="s">
        <v>3608</v>
      </c>
      <c r="W87" s="2" t="s">
        <v>3609</v>
      </c>
      <c r="X87" s="5" t="s">
        <v>3781</v>
      </c>
      <c r="Y87" s="5" t="s">
        <v>3782</v>
      </c>
    </row>
    <row r="88" spans="1:25" ht="13" x14ac:dyDescent="0.15">
      <c r="A88" s="2" t="s">
        <v>4073</v>
      </c>
      <c r="B88" s="2" t="s">
        <v>4074</v>
      </c>
      <c r="C88" s="8" t="str">
        <f ca="1">IFERROR(__xludf.DUMMYFUNCTION("INDEX(SPLIT(B88,"" ""),1)"),"iQOO")</f>
        <v>iQOO</v>
      </c>
      <c r="D88" s="2" t="s">
        <v>13942</v>
      </c>
      <c r="E88" s="8" t="s">
        <v>13947</v>
      </c>
      <c r="F88" s="8" t="s">
        <v>13948</v>
      </c>
      <c r="G88" s="8" t="s">
        <v>13949</v>
      </c>
      <c r="H88" s="8"/>
      <c r="I88" s="9">
        <v>13999</v>
      </c>
      <c r="J88" s="8" t="str">
        <f t="shared" si="0"/>
        <v>&gt;2000</v>
      </c>
      <c r="K88" s="8" t="s">
        <v>13946</v>
      </c>
      <c r="L88" s="8">
        <v>6</v>
      </c>
      <c r="M88" s="9">
        <v>19999</v>
      </c>
      <c r="N88" s="3">
        <v>0.3</v>
      </c>
      <c r="O88" s="2">
        <v>4.0999999999999996</v>
      </c>
      <c r="P88" s="4">
        <f t="shared" si="1"/>
        <v>0</v>
      </c>
      <c r="Q88" s="4">
        <v>19252</v>
      </c>
      <c r="R88" s="2" t="s">
        <v>4018</v>
      </c>
      <c r="S88" s="2" t="s">
        <v>3605</v>
      </c>
      <c r="T88" s="2" t="s">
        <v>3606</v>
      </c>
      <c r="U88" s="2" t="s">
        <v>3607</v>
      </c>
      <c r="V88" s="2" t="s">
        <v>3608</v>
      </c>
      <c r="W88" s="2" t="s">
        <v>3609</v>
      </c>
      <c r="X88" s="5" t="s">
        <v>4075</v>
      </c>
      <c r="Y88" s="5" t="s">
        <v>4076</v>
      </c>
    </row>
    <row r="89" spans="1:25" ht="13" x14ac:dyDescent="0.15">
      <c r="A89" s="2" t="s">
        <v>4348</v>
      </c>
      <c r="B89" s="2" t="s">
        <v>3769</v>
      </c>
      <c r="C89" s="8" t="str">
        <f ca="1">IFERROR(__xludf.DUMMYFUNCTION("INDEX(SPLIT(B89,"" ""),1)"),"Samsung")</f>
        <v>Samsung</v>
      </c>
      <c r="D89" s="2" t="s">
        <v>13942</v>
      </c>
      <c r="E89" s="8" t="s">
        <v>13947</v>
      </c>
      <c r="F89" s="8" t="s">
        <v>13948</v>
      </c>
      <c r="G89" s="8" t="s">
        <v>13949</v>
      </c>
      <c r="H89" s="8"/>
      <c r="I89" s="9">
        <v>13999</v>
      </c>
      <c r="J89" s="8" t="str">
        <f t="shared" si="0"/>
        <v>&gt;2000</v>
      </c>
      <c r="K89" s="8" t="s">
        <v>13946</v>
      </c>
      <c r="L89" s="8">
        <v>6</v>
      </c>
      <c r="M89" s="9">
        <v>19499</v>
      </c>
      <c r="N89" s="3">
        <v>0.28000000000000003</v>
      </c>
      <c r="O89" s="2">
        <v>4.0999999999999996</v>
      </c>
      <c r="P89" s="4">
        <f t="shared" si="1"/>
        <v>0</v>
      </c>
      <c r="Q89" s="4">
        <v>18998</v>
      </c>
      <c r="R89" s="2" t="s">
        <v>3770</v>
      </c>
      <c r="S89" s="2" t="s">
        <v>3501</v>
      </c>
      <c r="T89" s="2" t="s">
        <v>3502</v>
      </c>
      <c r="U89" s="2" t="s">
        <v>3503</v>
      </c>
      <c r="V89" s="2" t="s">
        <v>3504</v>
      </c>
      <c r="W89" s="2" t="s">
        <v>3505</v>
      </c>
      <c r="X89" s="5" t="s">
        <v>3771</v>
      </c>
      <c r="Y89" s="5" t="s">
        <v>4349</v>
      </c>
    </row>
    <row r="90" spans="1:25" ht="13" x14ac:dyDescent="0.15">
      <c r="A90" s="2" t="s">
        <v>3768</v>
      </c>
      <c r="B90" s="2" t="s">
        <v>3769</v>
      </c>
      <c r="C90" s="8" t="str">
        <f ca="1">IFERROR(__xludf.DUMMYFUNCTION("INDEX(SPLIT(B90,"" ""),1)"),"Samsung")</f>
        <v>Samsung</v>
      </c>
      <c r="D90" s="2" t="s">
        <v>13942</v>
      </c>
      <c r="E90" s="8" t="s">
        <v>13947</v>
      </c>
      <c r="F90" s="8" t="s">
        <v>13948</v>
      </c>
      <c r="G90" s="8" t="s">
        <v>13949</v>
      </c>
      <c r="H90" s="8"/>
      <c r="I90" s="9">
        <v>13999</v>
      </c>
      <c r="J90" s="8" t="str">
        <f t="shared" si="0"/>
        <v>&gt;2000</v>
      </c>
      <c r="K90" s="8" t="s">
        <v>13946</v>
      </c>
      <c r="L90" s="8">
        <v>6</v>
      </c>
      <c r="M90" s="9">
        <v>19499</v>
      </c>
      <c r="N90" s="3">
        <v>0.28000000000000003</v>
      </c>
      <c r="O90" s="2">
        <v>4.0999999999999996</v>
      </c>
      <c r="P90" s="4">
        <f t="shared" si="1"/>
        <v>0</v>
      </c>
      <c r="Q90" s="4">
        <v>18998</v>
      </c>
      <c r="R90" s="2" t="s">
        <v>3770</v>
      </c>
      <c r="S90" s="2" t="s">
        <v>3501</v>
      </c>
      <c r="T90" s="2" t="s">
        <v>3502</v>
      </c>
      <c r="U90" s="2" t="s">
        <v>3503</v>
      </c>
      <c r="V90" s="2" t="s">
        <v>3504</v>
      </c>
      <c r="W90" s="2" t="s">
        <v>3505</v>
      </c>
      <c r="X90" s="5" t="s">
        <v>3771</v>
      </c>
      <c r="Y90" s="5" t="s">
        <v>3772</v>
      </c>
    </row>
    <row r="91" spans="1:25" ht="13" x14ac:dyDescent="0.15">
      <c r="A91" s="2" t="s">
        <v>5145</v>
      </c>
      <c r="B91" s="2" t="s">
        <v>5146</v>
      </c>
      <c r="C91" s="8" t="str">
        <f ca="1">IFERROR(__xludf.DUMMYFUNCTION("INDEX(SPLIT(B91,"" ""),1)"),"Samsung")</f>
        <v>Samsung</v>
      </c>
      <c r="D91" s="2" t="s">
        <v>13942</v>
      </c>
      <c r="E91" s="8" t="s">
        <v>13947</v>
      </c>
      <c r="F91" s="8" t="s">
        <v>13948</v>
      </c>
      <c r="G91" s="8" t="s">
        <v>13949</v>
      </c>
      <c r="H91" s="8"/>
      <c r="I91" s="9">
        <v>13999</v>
      </c>
      <c r="J91" s="8" t="str">
        <f t="shared" si="0"/>
        <v>&gt;2000</v>
      </c>
      <c r="K91" s="8" t="s">
        <v>13946</v>
      </c>
      <c r="L91" s="8">
        <v>6</v>
      </c>
      <c r="M91" s="9">
        <v>19499</v>
      </c>
      <c r="N91" s="3">
        <v>0.28000000000000003</v>
      </c>
      <c r="O91" s="2">
        <v>4.0999999999999996</v>
      </c>
      <c r="P91" s="4">
        <f t="shared" si="1"/>
        <v>0</v>
      </c>
      <c r="Q91" s="4">
        <v>18998</v>
      </c>
      <c r="R91" s="2" t="s">
        <v>3770</v>
      </c>
      <c r="S91" s="2" t="s">
        <v>3501</v>
      </c>
      <c r="T91" s="2" t="s">
        <v>3502</v>
      </c>
      <c r="U91" s="2" t="s">
        <v>3503</v>
      </c>
      <c r="V91" s="2" t="s">
        <v>3504</v>
      </c>
      <c r="W91" s="2" t="s">
        <v>3505</v>
      </c>
      <c r="X91" s="5" t="s">
        <v>5147</v>
      </c>
      <c r="Y91" s="5" t="s">
        <v>5148</v>
      </c>
    </row>
    <row r="92" spans="1:25" ht="13" x14ac:dyDescent="0.15">
      <c r="A92" s="2" t="s">
        <v>3946</v>
      </c>
      <c r="B92" s="2" t="s">
        <v>3769</v>
      </c>
      <c r="C92" s="8" t="str">
        <f ca="1">IFERROR(__xludf.DUMMYFUNCTION("INDEX(SPLIT(B92,"" ""),1)"),"Samsung")</f>
        <v>Samsung</v>
      </c>
      <c r="D92" s="2" t="s">
        <v>13942</v>
      </c>
      <c r="E92" s="8" t="s">
        <v>13947</v>
      </c>
      <c r="F92" s="8" t="s">
        <v>13948</v>
      </c>
      <c r="G92" s="8" t="s">
        <v>13949</v>
      </c>
      <c r="H92" s="8"/>
      <c r="I92" s="9">
        <v>13999</v>
      </c>
      <c r="J92" s="8" t="str">
        <f t="shared" si="0"/>
        <v>&gt;2000</v>
      </c>
      <c r="K92" s="8" t="s">
        <v>13946</v>
      </c>
      <c r="L92" s="8">
        <v>6</v>
      </c>
      <c r="M92" s="9">
        <v>19499</v>
      </c>
      <c r="N92" s="3">
        <v>0.28000000000000003</v>
      </c>
      <c r="O92" s="2">
        <v>4.0999999999999996</v>
      </c>
      <c r="P92" s="4">
        <f t="shared" si="1"/>
        <v>0</v>
      </c>
      <c r="Q92" s="4">
        <v>18998</v>
      </c>
      <c r="R92" s="2" t="s">
        <v>3770</v>
      </c>
      <c r="S92" s="2" t="s">
        <v>3501</v>
      </c>
      <c r="T92" s="2" t="s">
        <v>3502</v>
      </c>
      <c r="U92" s="2" t="s">
        <v>3503</v>
      </c>
      <c r="V92" s="2" t="s">
        <v>3504</v>
      </c>
      <c r="W92" s="2" t="s">
        <v>3505</v>
      </c>
      <c r="X92" s="5" t="s">
        <v>3771</v>
      </c>
      <c r="Y92" s="5" t="s">
        <v>3947</v>
      </c>
    </row>
    <row r="93" spans="1:25" ht="13" x14ac:dyDescent="0.15">
      <c r="A93" s="2" t="s">
        <v>4408</v>
      </c>
      <c r="B93" s="2" t="s">
        <v>4409</v>
      </c>
      <c r="C93" s="8" t="str">
        <f ca="1">IFERROR(__xludf.DUMMYFUNCTION("INDEX(SPLIT(B93,"" ""),1)"),"Redmi")</f>
        <v>Redmi</v>
      </c>
      <c r="D93" s="2" t="s">
        <v>13942</v>
      </c>
      <c r="E93" s="8" t="s">
        <v>13947</v>
      </c>
      <c r="F93" s="8" t="s">
        <v>13948</v>
      </c>
      <c r="G93" s="8" t="s">
        <v>13949</v>
      </c>
      <c r="H93" s="8"/>
      <c r="I93" s="9">
        <v>13999</v>
      </c>
      <c r="J93" s="8" t="str">
        <f t="shared" si="0"/>
        <v>&gt;2000</v>
      </c>
      <c r="K93" s="8" t="s">
        <v>13946</v>
      </c>
      <c r="L93" s="8">
        <v>6</v>
      </c>
      <c r="M93" s="9">
        <v>15999</v>
      </c>
      <c r="N93" s="3">
        <v>0.13</v>
      </c>
      <c r="O93" s="2">
        <v>3.9</v>
      </c>
      <c r="P93" s="4">
        <f t="shared" si="1"/>
        <v>0</v>
      </c>
      <c r="Q93" s="4">
        <v>2180</v>
      </c>
      <c r="R93" s="2" t="s">
        <v>4410</v>
      </c>
      <c r="S93" s="2" t="s">
        <v>4411</v>
      </c>
      <c r="T93" s="2" t="s">
        <v>4412</v>
      </c>
      <c r="U93" s="2" t="s">
        <v>4413</v>
      </c>
      <c r="V93" s="2" t="s">
        <v>4414</v>
      </c>
      <c r="W93" s="2" t="s">
        <v>4415</v>
      </c>
      <c r="X93" s="5" t="s">
        <v>4416</v>
      </c>
      <c r="Y93" s="5" t="s">
        <v>4417</v>
      </c>
    </row>
    <row r="94" spans="1:25" ht="13" x14ac:dyDescent="0.15">
      <c r="A94" s="2" t="s">
        <v>4631</v>
      </c>
      <c r="B94" s="2" t="s">
        <v>4632</v>
      </c>
      <c r="C94" s="8" t="str">
        <f ca="1">IFERROR(__xludf.DUMMYFUNCTION("INDEX(SPLIT(B94,"" ""),1)"),"Redmi")</f>
        <v>Redmi</v>
      </c>
      <c r="D94" s="2" t="s">
        <v>13942</v>
      </c>
      <c r="E94" s="8" t="s">
        <v>13947</v>
      </c>
      <c r="F94" s="8" t="s">
        <v>13948</v>
      </c>
      <c r="G94" s="8" t="s">
        <v>13949</v>
      </c>
      <c r="H94" s="8"/>
      <c r="I94" s="9">
        <v>13999</v>
      </c>
      <c r="J94" s="8" t="str">
        <f t="shared" si="0"/>
        <v>&gt;2000</v>
      </c>
      <c r="K94" s="8" t="s">
        <v>13946</v>
      </c>
      <c r="L94" s="8">
        <v>6</v>
      </c>
      <c r="M94" s="9">
        <v>15999</v>
      </c>
      <c r="N94" s="3">
        <v>0.13</v>
      </c>
      <c r="O94" s="2">
        <v>3.9</v>
      </c>
      <c r="P94" s="4">
        <f t="shared" si="1"/>
        <v>0</v>
      </c>
      <c r="Q94" s="4">
        <v>2180</v>
      </c>
      <c r="R94" s="2" t="s">
        <v>4410</v>
      </c>
      <c r="S94" s="2" t="s">
        <v>4633</v>
      </c>
      <c r="T94" s="2" t="s">
        <v>4634</v>
      </c>
      <c r="U94" s="2" t="s">
        <v>4635</v>
      </c>
      <c r="V94" s="2" t="s">
        <v>4636</v>
      </c>
      <c r="W94" s="2" t="s">
        <v>4637</v>
      </c>
      <c r="X94" s="5" t="s">
        <v>4638</v>
      </c>
      <c r="Y94" s="5" t="s">
        <v>4639</v>
      </c>
    </row>
    <row r="95" spans="1:25" ht="13" x14ac:dyDescent="0.15">
      <c r="A95" s="2" t="s">
        <v>2867</v>
      </c>
      <c r="B95" s="2" t="s">
        <v>2868</v>
      </c>
      <c r="C95" s="8" t="str">
        <f ca="1">IFERROR(__xludf.DUMMYFUNCTION("INDEX(SPLIT(B95,"" ""),1)"),"WANBO")</f>
        <v>WANBO</v>
      </c>
      <c r="D95" s="2" t="s">
        <v>13942</v>
      </c>
      <c r="E95" s="8" t="s">
        <v>13943</v>
      </c>
      <c r="F95" s="8" t="s">
        <v>13968</v>
      </c>
      <c r="G95" s="8"/>
      <c r="H95" s="8"/>
      <c r="I95" s="9">
        <v>13990</v>
      </c>
      <c r="J95" s="8" t="str">
        <f t="shared" si="0"/>
        <v>&gt;2000</v>
      </c>
      <c r="K95" s="8" t="s">
        <v>13946</v>
      </c>
      <c r="L95" s="8">
        <v>6</v>
      </c>
      <c r="M95" s="9">
        <v>28900</v>
      </c>
      <c r="N95" s="3">
        <v>0.52</v>
      </c>
      <c r="O95" s="2">
        <v>4.5</v>
      </c>
      <c r="P95" s="4">
        <f t="shared" si="1"/>
        <v>1</v>
      </c>
      <c r="Q95" s="2">
        <v>7</v>
      </c>
      <c r="R95" s="2" t="s">
        <v>2871</v>
      </c>
      <c r="S95" s="2" t="s">
        <v>2872</v>
      </c>
      <c r="T95" s="2" t="s">
        <v>2873</v>
      </c>
      <c r="U95" s="2" t="s">
        <v>2874</v>
      </c>
      <c r="V95" s="2" t="s">
        <v>2875</v>
      </c>
      <c r="W95" s="2" t="s">
        <v>2876</v>
      </c>
      <c r="X95" s="5" t="s">
        <v>2877</v>
      </c>
      <c r="Y95" s="5" t="s">
        <v>2878</v>
      </c>
    </row>
    <row r="96" spans="1:25" ht="13" x14ac:dyDescent="0.15">
      <c r="A96" s="2" t="s">
        <v>221</v>
      </c>
      <c r="B96" s="2" t="s">
        <v>222</v>
      </c>
      <c r="C96" s="8" t="str">
        <f ca="1">IFERROR(__xludf.DUMMYFUNCTION("INDEX(SPLIT(B96,"" ""),1)"),"LG")</f>
        <v>LG</v>
      </c>
      <c r="D96" s="2" t="s">
        <v>13942</v>
      </c>
      <c r="E96" s="8" t="s">
        <v>13943</v>
      </c>
      <c r="F96" s="8" t="s">
        <v>13944</v>
      </c>
      <c r="G96" s="8" t="s">
        <v>13945</v>
      </c>
      <c r="H96" s="8"/>
      <c r="I96" s="9">
        <v>13490</v>
      </c>
      <c r="J96" s="8" t="str">
        <f t="shared" si="0"/>
        <v>&gt;2000</v>
      </c>
      <c r="K96" s="8" t="s">
        <v>13946</v>
      </c>
      <c r="L96" s="8">
        <v>6</v>
      </c>
      <c r="M96" s="9">
        <v>21990</v>
      </c>
      <c r="N96" s="3">
        <v>0.39</v>
      </c>
      <c r="O96" s="2">
        <v>4.3</v>
      </c>
      <c r="P96" s="4">
        <f t="shared" si="1"/>
        <v>1</v>
      </c>
      <c r="Q96" s="4">
        <v>11976</v>
      </c>
      <c r="R96" s="2" t="s">
        <v>225</v>
      </c>
      <c r="S96" s="2" t="s">
        <v>226</v>
      </c>
      <c r="T96" s="2" t="s">
        <v>227</v>
      </c>
      <c r="U96" s="2" t="s">
        <v>228</v>
      </c>
      <c r="V96" s="2" t="s">
        <v>229</v>
      </c>
      <c r="W96" s="2" t="s">
        <v>230</v>
      </c>
      <c r="X96" s="5" t="s">
        <v>231</v>
      </c>
      <c r="Y96" s="5" t="s">
        <v>232</v>
      </c>
    </row>
    <row r="97" spans="1:25" ht="13" x14ac:dyDescent="0.15">
      <c r="A97" s="2" t="s">
        <v>256</v>
      </c>
      <c r="B97" s="2" t="s">
        <v>257</v>
      </c>
      <c r="C97" s="8" t="str">
        <f ca="1">IFERROR(__xludf.DUMMYFUNCTION("INDEX(SPLIT(B97,"" ""),1)"),"Samsung")</f>
        <v>Samsung</v>
      </c>
      <c r="D97" s="2" t="s">
        <v>13942</v>
      </c>
      <c r="E97" s="8" t="s">
        <v>13943</v>
      </c>
      <c r="F97" s="8" t="s">
        <v>13944</v>
      </c>
      <c r="G97" s="8" t="s">
        <v>13945</v>
      </c>
      <c r="H97" s="8"/>
      <c r="I97" s="9">
        <v>13490</v>
      </c>
      <c r="J97" s="8" t="str">
        <f t="shared" si="0"/>
        <v>&gt;2000</v>
      </c>
      <c r="K97" s="8" t="s">
        <v>13946</v>
      </c>
      <c r="L97" s="8">
        <v>6</v>
      </c>
      <c r="M97" s="9">
        <v>22900</v>
      </c>
      <c r="N97" s="3">
        <v>0.41</v>
      </c>
      <c r="O97" s="2">
        <v>4.3</v>
      </c>
      <c r="P97" s="4">
        <f t="shared" si="1"/>
        <v>1</v>
      </c>
      <c r="Q97" s="4">
        <v>16299</v>
      </c>
      <c r="R97" s="2" t="s">
        <v>259</v>
      </c>
      <c r="S97" s="2" t="s">
        <v>260</v>
      </c>
      <c r="T97" s="2" t="s">
        <v>261</v>
      </c>
      <c r="U97" s="2" t="s">
        <v>262</v>
      </c>
      <c r="V97" s="2" t="s">
        <v>263</v>
      </c>
      <c r="W97" s="2" t="s">
        <v>264</v>
      </c>
      <c r="X97" s="5" t="s">
        <v>265</v>
      </c>
      <c r="Y97" s="5" t="s">
        <v>266</v>
      </c>
    </row>
    <row r="98" spans="1:25" ht="13" x14ac:dyDescent="0.15">
      <c r="A98" s="2" t="s">
        <v>3634</v>
      </c>
      <c r="B98" s="2" t="s">
        <v>3635</v>
      </c>
      <c r="C98" s="8" t="str">
        <f ca="1">IFERROR(__xludf.DUMMYFUNCTION("INDEX(SPLIT(B98,"" ""),1)"),"realme")</f>
        <v>realme</v>
      </c>
      <c r="D98" s="2" t="s">
        <v>13942</v>
      </c>
      <c r="E98" s="8" t="s">
        <v>13947</v>
      </c>
      <c r="F98" s="8" t="s">
        <v>13948</v>
      </c>
      <c r="G98" s="8" t="s">
        <v>13949</v>
      </c>
      <c r="H98" s="8"/>
      <c r="I98" s="9">
        <v>12999</v>
      </c>
      <c r="J98" s="8" t="str">
        <f t="shared" si="0"/>
        <v>&gt;2000</v>
      </c>
      <c r="K98" s="8" t="s">
        <v>13946</v>
      </c>
      <c r="L98" s="8">
        <v>6</v>
      </c>
      <c r="M98" s="9">
        <v>15999</v>
      </c>
      <c r="N98" s="3">
        <v>0.19</v>
      </c>
      <c r="O98" s="2">
        <v>4.2</v>
      </c>
      <c r="P98" s="4">
        <f t="shared" si="1"/>
        <v>1</v>
      </c>
      <c r="Q98" s="4">
        <v>13246</v>
      </c>
      <c r="R98" s="2" t="s">
        <v>3636</v>
      </c>
      <c r="S98" s="2" t="s">
        <v>3637</v>
      </c>
      <c r="T98" s="2" t="s">
        <v>3638</v>
      </c>
      <c r="U98" s="2" t="s">
        <v>3639</v>
      </c>
      <c r="V98" s="2" t="s">
        <v>3640</v>
      </c>
      <c r="W98" s="2" t="s">
        <v>3641</v>
      </c>
      <c r="X98" s="5" t="s">
        <v>3642</v>
      </c>
      <c r="Y98" s="5" t="s">
        <v>3643</v>
      </c>
    </row>
    <row r="99" spans="1:25" ht="13" x14ac:dyDescent="0.15">
      <c r="A99" s="2" t="s">
        <v>3959</v>
      </c>
      <c r="B99" s="2" t="s">
        <v>3960</v>
      </c>
      <c r="C99" s="8" t="str">
        <f ca="1">IFERROR(__xludf.DUMMYFUNCTION("INDEX(SPLIT(B99,"" ""),1)"),"Redmi")</f>
        <v>Redmi</v>
      </c>
      <c r="D99" s="2" t="s">
        <v>13942</v>
      </c>
      <c r="E99" s="8" t="s">
        <v>13947</v>
      </c>
      <c r="F99" s="8" t="s">
        <v>13948</v>
      </c>
      <c r="G99" s="8" t="s">
        <v>13949</v>
      </c>
      <c r="H99" s="8"/>
      <c r="I99" s="9">
        <v>12999</v>
      </c>
      <c r="J99" s="8" t="str">
        <f t="shared" si="0"/>
        <v>&gt;2000</v>
      </c>
      <c r="K99" s="8" t="s">
        <v>13946</v>
      </c>
      <c r="L99" s="8">
        <v>6</v>
      </c>
      <c r="M99" s="9">
        <v>17999</v>
      </c>
      <c r="N99" s="3">
        <v>0.28000000000000003</v>
      </c>
      <c r="O99" s="2">
        <v>4.0999999999999996</v>
      </c>
      <c r="P99" s="4">
        <f t="shared" si="1"/>
        <v>0</v>
      </c>
      <c r="Q99" s="4">
        <v>50772</v>
      </c>
      <c r="R99" s="2" t="s">
        <v>3961</v>
      </c>
      <c r="S99" s="2" t="s">
        <v>3962</v>
      </c>
      <c r="T99" s="2" t="s">
        <v>3963</v>
      </c>
      <c r="U99" s="2" t="s">
        <v>3964</v>
      </c>
      <c r="V99" s="2" t="s">
        <v>3965</v>
      </c>
      <c r="W99" s="2" t="s">
        <v>3966</v>
      </c>
      <c r="X99" s="5" t="s">
        <v>3967</v>
      </c>
      <c r="Y99" s="5" t="s">
        <v>3968</v>
      </c>
    </row>
    <row r="100" spans="1:25" ht="13" x14ac:dyDescent="0.15">
      <c r="A100" s="2" t="s">
        <v>4937</v>
      </c>
      <c r="B100" s="2" t="s">
        <v>4496</v>
      </c>
      <c r="C100" s="8" t="str">
        <f ca="1">IFERROR(__xludf.DUMMYFUNCTION("INDEX(SPLIT(B100,"" ""),1)"),"Redmi")</f>
        <v>Redmi</v>
      </c>
      <c r="D100" s="2" t="s">
        <v>13942</v>
      </c>
      <c r="E100" s="8" t="s">
        <v>13947</v>
      </c>
      <c r="F100" s="8" t="s">
        <v>13948</v>
      </c>
      <c r="G100" s="8" t="s">
        <v>13949</v>
      </c>
      <c r="H100" s="8"/>
      <c r="I100" s="9">
        <v>12999</v>
      </c>
      <c r="J100" s="8" t="str">
        <f t="shared" si="0"/>
        <v>&gt;2000</v>
      </c>
      <c r="K100" s="8" t="s">
        <v>13946</v>
      </c>
      <c r="L100" s="8">
        <v>6</v>
      </c>
      <c r="M100" s="9">
        <v>18999</v>
      </c>
      <c r="N100" s="3">
        <v>0.32</v>
      </c>
      <c r="O100" s="2">
        <v>4.0999999999999996</v>
      </c>
      <c r="P100" s="4">
        <f t="shared" si="1"/>
        <v>0</v>
      </c>
      <c r="Q100" s="4">
        <v>50772</v>
      </c>
      <c r="R100" s="2" t="s">
        <v>4497</v>
      </c>
      <c r="S100" s="2" t="s">
        <v>3962</v>
      </c>
      <c r="T100" s="2" t="s">
        <v>3963</v>
      </c>
      <c r="U100" s="2" t="s">
        <v>3964</v>
      </c>
      <c r="V100" s="2" t="s">
        <v>3965</v>
      </c>
      <c r="W100" s="2" t="s">
        <v>3966</v>
      </c>
      <c r="X100" s="5" t="s">
        <v>4498</v>
      </c>
      <c r="Y100" s="5" t="s">
        <v>4938</v>
      </c>
    </row>
    <row r="101" spans="1:25" ht="13" x14ac:dyDescent="0.15">
      <c r="A101" s="2" t="s">
        <v>4543</v>
      </c>
      <c r="B101" s="2" t="s">
        <v>4544</v>
      </c>
      <c r="C101" s="8" t="str">
        <f ca="1">IFERROR(__xludf.DUMMYFUNCTION("INDEX(SPLIT(B101,"" ""),1)"),"Redmi")</f>
        <v>Redmi</v>
      </c>
      <c r="D101" s="2" t="s">
        <v>13942</v>
      </c>
      <c r="E101" s="8" t="s">
        <v>13947</v>
      </c>
      <c r="F101" s="8" t="s">
        <v>13948</v>
      </c>
      <c r="G101" s="8" t="s">
        <v>13949</v>
      </c>
      <c r="H101" s="8"/>
      <c r="I101" s="9">
        <v>12999</v>
      </c>
      <c r="J101" s="8" t="str">
        <f t="shared" si="0"/>
        <v>&gt;2000</v>
      </c>
      <c r="K101" s="8" t="s">
        <v>13946</v>
      </c>
      <c r="L101" s="8">
        <v>6</v>
      </c>
      <c r="M101" s="9">
        <v>18999</v>
      </c>
      <c r="N101" s="3">
        <v>0.32</v>
      </c>
      <c r="O101" s="2">
        <v>4.0999999999999996</v>
      </c>
      <c r="P101" s="4">
        <f t="shared" si="1"/>
        <v>0</v>
      </c>
      <c r="Q101" s="4">
        <v>50772</v>
      </c>
      <c r="R101" s="2" t="s">
        <v>4497</v>
      </c>
      <c r="S101" s="2" t="s">
        <v>3962</v>
      </c>
      <c r="T101" s="2" t="s">
        <v>3963</v>
      </c>
      <c r="U101" s="2" t="s">
        <v>3964</v>
      </c>
      <c r="V101" s="2" t="s">
        <v>3965</v>
      </c>
      <c r="W101" s="2" t="s">
        <v>3966</v>
      </c>
      <c r="X101" s="5" t="s">
        <v>3967</v>
      </c>
      <c r="Y101" s="5" t="s">
        <v>4545</v>
      </c>
    </row>
    <row r="102" spans="1:25" ht="13" x14ac:dyDescent="0.15">
      <c r="A102" s="2" t="s">
        <v>4495</v>
      </c>
      <c r="B102" s="2" t="s">
        <v>4496</v>
      </c>
      <c r="C102" s="8" t="str">
        <f ca="1">IFERROR(__xludf.DUMMYFUNCTION("INDEX(SPLIT(B102,"" ""),1)"),"Redmi")</f>
        <v>Redmi</v>
      </c>
      <c r="D102" s="2" t="s">
        <v>13942</v>
      </c>
      <c r="E102" s="8" t="s">
        <v>13947</v>
      </c>
      <c r="F102" s="8" t="s">
        <v>13948</v>
      </c>
      <c r="G102" s="8" t="s">
        <v>13949</v>
      </c>
      <c r="H102" s="8"/>
      <c r="I102" s="9">
        <v>12999</v>
      </c>
      <c r="J102" s="8" t="str">
        <f t="shared" si="0"/>
        <v>&gt;2000</v>
      </c>
      <c r="K102" s="8" t="s">
        <v>13946</v>
      </c>
      <c r="L102" s="8">
        <v>6</v>
      </c>
      <c r="M102" s="9">
        <v>18999</v>
      </c>
      <c r="N102" s="3">
        <v>0.32</v>
      </c>
      <c r="O102" s="2">
        <v>4.0999999999999996</v>
      </c>
      <c r="P102" s="4">
        <f t="shared" si="1"/>
        <v>0</v>
      </c>
      <c r="Q102" s="4">
        <v>50772</v>
      </c>
      <c r="R102" s="2" t="s">
        <v>4497</v>
      </c>
      <c r="S102" s="2" t="s">
        <v>3962</v>
      </c>
      <c r="T102" s="2" t="s">
        <v>3963</v>
      </c>
      <c r="U102" s="2" t="s">
        <v>3964</v>
      </c>
      <c r="V102" s="2" t="s">
        <v>3965</v>
      </c>
      <c r="W102" s="2" t="s">
        <v>3966</v>
      </c>
      <c r="X102" s="5" t="s">
        <v>4498</v>
      </c>
      <c r="Y102" s="5" t="s">
        <v>4499</v>
      </c>
    </row>
    <row r="103" spans="1:25" ht="13" x14ac:dyDescent="0.15">
      <c r="A103" s="2" t="s">
        <v>3497</v>
      </c>
      <c r="B103" s="2" t="s">
        <v>3498</v>
      </c>
      <c r="C103" s="8" t="str">
        <f ca="1">IFERROR(__xludf.DUMMYFUNCTION("INDEX(SPLIT(B103,"" ""),1)"),"Samsung")</f>
        <v>Samsung</v>
      </c>
      <c r="D103" s="2" t="s">
        <v>13942</v>
      </c>
      <c r="E103" s="8" t="s">
        <v>13947</v>
      </c>
      <c r="F103" s="8" t="s">
        <v>13948</v>
      </c>
      <c r="G103" s="8" t="s">
        <v>13949</v>
      </c>
      <c r="H103" s="8"/>
      <c r="I103" s="9">
        <v>12999</v>
      </c>
      <c r="J103" s="8" t="str">
        <f t="shared" si="0"/>
        <v>&gt;2000</v>
      </c>
      <c r="K103" s="8" t="s">
        <v>13946</v>
      </c>
      <c r="L103" s="8">
        <v>6</v>
      </c>
      <c r="M103" s="9">
        <v>17999</v>
      </c>
      <c r="N103" s="3">
        <v>0.28000000000000003</v>
      </c>
      <c r="O103" s="2">
        <v>4.0999999999999996</v>
      </c>
      <c r="P103" s="4">
        <f t="shared" si="1"/>
        <v>0</v>
      </c>
      <c r="Q103" s="4">
        <v>18998</v>
      </c>
      <c r="R103" s="2" t="s">
        <v>3500</v>
      </c>
      <c r="S103" s="2" t="s">
        <v>3501</v>
      </c>
      <c r="T103" s="2" t="s">
        <v>3502</v>
      </c>
      <c r="U103" s="2" t="s">
        <v>3503</v>
      </c>
      <c r="V103" s="2" t="s">
        <v>3504</v>
      </c>
      <c r="W103" s="2" t="s">
        <v>3505</v>
      </c>
      <c r="X103" s="5" t="s">
        <v>3506</v>
      </c>
      <c r="Y103" s="5" t="s">
        <v>3507</v>
      </c>
    </row>
    <row r="104" spans="1:25" ht="13" x14ac:dyDescent="0.15">
      <c r="A104" s="2" t="s">
        <v>4084</v>
      </c>
      <c r="B104" s="2" t="s">
        <v>4085</v>
      </c>
      <c r="C104" s="8" t="str">
        <f ca="1">IFERROR(__xludf.DUMMYFUNCTION("INDEX(SPLIT(B104,"" ""),1)"),"Samsung")</f>
        <v>Samsung</v>
      </c>
      <c r="D104" s="2" t="s">
        <v>13942</v>
      </c>
      <c r="E104" s="8" t="s">
        <v>13947</v>
      </c>
      <c r="F104" s="8" t="s">
        <v>13948</v>
      </c>
      <c r="G104" s="8" t="s">
        <v>13949</v>
      </c>
      <c r="H104" s="8"/>
      <c r="I104" s="9">
        <v>12999</v>
      </c>
      <c r="J104" s="8" t="str">
        <f t="shared" si="0"/>
        <v>&gt;2000</v>
      </c>
      <c r="K104" s="8" t="s">
        <v>13946</v>
      </c>
      <c r="L104" s="8">
        <v>6</v>
      </c>
      <c r="M104" s="9">
        <v>17999</v>
      </c>
      <c r="N104" s="3">
        <v>0.28000000000000003</v>
      </c>
      <c r="O104" s="2">
        <v>4.0999999999999996</v>
      </c>
      <c r="P104" s="4">
        <f t="shared" si="1"/>
        <v>0</v>
      </c>
      <c r="Q104" s="4">
        <v>18998</v>
      </c>
      <c r="R104" s="2" t="s">
        <v>3500</v>
      </c>
      <c r="S104" s="2" t="s">
        <v>3501</v>
      </c>
      <c r="T104" s="2" t="s">
        <v>3502</v>
      </c>
      <c r="U104" s="2" t="s">
        <v>3503</v>
      </c>
      <c r="V104" s="2" t="s">
        <v>3504</v>
      </c>
      <c r="W104" s="2" t="s">
        <v>3505</v>
      </c>
      <c r="X104" s="5" t="s">
        <v>4086</v>
      </c>
      <c r="Y104" s="5" t="s">
        <v>4087</v>
      </c>
    </row>
    <row r="105" spans="1:25" ht="13" x14ac:dyDescent="0.15">
      <c r="A105" s="2" t="s">
        <v>4471</v>
      </c>
      <c r="B105" s="2" t="s">
        <v>4472</v>
      </c>
      <c r="C105" s="8" t="str">
        <f ca="1">IFERROR(__xludf.DUMMYFUNCTION("INDEX(SPLIT(B105,"" ""),1)"),"Samsung")</f>
        <v>Samsung</v>
      </c>
      <c r="D105" s="2" t="s">
        <v>13942</v>
      </c>
      <c r="E105" s="8" t="s">
        <v>13947</v>
      </c>
      <c r="F105" s="8" t="s">
        <v>13948</v>
      </c>
      <c r="G105" s="8" t="s">
        <v>13949</v>
      </c>
      <c r="H105" s="8"/>
      <c r="I105" s="9">
        <v>12999</v>
      </c>
      <c r="J105" s="8" t="str">
        <f t="shared" si="0"/>
        <v>&gt;2000</v>
      </c>
      <c r="K105" s="8" t="s">
        <v>13946</v>
      </c>
      <c r="L105" s="8">
        <v>6</v>
      </c>
      <c r="M105" s="9">
        <v>13499</v>
      </c>
      <c r="N105" s="3">
        <v>0.04</v>
      </c>
      <c r="O105" s="2">
        <v>4.0999999999999996</v>
      </c>
      <c r="P105" s="4">
        <f t="shared" si="1"/>
        <v>0</v>
      </c>
      <c r="Q105" s="4">
        <v>56098</v>
      </c>
      <c r="R105" s="2" t="s">
        <v>4473</v>
      </c>
      <c r="S105" s="2" t="s">
        <v>4474</v>
      </c>
      <c r="T105" s="2" t="s">
        <v>4475</v>
      </c>
      <c r="U105" s="2" t="s">
        <v>4476</v>
      </c>
      <c r="V105" s="2" t="s">
        <v>4477</v>
      </c>
      <c r="W105" s="2" t="s">
        <v>4478</v>
      </c>
      <c r="X105" s="5" t="s">
        <v>4479</v>
      </c>
      <c r="Y105" s="5" t="s">
        <v>4480</v>
      </c>
    </row>
    <row r="106" spans="1:25" ht="13" x14ac:dyDescent="0.15">
      <c r="A106" s="2" t="s">
        <v>12550</v>
      </c>
      <c r="B106" s="2" t="s">
        <v>12551</v>
      </c>
      <c r="C106" s="8" t="str">
        <f ca="1">IFERROR(__xludf.DUMMYFUNCTION("INDEX(SPLIT(B106,"" ""),1)"),"AGARO")</f>
        <v>AGARO</v>
      </c>
      <c r="D106" s="2" t="s">
        <v>13950</v>
      </c>
      <c r="E106" s="8" t="s">
        <v>13958</v>
      </c>
      <c r="F106" s="8" t="s">
        <v>13969</v>
      </c>
      <c r="G106" s="8" t="s">
        <v>13970</v>
      </c>
      <c r="H106" s="8" t="s">
        <v>13971</v>
      </c>
      <c r="I106" s="9">
        <v>12609</v>
      </c>
      <c r="J106" s="8" t="str">
        <f t="shared" si="0"/>
        <v>&gt;2000</v>
      </c>
      <c r="K106" s="8" t="s">
        <v>13946</v>
      </c>
      <c r="L106" s="8">
        <v>6</v>
      </c>
      <c r="M106" s="9">
        <v>23999</v>
      </c>
      <c r="N106" s="3">
        <v>0.47</v>
      </c>
      <c r="O106" s="2">
        <v>4.4000000000000004</v>
      </c>
      <c r="P106" s="4">
        <f t="shared" si="1"/>
        <v>1</v>
      </c>
      <c r="Q106" s="4">
        <v>2288</v>
      </c>
      <c r="R106" s="2" t="s">
        <v>12554</v>
      </c>
      <c r="S106" s="2" t="s">
        <v>12555</v>
      </c>
      <c r="T106" s="2" t="s">
        <v>12556</v>
      </c>
      <c r="U106" s="2" t="s">
        <v>12557</v>
      </c>
      <c r="V106" s="2" t="s">
        <v>12558</v>
      </c>
      <c r="W106" s="2" t="s">
        <v>12559</v>
      </c>
      <c r="X106" s="5" t="s">
        <v>12560</v>
      </c>
      <c r="Y106" s="5" t="s">
        <v>12561</v>
      </c>
    </row>
    <row r="107" spans="1:25" ht="13" x14ac:dyDescent="0.15">
      <c r="A107" s="2" t="s">
        <v>1659</v>
      </c>
      <c r="B107" s="2" t="s">
        <v>1660</v>
      </c>
      <c r="C107" s="8" t="str">
        <f ca="1">IFERROR(__xludf.DUMMYFUNCTION("INDEX(SPLIT(B107,"" ""),1)"),"Acer")</f>
        <v>Acer</v>
      </c>
      <c r="D107" s="2" t="s">
        <v>13942</v>
      </c>
      <c r="E107" s="8" t="s">
        <v>13943</v>
      </c>
      <c r="F107" s="8" t="s">
        <v>13944</v>
      </c>
      <c r="G107" s="8" t="s">
        <v>13945</v>
      </c>
      <c r="H107" s="8"/>
      <c r="I107" s="9">
        <v>12499</v>
      </c>
      <c r="J107" s="8" t="str">
        <f t="shared" si="0"/>
        <v>&gt;2000</v>
      </c>
      <c r="K107" s="8" t="s">
        <v>13946</v>
      </c>
      <c r="L107" s="8">
        <v>6</v>
      </c>
      <c r="M107" s="9">
        <v>22990</v>
      </c>
      <c r="N107" s="3">
        <v>0.46</v>
      </c>
      <c r="O107" s="2">
        <v>4.3</v>
      </c>
      <c r="P107" s="4">
        <f t="shared" si="1"/>
        <v>1</v>
      </c>
      <c r="Q107" s="4">
        <v>1611</v>
      </c>
      <c r="R107" s="2" t="s">
        <v>1663</v>
      </c>
      <c r="S107" s="2" t="s">
        <v>1664</v>
      </c>
      <c r="T107" s="2" t="s">
        <v>1665</v>
      </c>
      <c r="U107" s="2" t="s">
        <v>1666</v>
      </c>
      <c r="V107" s="2" t="s">
        <v>1667</v>
      </c>
      <c r="W107" s="2" t="s">
        <v>1668</v>
      </c>
      <c r="X107" s="5" t="s">
        <v>1669</v>
      </c>
      <c r="Y107" s="5" t="s">
        <v>1670</v>
      </c>
    </row>
    <row r="108" spans="1:25" ht="13" x14ac:dyDescent="0.15">
      <c r="A108" s="2" t="s">
        <v>11158</v>
      </c>
      <c r="B108" s="2" t="s">
        <v>11159</v>
      </c>
      <c r="C108" s="8" t="str">
        <f ca="1">IFERROR(__xludf.DUMMYFUNCTION("INDEX(SPLIT(B108,"" ""),1)"),"Havells")</f>
        <v>Havells</v>
      </c>
      <c r="D108" s="2" t="s">
        <v>13950</v>
      </c>
      <c r="E108" s="8" t="s">
        <v>13951</v>
      </c>
      <c r="F108" s="8" t="s">
        <v>13972</v>
      </c>
      <c r="G108" s="8" t="s">
        <v>13973</v>
      </c>
      <c r="H108" s="8"/>
      <c r="I108" s="9">
        <v>12499</v>
      </c>
      <c r="J108" s="8" t="str">
        <f t="shared" si="0"/>
        <v>&gt;2000</v>
      </c>
      <c r="K108" s="8" t="s">
        <v>13946</v>
      </c>
      <c r="L108" s="8">
        <v>6</v>
      </c>
      <c r="M108" s="9">
        <v>19825</v>
      </c>
      <c r="N108" s="3">
        <v>0.37</v>
      </c>
      <c r="O108" s="2">
        <v>4.0999999999999996</v>
      </c>
      <c r="P108" s="4">
        <f t="shared" si="1"/>
        <v>0</v>
      </c>
      <c r="Q108" s="2">
        <v>322</v>
      </c>
      <c r="R108" s="2" t="s">
        <v>11161</v>
      </c>
      <c r="S108" s="2" t="s">
        <v>11162</v>
      </c>
      <c r="T108" s="2" t="s">
        <v>11163</v>
      </c>
      <c r="U108" s="2" t="s">
        <v>11164</v>
      </c>
      <c r="V108" s="2" t="s">
        <v>11165</v>
      </c>
      <c r="W108" s="2" t="s">
        <v>11166</v>
      </c>
      <c r="X108" s="5" t="s">
        <v>11167</v>
      </c>
      <c r="Y108" s="5" t="s">
        <v>11168</v>
      </c>
    </row>
    <row r="109" spans="1:25" ht="13" x14ac:dyDescent="0.15">
      <c r="A109" s="2" t="s">
        <v>4138</v>
      </c>
      <c r="B109" s="2" t="s">
        <v>4139</v>
      </c>
      <c r="C109" s="8" t="str">
        <f ca="1">IFERROR(__xludf.DUMMYFUNCTION("INDEX(SPLIT(B109,"" ""),1)"),"OPPO")</f>
        <v>OPPO</v>
      </c>
      <c r="D109" s="2" t="s">
        <v>13942</v>
      </c>
      <c r="E109" s="8" t="s">
        <v>13947</v>
      </c>
      <c r="F109" s="8" t="s">
        <v>13948</v>
      </c>
      <c r="G109" s="8" t="s">
        <v>13949</v>
      </c>
      <c r="H109" s="8"/>
      <c r="I109" s="9">
        <v>12490</v>
      </c>
      <c r="J109" s="8" t="str">
        <f t="shared" si="0"/>
        <v>&gt;2000</v>
      </c>
      <c r="K109" s="8" t="s">
        <v>13946</v>
      </c>
      <c r="L109" s="8">
        <v>6</v>
      </c>
      <c r="M109" s="9">
        <v>15990</v>
      </c>
      <c r="N109" s="3">
        <v>0.22</v>
      </c>
      <c r="O109" s="2">
        <v>4.2</v>
      </c>
      <c r="P109" s="4">
        <f t="shared" si="1"/>
        <v>1</v>
      </c>
      <c r="Q109" s="4">
        <v>58506</v>
      </c>
      <c r="R109" s="2" t="s">
        <v>4141</v>
      </c>
      <c r="S109" s="2" t="s">
        <v>4142</v>
      </c>
      <c r="T109" s="2" t="s">
        <v>4143</v>
      </c>
      <c r="U109" s="2" t="s">
        <v>4144</v>
      </c>
      <c r="V109" s="2" t="s">
        <v>4145</v>
      </c>
      <c r="W109" s="2" t="s">
        <v>4146</v>
      </c>
      <c r="X109" s="5" t="s">
        <v>4147</v>
      </c>
      <c r="Y109" s="5" t="s">
        <v>4148</v>
      </c>
    </row>
    <row r="110" spans="1:25" ht="13" x14ac:dyDescent="0.15">
      <c r="A110" s="2" t="s">
        <v>6210</v>
      </c>
      <c r="B110" s="2" t="s">
        <v>6211</v>
      </c>
      <c r="C110" s="8" t="str">
        <f ca="1">IFERROR(__xludf.DUMMYFUNCTION("INDEX(SPLIT(B110,"" ""),1)"),"Samsung")</f>
        <v>Samsung</v>
      </c>
      <c r="D110" s="2" t="s">
        <v>13942</v>
      </c>
      <c r="E110" s="8" t="s">
        <v>13974</v>
      </c>
      <c r="F110" s="8" t="s">
        <v>13975</v>
      </c>
      <c r="G110" s="8"/>
      <c r="H110" s="8"/>
      <c r="I110" s="9">
        <v>12000</v>
      </c>
      <c r="J110" s="8" t="str">
        <f t="shared" si="0"/>
        <v>&gt;2000</v>
      </c>
      <c r="K110" s="8" t="s">
        <v>13946</v>
      </c>
      <c r="L110" s="8">
        <v>6</v>
      </c>
      <c r="M110" s="9">
        <v>29999</v>
      </c>
      <c r="N110" s="3">
        <v>0.6</v>
      </c>
      <c r="O110" s="2">
        <v>4.3</v>
      </c>
      <c r="P110" s="4">
        <f t="shared" si="1"/>
        <v>1</v>
      </c>
      <c r="Q110" s="4">
        <v>4744</v>
      </c>
      <c r="R110" s="2" t="s">
        <v>6213</v>
      </c>
      <c r="S110" s="2" t="s">
        <v>6214</v>
      </c>
      <c r="T110" s="2" t="s">
        <v>6215</v>
      </c>
      <c r="U110" s="2" t="s">
        <v>6216</v>
      </c>
      <c r="V110" s="2" t="s">
        <v>6217</v>
      </c>
      <c r="W110" s="2" t="s">
        <v>6218</v>
      </c>
      <c r="X110" s="5" t="s">
        <v>6219</v>
      </c>
      <c r="Y110" s="5" t="s">
        <v>6220</v>
      </c>
    </row>
    <row r="111" spans="1:25" ht="13" x14ac:dyDescent="0.15">
      <c r="A111" s="2" t="s">
        <v>2000</v>
      </c>
      <c r="B111" s="2" t="s">
        <v>2001</v>
      </c>
      <c r="C111" s="8" t="str">
        <f ca="1">IFERROR(__xludf.DUMMYFUNCTION("INDEX(SPLIT(B111,"" ""),1)"),"TCL")</f>
        <v>TCL</v>
      </c>
      <c r="D111" s="2" t="s">
        <v>13942</v>
      </c>
      <c r="E111" s="8" t="s">
        <v>13943</v>
      </c>
      <c r="F111" s="8" t="s">
        <v>13944</v>
      </c>
      <c r="G111" s="8" t="s">
        <v>13945</v>
      </c>
      <c r="H111" s="8"/>
      <c r="I111" s="9">
        <v>11990</v>
      </c>
      <c r="J111" s="8" t="str">
        <f t="shared" si="0"/>
        <v>&gt;2000</v>
      </c>
      <c r="K111" s="8" t="s">
        <v>13946</v>
      </c>
      <c r="L111" s="8">
        <v>6</v>
      </c>
      <c r="M111" s="9">
        <v>31990</v>
      </c>
      <c r="N111" s="3">
        <v>0.63</v>
      </c>
      <c r="O111" s="2">
        <v>4.2</v>
      </c>
      <c r="P111" s="4">
        <f t="shared" si="1"/>
        <v>1</v>
      </c>
      <c r="Q111" s="2">
        <v>64</v>
      </c>
      <c r="R111" s="2" t="s">
        <v>821</v>
      </c>
      <c r="S111" s="2" t="s">
        <v>2004</v>
      </c>
      <c r="T111" s="2" t="s">
        <v>2005</v>
      </c>
      <c r="U111" s="2" t="s">
        <v>2006</v>
      </c>
      <c r="V111" s="2" t="s">
        <v>2007</v>
      </c>
      <c r="W111" s="2" t="s">
        <v>2008</v>
      </c>
      <c r="X111" s="5" t="s">
        <v>2009</v>
      </c>
      <c r="Y111" s="5" t="s">
        <v>2010</v>
      </c>
    </row>
    <row r="112" spans="1:25" ht="13" x14ac:dyDescent="0.15">
      <c r="A112" s="2" t="s">
        <v>278</v>
      </c>
      <c r="B112" s="2" t="s">
        <v>279</v>
      </c>
      <c r="C112" s="8" t="str">
        <f ca="1">IFERROR(__xludf.DUMMYFUNCTION("INDEX(SPLIT(B112,"" ""),1)"),"Acer")</f>
        <v>Acer</v>
      </c>
      <c r="D112" s="2" t="s">
        <v>13942</v>
      </c>
      <c r="E112" s="8" t="s">
        <v>13943</v>
      </c>
      <c r="F112" s="8" t="s">
        <v>13944</v>
      </c>
      <c r="G112" s="8" t="s">
        <v>13945</v>
      </c>
      <c r="H112" s="8"/>
      <c r="I112" s="9">
        <v>11499</v>
      </c>
      <c r="J112" s="8" t="str">
        <f t="shared" si="0"/>
        <v>&gt;2000</v>
      </c>
      <c r="K112" s="8" t="s">
        <v>13946</v>
      </c>
      <c r="L112" s="8">
        <v>6</v>
      </c>
      <c r="M112" s="9">
        <v>19990</v>
      </c>
      <c r="N112" s="3">
        <v>0.42</v>
      </c>
      <c r="O112" s="2">
        <v>4.3</v>
      </c>
      <c r="P112" s="4">
        <f t="shared" si="1"/>
        <v>1</v>
      </c>
      <c r="Q112" s="4">
        <v>4703</v>
      </c>
      <c r="R112" s="2" t="s">
        <v>282</v>
      </c>
      <c r="S112" s="2" t="s">
        <v>283</v>
      </c>
      <c r="T112" s="2" t="s">
        <v>284</v>
      </c>
      <c r="U112" s="2" t="s">
        <v>285</v>
      </c>
      <c r="V112" s="2" t="s">
        <v>286</v>
      </c>
      <c r="W112" s="2" t="s">
        <v>13957</v>
      </c>
      <c r="X112" s="5" t="s">
        <v>288</v>
      </c>
      <c r="Y112" s="5" t="s">
        <v>289</v>
      </c>
    </row>
    <row r="113" spans="1:25" ht="13" x14ac:dyDescent="0.15">
      <c r="A113" s="2" t="s">
        <v>3848</v>
      </c>
      <c r="B113" s="2" t="s">
        <v>3849</v>
      </c>
      <c r="C113" s="8" t="str">
        <f ca="1">IFERROR(__xludf.DUMMYFUNCTION("INDEX(SPLIT(B113,"" ""),1)"),"Samsung")</f>
        <v>Samsung</v>
      </c>
      <c r="D113" s="2" t="s">
        <v>13942</v>
      </c>
      <c r="E113" s="8" t="s">
        <v>13947</v>
      </c>
      <c r="F113" s="8" t="s">
        <v>13948</v>
      </c>
      <c r="G113" s="8" t="s">
        <v>13949</v>
      </c>
      <c r="H113" s="8"/>
      <c r="I113" s="9">
        <v>10999</v>
      </c>
      <c r="J113" s="8" t="str">
        <f t="shared" si="0"/>
        <v>&gt;2000</v>
      </c>
      <c r="K113" s="8" t="s">
        <v>13946</v>
      </c>
      <c r="L113" s="8">
        <v>6</v>
      </c>
      <c r="M113" s="9">
        <v>14999</v>
      </c>
      <c r="N113" s="3">
        <v>0.27</v>
      </c>
      <c r="O113" s="2">
        <v>4.0999999999999996</v>
      </c>
      <c r="P113" s="4">
        <f t="shared" si="1"/>
        <v>0</v>
      </c>
      <c r="Q113" s="4">
        <v>18998</v>
      </c>
      <c r="R113" s="2" t="s">
        <v>3850</v>
      </c>
      <c r="S113" s="2" t="s">
        <v>3501</v>
      </c>
      <c r="T113" s="2" t="s">
        <v>3502</v>
      </c>
      <c r="U113" s="2" t="s">
        <v>3503</v>
      </c>
      <c r="V113" s="2" t="s">
        <v>3504</v>
      </c>
      <c r="W113" s="2" t="s">
        <v>3505</v>
      </c>
      <c r="X113" s="5" t="s">
        <v>3506</v>
      </c>
      <c r="Y113" s="5" t="s">
        <v>3851</v>
      </c>
    </row>
    <row r="114" spans="1:25" ht="13" x14ac:dyDescent="0.15">
      <c r="A114" s="2" t="s">
        <v>3915</v>
      </c>
      <c r="B114" s="2" t="s">
        <v>3916</v>
      </c>
      <c r="C114" s="8" t="str">
        <f ca="1">IFERROR(__xludf.DUMMYFUNCTION("INDEX(SPLIT(B114,"" ""),1)"),"Samsung")</f>
        <v>Samsung</v>
      </c>
      <c r="D114" s="2" t="s">
        <v>13942</v>
      </c>
      <c r="E114" s="8" t="s">
        <v>13947</v>
      </c>
      <c r="F114" s="8" t="s">
        <v>13948</v>
      </c>
      <c r="G114" s="8" t="s">
        <v>13949</v>
      </c>
      <c r="H114" s="8"/>
      <c r="I114" s="9">
        <v>10999</v>
      </c>
      <c r="J114" s="8" t="str">
        <f t="shared" si="0"/>
        <v>&gt;2000</v>
      </c>
      <c r="K114" s="8" t="s">
        <v>13946</v>
      </c>
      <c r="L114" s="8">
        <v>6</v>
      </c>
      <c r="M114" s="9">
        <v>14999</v>
      </c>
      <c r="N114" s="3">
        <v>0.27</v>
      </c>
      <c r="O114" s="2">
        <v>4.0999999999999996</v>
      </c>
      <c r="P114" s="4">
        <f t="shared" si="1"/>
        <v>0</v>
      </c>
      <c r="Q114" s="4">
        <v>18998</v>
      </c>
      <c r="R114" s="2" t="s">
        <v>3850</v>
      </c>
      <c r="S114" s="2" t="s">
        <v>3501</v>
      </c>
      <c r="T114" s="2" t="s">
        <v>3502</v>
      </c>
      <c r="U114" s="2" t="s">
        <v>3503</v>
      </c>
      <c r="V114" s="2" t="s">
        <v>3504</v>
      </c>
      <c r="W114" s="2" t="s">
        <v>3505</v>
      </c>
      <c r="X114" s="5" t="s">
        <v>3917</v>
      </c>
      <c r="Y114" s="5" t="s">
        <v>3918</v>
      </c>
    </row>
    <row r="115" spans="1:25" ht="13" x14ac:dyDescent="0.15">
      <c r="A115" s="2" t="s">
        <v>2958</v>
      </c>
      <c r="B115" s="2" t="s">
        <v>2959</v>
      </c>
      <c r="C115" s="8" t="str">
        <f ca="1">IFERROR(__xludf.DUMMYFUNCTION("INDEX(SPLIT(B115,"" ""),1)"),"Sansui")</f>
        <v>Sansui</v>
      </c>
      <c r="D115" s="2" t="s">
        <v>13942</v>
      </c>
      <c r="E115" s="8" t="s">
        <v>13943</v>
      </c>
      <c r="F115" s="8" t="s">
        <v>13944</v>
      </c>
      <c r="G115" s="8" t="s">
        <v>13945</v>
      </c>
      <c r="H115" s="8"/>
      <c r="I115" s="9">
        <v>10990</v>
      </c>
      <c r="J115" s="8" t="str">
        <f t="shared" si="0"/>
        <v>&gt;2000</v>
      </c>
      <c r="K115" s="8" t="s">
        <v>13946</v>
      </c>
      <c r="L115" s="8">
        <v>6</v>
      </c>
      <c r="M115" s="9">
        <v>19990</v>
      </c>
      <c r="N115" s="3">
        <v>0.45</v>
      </c>
      <c r="O115" s="2">
        <v>3.7</v>
      </c>
      <c r="P115" s="4">
        <f t="shared" si="1"/>
        <v>0</v>
      </c>
      <c r="Q115" s="2">
        <v>129</v>
      </c>
      <c r="R115" s="2" t="s">
        <v>2961</v>
      </c>
      <c r="S115" s="2" t="s">
        <v>2962</v>
      </c>
      <c r="T115" s="2" t="s">
        <v>2963</v>
      </c>
      <c r="U115" s="2" t="s">
        <v>2964</v>
      </c>
      <c r="V115" s="2" t="s">
        <v>2965</v>
      </c>
      <c r="W115" s="2" t="s">
        <v>2966</v>
      </c>
      <c r="X115" s="5" t="s">
        <v>2967</v>
      </c>
      <c r="Y115" s="5" t="s">
        <v>2968</v>
      </c>
    </row>
    <row r="116" spans="1:25" ht="13" x14ac:dyDescent="0.15">
      <c r="A116" s="2" t="s">
        <v>817</v>
      </c>
      <c r="B116" s="2" t="s">
        <v>818</v>
      </c>
      <c r="C116" s="8" t="str">
        <f ca="1">IFERROR(__xludf.DUMMYFUNCTION("INDEX(SPLIT(B116,"" ""),1)"),"TCL")</f>
        <v>TCL</v>
      </c>
      <c r="D116" s="2" t="s">
        <v>13942</v>
      </c>
      <c r="E116" s="8" t="s">
        <v>13943</v>
      </c>
      <c r="F116" s="8" t="s">
        <v>13944</v>
      </c>
      <c r="G116" s="8" t="s">
        <v>13945</v>
      </c>
      <c r="H116" s="8"/>
      <c r="I116" s="9">
        <v>10901</v>
      </c>
      <c r="J116" s="8" t="str">
        <f t="shared" si="0"/>
        <v>&gt;2000</v>
      </c>
      <c r="K116" s="8" t="s">
        <v>13946</v>
      </c>
      <c r="L116" s="8">
        <v>6</v>
      </c>
      <c r="M116" s="9">
        <v>30990</v>
      </c>
      <c r="N116" s="3">
        <v>0.65</v>
      </c>
      <c r="O116" s="2">
        <v>4.0999999999999996</v>
      </c>
      <c r="P116" s="4">
        <f t="shared" si="1"/>
        <v>0</v>
      </c>
      <c r="Q116" s="2">
        <v>398</v>
      </c>
      <c r="R116" s="2" t="s">
        <v>821</v>
      </c>
      <c r="S116" s="2" t="s">
        <v>822</v>
      </c>
      <c r="T116" s="2" t="s">
        <v>823</v>
      </c>
      <c r="U116" s="2" t="s">
        <v>824</v>
      </c>
      <c r="V116" s="2" t="s">
        <v>825</v>
      </c>
      <c r="W116" s="2" t="s">
        <v>826</v>
      </c>
      <c r="X116" s="5" t="s">
        <v>827</v>
      </c>
      <c r="Y116" s="5" t="s">
        <v>828</v>
      </c>
    </row>
    <row r="117" spans="1:25" ht="13" x14ac:dyDescent="0.15">
      <c r="A117" s="2" t="s">
        <v>3152</v>
      </c>
      <c r="B117" s="2" t="s">
        <v>3153</v>
      </c>
      <c r="C117" s="8" t="str">
        <f ca="1">IFERROR(__xludf.DUMMYFUNCTION("INDEX(SPLIT(B117,"" ""),1)"),"Kodak")</f>
        <v>Kodak</v>
      </c>
      <c r="D117" s="2" t="s">
        <v>13942</v>
      </c>
      <c r="E117" s="8" t="s">
        <v>13943</v>
      </c>
      <c r="F117" s="8" t="s">
        <v>13944</v>
      </c>
      <c r="G117" s="8" t="s">
        <v>13945</v>
      </c>
      <c r="H117" s="8"/>
      <c r="I117" s="9">
        <v>10499</v>
      </c>
      <c r="J117" s="8" t="str">
        <f t="shared" si="0"/>
        <v>&gt;2000</v>
      </c>
      <c r="K117" s="8" t="s">
        <v>13946</v>
      </c>
      <c r="L117" s="8">
        <v>6</v>
      </c>
      <c r="M117" s="9">
        <v>19499</v>
      </c>
      <c r="N117" s="3">
        <v>0.46</v>
      </c>
      <c r="O117" s="2">
        <v>4.2</v>
      </c>
      <c r="P117" s="4">
        <f t="shared" si="1"/>
        <v>1</v>
      </c>
      <c r="Q117" s="4">
        <v>1510</v>
      </c>
      <c r="R117" s="2" t="s">
        <v>3156</v>
      </c>
      <c r="S117" s="2" t="s">
        <v>2939</v>
      </c>
      <c r="T117" s="2" t="s">
        <v>2940</v>
      </c>
      <c r="U117" s="2" t="s">
        <v>2941</v>
      </c>
      <c r="V117" s="2" t="s">
        <v>2942</v>
      </c>
      <c r="W117" s="2" t="s">
        <v>2943</v>
      </c>
      <c r="X117" s="5" t="s">
        <v>3157</v>
      </c>
      <c r="Y117" s="5" t="s">
        <v>3158</v>
      </c>
    </row>
    <row r="118" spans="1:25" ht="13" x14ac:dyDescent="0.15">
      <c r="A118" s="2" t="s">
        <v>4258</v>
      </c>
      <c r="B118" s="2" t="s">
        <v>4259</v>
      </c>
      <c r="C118" s="8" t="str">
        <f ca="1">IFERROR(__xludf.DUMMYFUNCTION("INDEX(SPLIT(B118,"" ""),1)"),"Samsung")</f>
        <v>Samsung</v>
      </c>
      <c r="D118" s="2" t="s">
        <v>13942</v>
      </c>
      <c r="E118" s="8" t="s">
        <v>13947</v>
      </c>
      <c r="F118" s="8" t="s">
        <v>13948</v>
      </c>
      <c r="G118" s="8" t="s">
        <v>13949</v>
      </c>
      <c r="H118" s="8"/>
      <c r="I118" s="9">
        <v>10499</v>
      </c>
      <c r="J118" s="8" t="str">
        <f t="shared" si="0"/>
        <v>&gt;2000</v>
      </c>
      <c r="K118" s="8" t="s">
        <v>13946</v>
      </c>
      <c r="L118" s="8">
        <v>6</v>
      </c>
      <c r="M118" s="9">
        <v>13499</v>
      </c>
      <c r="N118" s="3">
        <v>0.22</v>
      </c>
      <c r="O118" s="2">
        <v>4.2</v>
      </c>
      <c r="P118" s="4">
        <f t="shared" si="1"/>
        <v>1</v>
      </c>
      <c r="Q118" s="2">
        <v>284</v>
      </c>
      <c r="R118" s="2" t="s">
        <v>3361</v>
      </c>
      <c r="S118" s="2" t="s">
        <v>3362</v>
      </c>
      <c r="T118" s="2" t="s">
        <v>3363</v>
      </c>
      <c r="U118" s="2" t="s">
        <v>3364</v>
      </c>
      <c r="V118" s="2" t="s">
        <v>3365</v>
      </c>
      <c r="W118" s="2" t="s">
        <v>3366</v>
      </c>
      <c r="X118" s="5" t="s">
        <v>3367</v>
      </c>
      <c r="Y118" s="5" t="s">
        <v>4261</v>
      </c>
    </row>
    <row r="119" spans="1:25" ht="13" x14ac:dyDescent="0.15">
      <c r="A119" s="2" t="s">
        <v>8374</v>
      </c>
      <c r="B119" s="2" t="s">
        <v>8375</v>
      </c>
      <c r="C119" s="8" t="str">
        <f ca="1">IFERROR(__xludf.DUMMYFUNCTION("INDEX(SPLIT(B119,"" ""),1)"),"SanDisk")</f>
        <v>SanDisk</v>
      </c>
      <c r="D119" s="2" t="s">
        <v>13954</v>
      </c>
      <c r="E119" s="8" t="s">
        <v>13976</v>
      </c>
      <c r="F119" s="8" t="s">
        <v>13977</v>
      </c>
      <c r="G119" s="8"/>
      <c r="H119" s="8"/>
      <c r="I119" s="9">
        <v>10389</v>
      </c>
      <c r="J119" s="8" t="str">
        <f t="shared" si="0"/>
        <v>&gt;2000</v>
      </c>
      <c r="K119" s="8" t="s">
        <v>13946</v>
      </c>
      <c r="L119" s="8">
        <v>6</v>
      </c>
      <c r="M119" s="9">
        <v>32000</v>
      </c>
      <c r="N119" s="3">
        <v>0.68</v>
      </c>
      <c r="O119" s="2">
        <v>4.4000000000000004</v>
      </c>
      <c r="P119" s="4">
        <f t="shared" si="1"/>
        <v>1</v>
      </c>
      <c r="Q119" s="4">
        <v>41398</v>
      </c>
      <c r="R119" s="2" t="s">
        <v>8379</v>
      </c>
      <c r="S119" s="2" t="s">
        <v>8380</v>
      </c>
      <c r="T119" s="2" t="s">
        <v>8381</v>
      </c>
      <c r="U119" s="2" t="s">
        <v>8382</v>
      </c>
      <c r="V119" s="2" t="s">
        <v>8383</v>
      </c>
      <c r="W119" s="2" t="s">
        <v>8384</v>
      </c>
      <c r="X119" s="5" t="s">
        <v>8385</v>
      </c>
      <c r="Y119" s="5" t="s">
        <v>8386</v>
      </c>
    </row>
    <row r="120" spans="1:25" ht="13" x14ac:dyDescent="0.15">
      <c r="A120" s="2" t="s">
        <v>8253</v>
      </c>
      <c r="B120" s="2" t="s">
        <v>8254</v>
      </c>
      <c r="C120" s="8" t="str">
        <f ca="1">IFERROR(__xludf.DUMMYFUNCTION("INDEX(SPLIT(B120,"" ""),1)"),"Samsung")</f>
        <v>Samsung</v>
      </c>
      <c r="D120" s="2" t="s">
        <v>13954</v>
      </c>
      <c r="E120" s="8" t="s">
        <v>13978</v>
      </c>
      <c r="F120" s="8"/>
      <c r="G120" s="8"/>
      <c r="H120" s="8"/>
      <c r="I120" s="9">
        <v>10099</v>
      </c>
      <c r="J120" s="8" t="str">
        <f t="shared" si="0"/>
        <v>&gt;2000</v>
      </c>
      <c r="K120" s="8" t="s">
        <v>13946</v>
      </c>
      <c r="L120" s="8">
        <v>6</v>
      </c>
      <c r="M120" s="9">
        <v>19110</v>
      </c>
      <c r="N120" s="3">
        <v>0.47</v>
      </c>
      <c r="O120" s="2">
        <v>4.3</v>
      </c>
      <c r="P120" s="4">
        <f t="shared" si="1"/>
        <v>1</v>
      </c>
      <c r="Q120" s="4">
        <v>2623</v>
      </c>
      <c r="R120" s="2" t="s">
        <v>8257</v>
      </c>
      <c r="S120" s="2" t="s">
        <v>8258</v>
      </c>
      <c r="T120" s="2" t="s">
        <v>8259</v>
      </c>
      <c r="U120" s="2" t="s">
        <v>8260</v>
      </c>
      <c r="V120" s="2" t="s">
        <v>8261</v>
      </c>
      <c r="W120" s="2" t="s">
        <v>8262</v>
      </c>
      <c r="X120" s="5" t="s">
        <v>8263</v>
      </c>
      <c r="Y120" s="5" t="s">
        <v>8264</v>
      </c>
    </row>
    <row r="121" spans="1:25" ht="13" x14ac:dyDescent="0.15">
      <c r="A121" s="2" t="s">
        <v>1438</v>
      </c>
      <c r="B121" s="2" t="s">
        <v>1439</v>
      </c>
      <c r="C121" s="8" t="str">
        <f ca="1">IFERROR(__xludf.DUMMYFUNCTION("INDEX(SPLIT(B121,"" ""),1)"),"Kodak")</f>
        <v>Kodak</v>
      </c>
      <c r="D121" s="2" t="s">
        <v>13942</v>
      </c>
      <c r="E121" s="8" t="s">
        <v>13943</v>
      </c>
      <c r="F121" s="8" t="s">
        <v>13944</v>
      </c>
      <c r="G121" s="8" t="s">
        <v>13945</v>
      </c>
      <c r="H121" s="8"/>
      <c r="I121" s="9">
        <v>9999</v>
      </c>
      <c r="J121" s="8" t="str">
        <f t="shared" si="0"/>
        <v>&gt;2000</v>
      </c>
      <c r="K121" s="8" t="s">
        <v>13946</v>
      </c>
      <c r="L121" s="8">
        <v>6</v>
      </c>
      <c r="M121" s="9">
        <v>12999</v>
      </c>
      <c r="N121" s="3">
        <v>0.23</v>
      </c>
      <c r="O121" s="2">
        <v>4.2</v>
      </c>
      <c r="P121" s="4">
        <f t="shared" si="1"/>
        <v>1</v>
      </c>
      <c r="Q121" s="4">
        <v>6088</v>
      </c>
      <c r="R121" s="2" t="s">
        <v>1440</v>
      </c>
      <c r="S121" s="2" t="s">
        <v>1441</v>
      </c>
      <c r="T121" s="2" t="s">
        <v>1442</v>
      </c>
      <c r="U121" s="2" t="s">
        <v>1443</v>
      </c>
      <c r="V121" s="2" t="s">
        <v>1444</v>
      </c>
      <c r="W121" s="2" t="s">
        <v>1445</v>
      </c>
      <c r="X121" s="5" t="s">
        <v>1446</v>
      </c>
      <c r="Y121" s="5" t="s">
        <v>1447</v>
      </c>
    </row>
    <row r="122" spans="1:25" ht="13" x14ac:dyDescent="0.15">
      <c r="A122" s="2" t="s">
        <v>1281</v>
      </c>
      <c r="B122" s="2" t="s">
        <v>1282</v>
      </c>
      <c r="C122" s="8" t="str">
        <f ca="1">IFERROR(__xludf.DUMMYFUNCTION("INDEX(SPLIT(B122,"" ""),1)"),"iFFALCON")</f>
        <v>iFFALCON</v>
      </c>
      <c r="D122" s="2" t="s">
        <v>13942</v>
      </c>
      <c r="E122" s="8" t="s">
        <v>13943</v>
      </c>
      <c r="F122" s="8" t="s">
        <v>13944</v>
      </c>
      <c r="G122" s="8" t="s">
        <v>13945</v>
      </c>
      <c r="H122" s="8"/>
      <c r="I122" s="9">
        <v>9999</v>
      </c>
      <c r="J122" s="8" t="str">
        <f t="shared" si="0"/>
        <v>&gt;2000</v>
      </c>
      <c r="K122" s="8" t="s">
        <v>13946</v>
      </c>
      <c r="L122" s="8">
        <v>6</v>
      </c>
      <c r="M122" s="9">
        <v>27990</v>
      </c>
      <c r="N122" s="3">
        <v>0.64</v>
      </c>
      <c r="O122" s="2">
        <v>4.2</v>
      </c>
      <c r="P122" s="4">
        <f t="shared" si="1"/>
        <v>1</v>
      </c>
      <c r="Q122" s="4">
        <v>1269</v>
      </c>
      <c r="R122" s="2" t="s">
        <v>1285</v>
      </c>
      <c r="S122" s="2" t="s">
        <v>1286</v>
      </c>
      <c r="T122" s="2" t="s">
        <v>1287</v>
      </c>
      <c r="U122" s="2" t="s">
        <v>1288</v>
      </c>
      <c r="V122" s="2" t="s">
        <v>1289</v>
      </c>
      <c r="W122" s="2" t="s">
        <v>1290</v>
      </c>
      <c r="X122" s="5" t="s">
        <v>1291</v>
      </c>
      <c r="Y122" s="5" t="s">
        <v>1292</v>
      </c>
    </row>
    <row r="123" spans="1:25" ht="13" x14ac:dyDescent="0.15">
      <c r="A123" s="2" t="s">
        <v>10777</v>
      </c>
      <c r="B123" s="2" t="s">
        <v>10778</v>
      </c>
      <c r="C123" s="8" t="str">
        <f ca="1">IFERROR(__xludf.DUMMYFUNCTION("INDEX(SPLIT(B123,"" ""),1)"),"Mi")</f>
        <v>Mi</v>
      </c>
      <c r="D123" s="2" t="s">
        <v>13950</v>
      </c>
      <c r="E123" s="8" t="s">
        <v>13951</v>
      </c>
      <c r="F123" s="8" t="s">
        <v>13966</v>
      </c>
      <c r="G123" s="8" t="s">
        <v>13967</v>
      </c>
      <c r="H123" s="8"/>
      <c r="I123" s="9">
        <v>9970</v>
      </c>
      <c r="J123" s="8" t="str">
        <f t="shared" si="0"/>
        <v>&gt;2000</v>
      </c>
      <c r="K123" s="8" t="s">
        <v>13946</v>
      </c>
      <c r="L123" s="8">
        <v>6</v>
      </c>
      <c r="M123" s="9">
        <v>12999</v>
      </c>
      <c r="N123" s="3">
        <v>0.23</v>
      </c>
      <c r="O123" s="2">
        <v>4.3</v>
      </c>
      <c r="P123" s="4">
        <f t="shared" si="1"/>
        <v>1</v>
      </c>
      <c r="Q123" s="4">
        <v>4049</v>
      </c>
      <c r="R123" s="2" t="s">
        <v>10781</v>
      </c>
      <c r="S123" s="2" t="s">
        <v>10782</v>
      </c>
      <c r="T123" s="2" t="s">
        <v>10783</v>
      </c>
      <c r="U123" s="2" t="s">
        <v>10784</v>
      </c>
      <c r="V123" s="2" t="s">
        <v>10785</v>
      </c>
      <c r="W123" s="2" t="s">
        <v>10786</v>
      </c>
      <c r="X123" s="5" t="s">
        <v>10787</v>
      </c>
      <c r="Y123" s="5" t="s">
        <v>10788</v>
      </c>
    </row>
    <row r="124" spans="1:25" ht="13" x14ac:dyDescent="0.15">
      <c r="A124" s="2" t="s">
        <v>11513</v>
      </c>
      <c r="B124" s="2" t="s">
        <v>11514</v>
      </c>
      <c r="C124" s="8" t="str">
        <f ca="1">IFERROR(__xludf.DUMMYFUNCTION("INDEX(SPLIT(B124,"" ""),1)"),"Usha")</f>
        <v>Usha</v>
      </c>
      <c r="D124" s="2" t="s">
        <v>13950</v>
      </c>
      <c r="E124" s="8" t="s">
        <v>13958</v>
      </c>
      <c r="F124" s="8" t="s">
        <v>13979</v>
      </c>
      <c r="G124" s="8" t="s">
        <v>13980</v>
      </c>
      <c r="H124" s="8"/>
      <c r="I124" s="9">
        <v>9799</v>
      </c>
      <c r="J124" s="8" t="str">
        <f t="shared" si="0"/>
        <v>&gt;2000</v>
      </c>
      <c r="K124" s="8" t="s">
        <v>13946</v>
      </c>
      <c r="L124" s="8">
        <v>6</v>
      </c>
      <c r="M124" s="9">
        <v>12150</v>
      </c>
      <c r="N124" s="3">
        <v>0.19</v>
      </c>
      <c r="O124" s="2">
        <v>4.3</v>
      </c>
      <c r="P124" s="4">
        <f t="shared" si="1"/>
        <v>1</v>
      </c>
      <c r="Q124" s="4">
        <v>13251</v>
      </c>
      <c r="R124" s="2" t="s">
        <v>13981</v>
      </c>
      <c r="S124" s="2" t="s">
        <v>11518</v>
      </c>
      <c r="T124" s="2" t="s">
        <v>11519</v>
      </c>
      <c r="U124" s="2" t="s">
        <v>11520</v>
      </c>
      <c r="V124" s="2" t="s">
        <v>11521</v>
      </c>
      <c r="W124" s="2" t="s">
        <v>11522</v>
      </c>
      <c r="X124" s="5" t="s">
        <v>11523</v>
      </c>
      <c r="Y124" s="5" t="s">
        <v>11524</v>
      </c>
    </row>
    <row r="125" spans="1:25" ht="13" x14ac:dyDescent="0.15">
      <c r="A125" s="2" t="s">
        <v>10241</v>
      </c>
      <c r="B125" s="2" t="s">
        <v>10242</v>
      </c>
      <c r="C125" s="8" t="str">
        <f ca="1">IFERROR(__xludf.DUMMYFUNCTION("INDEX(SPLIT(B125,"" ""),1)"),"Bajaj")</f>
        <v>Bajaj</v>
      </c>
      <c r="D125" s="2" t="s">
        <v>13950</v>
      </c>
      <c r="E125" s="8" t="s">
        <v>13951</v>
      </c>
      <c r="F125" s="8" t="s">
        <v>13972</v>
      </c>
      <c r="G125" s="8" t="s">
        <v>13973</v>
      </c>
      <c r="H125" s="8"/>
      <c r="I125" s="9">
        <v>9590</v>
      </c>
      <c r="J125" s="8" t="str">
        <f t="shared" si="0"/>
        <v>&gt;2000</v>
      </c>
      <c r="K125" s="8" t="s">
        <v>13946</v>
      </c>
      <c r="L125" s="8">
        <v>6</v>
      </c>
      <c r="M125" s="9">
        <v>15999</v>
      </c>
      <c r="N125" s="3">
        <v>0.4</v>
      </c>
      <c r="O125" s="2">
        <v>4.0999999999999996</v>
      </c>
      <c r="P125" s="4">
        <f t="shared" si="1"/>
        <v>0</v>
      </c>
      <c r="Q125" s="4">
        <v>1017</v>
      </c>
      <c r="R125" s="2" t="s">
        <v>10244</v>
      </c>
      <c r="S125" s="2" t="s">
        <v>10245</v>
      </c>
      <c r="T125" s="2" t="s">
        <v>10246</v>
      </c>
      <c r="U125" s="2" t="s">
        <v>10247</v>
      </c>
      <c r="V125" s="2" t="s">
        <v>10248</v>
      </c>
      <c r="W125" s="2" t="s">
        <v>10249</v>
      </c>
      <c r="X125" s="5" t="s">
        <v>10250</v>
      </c>
      <c r="Y125" s="5" t="s">
        <v>10251</v>
      </c>
    </row>
    <row r="126" spans="1:25" ht="13" x14ac:dyDescent="0.15">
      <c r="A126" s="2" t="s">
        <v>3417</v>
      </c>
      <c r="B126" s="2" t="s">
        <v>3418</v>
      </c>
      <c r="C126" s="8" t="str">
        <f ca="1">IFERROR(__xludf.DUMMYFUNCTION("INDEX(SPLIT(B126,"" ""),1)"),"Samsung")</f>
        <v>Samsung</v>
      </c>
      <c r="D126" s="2" t="s">
        <v>13942</v>
      </c>
      <c r="E126" s="8" t="s">
        <v>13947</v>
      </c>
      <c r="F126" s="8" t="s">
        <v>13948</v>
      </c>
      <c r="G126" s="8" t="s">
        <v>13949</v>
      </c>
      <c r="H126" s="8"/>
      <c r="I126" s="9">
        <v>9499</v>
      </c>
      <c r="J126" s="8" t="str">
        <f t="shared" si="0"/>
        <v>&gt;2000</v>
      </c>
      <c r="K126" s="8" t="s">
        <v>13946</v>
      </c>
      <c r="L126" s="8">
        <v>6</v>
      </c>
      <c r="M126" s="9">
        <v>11999</v>
      </c>
      <c r="N126" s="3">
        <v>0.21</v>
      </c>
      <c r="O126" s="2">
        <v>4.2</v>
      </c>
      <c r="P126" s="4">
        <f t="shared" si="1"/>
        <v>1</v>
      </c>
      <c r="Q126" s="2">
        <v>284</v>
      </c>
      <c r="R126" s="2" t="s">
        <v>3361</v>
      </c>
      <c r="S126" s="2" t="s">
        <v>3362</v>
      </c>
      <c r="T126" s="2" t="s">
        <v>3363</v>
      </c>
      <c r="U126" s="2" t="s">
        <v>3364</v>
      </c>
      <c r="V126" s="2" t="s">
        <v>3365</v>
      </c>
      <c r="W126" s="2" t="s">
        <v>3366</v>
      </c>
      <c r="X126" s="5" t="s">
        <v>3419</v>
      </c>
      <c r="Y126" s="5" t="s">
        <v>3420</v>
      </c>
    </row>
    <row r="127" spans="1:25" ht="13" x14ac:dyDescent="0.15">
      <c r="A127" s="2" t="s">
        <v>3357</v>
      </c>
      <c r="B127" s="2" t="s">
        <v>3358</v>
      </c>
      <c r="C127" s="8" t="str">
        <f ca="1">IFERROR(__xludf.DUMMYFUNCTION("INDEX(SPLIT(B127,"" ""),1)"),"Samsung")</f>
        <v>Samsung</v>
      </c>
      <c r="D127" s="2" t="s">
        <v>13942</v>
      </c>
      <c r="E127" s="8" t="s">
        <v>13947</v>
      </c>
      <c r="F127" s="8" t="s">
        <v>13948</v>
      </c>
      <c r="G127" s="8" t="s">
        <v>13949</v>
      </c>
      <c r="H127" s="8"/>
      <c r="I127" s="9">
        <v>9499</v>
      </c>
      <c r="J127" s="8" t="str">
        <f t="shared" si="0"/>
        <v>&gt;2000</v>
      </c>
      <c r="K127" s="8" t="s">
        <v>13946</v>
      </c>
      <c r="L127" s="8">
        <v>6</v>
      </c>
      <c r="M127" s="9">
        <v>11999</v>
      </c>
      <c r="N127" s="3">
        <v>0.21</v>
      </c>
      <c r="O127" s="2">
        <v>4.2</v>
      </c>
      <c r="P127" s="4">
        <f t="shared" si="1"/>
        <v>1</v>
      </c>
      <c r="Q127" s="2">
        <v>284</v>
      </c>
      <c r="R127" s="2" t="s">
        <v>3361</v>
      </c>
      <c r="S127" s="2" t="s">
        <v>3362</v>
      </c>
      <c r="T127" s="2" t="s">
        <v>3363</v>
      </c>
      <c r="U127" s="2" t="s">
        <v>3364</v>
      </c>
      <c r="V127" s="2" t="s">
        <v>3365</v>
      </c>
      <c r="W127" s="2" t="s">
        <v>3366</v>
      </c>
      <c r="X127" s="5" t="s">
        <v>3367</v>
      </c>
      <c r="Y127" s="5" t="s">
        <v>3368</v>
      </c>
    </row>
    <row r="128" spans="1:25" ht="13" x14ac:dyDescent="0.15">
      <c r="A128" s="2" t="s">
        <v>12670</v>
      </c>
      <c r="B128" s="2" t="s">
        <v>12671</v>
      </c>
      <c r="C128" s="8" t="str">
        <f ca="1">IFERROR(__xludf.DUMMYFUNCTION("INDEX(SPLIT(B128,"" ""),1)"),"Borosil")</f>
        <v>Borosil</v>
      </c>
      <c r="D128" s="2" t="s">
        <v>13950</v>
      </c>
      <c r="E128" s="8" t="s">
        <v>13951</v>
      </c>
      <c r="F128" s="8" t="s">
        <v>13972</v>
      </c>
      <c r="G128" s="8" t="s">
        <v>13982</v>
      </c>
      <c r="H128" s="8"/>
      <c r="I128" s="9">
        <v>9495</v>
      </c>
      <c r="J128" s="8" t="str">
        <f t="shared" si="0"/>
        <v>&gt;2000</v>
      </c>
      <c r="K128" s="8" t="s">
        <v>13946</v>
      </c>
      <c r="L128" s="8">
        <v>6</v>
      </c>
      <c r="M128" s="9">
        <v>18990</v>
      </c>
      <c r="N128" s="3">
        <v>0.5</v>
      </c>
      <c r="O128" s="2">
        <v>4.2</v>
      </c>
      <c r="P128" s="4">
        <f t="shared" si="1"/>
        <v>1</v>
      </c>
      <c r="Q128" s="2">
        <v>79</v>
      </c>
      <c r="R128" s="2" t="s">
        <v>12673</v>
      </c>
      <c r="S128" s="2" t="s">
        <v>12674</v>
      </c>
      <c r="T128" s="2" t="s">
        <v>12675</v>
      </c>
      <c r="U128" s="2" t="s">
        <v>12676</v>
      </c>
      <c r="V128" s="2" t="s">
        <v>12677</v>
      </c>
      <c r="W128" s="2" t="s">
        <v>12678</v>
      </c>
      <c r="X128" s="5" t="s">
        <v>12679</v>
      </c>
      <c r="Y128" s="5" t="s">
        <v>12680</v>
      </c>
    </row>
    <row r="129" spans="1:25" ht="13" x14ac:dyDescent="0.15">
      <c r="A129" s="2" t="s">
        <v>1554</v>
      </c>
      <c r="B129" s="2" t="s">
        <v>1555</v>
      </c>
      <c r="C129" s="8" t="str">
        <f ca="1">IFERROR(__xludf.DUMMYFUNCTION("INDEX(SPLIT(B129,"" ""),1)"),"EGate")</f>
        <v>EGate</v>
      </c>
      <c r="D129" s="2" t="s">
        <v>13942</v>
      </c>
      <c r="E129" s="8" t="s">
        <v>13943</v>
      </c>
      <c r="F129" s="8" t="s">
        <v>13968</v>
      </c>
      <c r="G129" s="8"/>
      <c r="H129" s="8"/>
      <c r="I129" s="9">
        <v>9490</v>
      </c>
      <c r="J129" s="8" t="str">
        <f t="shared" si="0"/>
        <v>&gt;2000</v>
      </c>
      <c r="K129" s="8" t="s">
        <v>13946</v>
      </c>
      <c r="L129" s="8">
        <v>6</v>
      </c>
      <c r="M129" s="9">
        <v>15990</v>
      </c>
      <c r="N129" s="3">
        <v>0.41</v>
      </c>
      <c r="O129" s="2">
        <v>3.9</v>
      </c>
      <c r="P129" s="4">
        <f t="shared" si="1"/>
        <v>0</v>
      </c>
      <c r="Q129" s="4">
        <v>10480</v>
      </c>
      <c r="R129" s="2" t="s">
        <v>1558</v>
      </c>
      <c r="S129" s="2" t="s">
        <v>1559</v>
      </c>
      <c r="T129" s="2" t="s">
        <v>1560</v>
      </c>
      <c r="U129" s="2" t="s">
        <v>1561</v>
      </c>
      <c r="V129" s="2" t="s">
        <v>1562</v>
      </c>
      <c r="W129" s="2" t="s">
        <v>1563</v>
      </c>
      <c r="X129" s="5" t="s">
        <v>1564</v>
      </c>
      <c r="Y129" s="5" t="s">
        <v>1565</v>
      </c>
    </row>
    <row r="130" spans="1:25" ht="13" x14ac:dyDescent="0.15">
      <c r="A130" s="2" t="s">
        <v>11558</v>
      </c>
      <c r="B130" s="2" t="s">
        <v>11559</v>
      </c>
      <c r="C130" s="8" t="str">
        <f ca="1">IFERROR(__xludf.DUMMYFUNCTION("INDEX(SPLIT(B130,"" ""),1)"),"Sure")</f>
        <v>Sure</v>
      </c>
      <c r="D130" s="2" t="s">
        <v>13950</v>
      </c>
      <c r="E130" s="8" t="s">
        <v>13958</v>
      </c>
      <c r="F130" s="8" t="s">
        <v>13964</v>
      </c>
      <c r="G130" s="8" t="s">
        <v>13965</v>
      </c>
      <c r="H130" s="8"/>
      <c r="I130" s="9">
        <v>9199</v>
      </c>
      <c r="J130" s="8" t="str">
        <f t="shared" si="0"/>
        <v>&gt;2000</v>
      </c>
      <c r="K130" s="8" t="s">
        <v>13946</v>
      </c>
      <c r="L130" s="8">
        <v>6</v>
      </c>
      <c r="M130" s="9">
        <v>18000</v>
      </c>
      <c r="N130" s="3">
        <v>0.49</v>
      </c>
      <c r="O130" s="2">
        <v>4</v>
      </c>
      <c r="P130" s="4">
        <f t="shared" si="1"/>
        <v>0</v>
      </c>
      <c r="Q130" s="4">
        <v>16020</v>
      </c>
      <c r="R130" s="2" t="s">
        <v>11562</v>
      </c>
      <c r="S130" s="2" t="s">
        <v>11563</v>
      </c>
      <c r="T130" s="2" t="s">
        <v>11564</v>
      </c>
      <c r="U130" s="2" t="s">
        <v>11565</v>
      </c>
      <c r="V130" s="2" t="s">
        <v>11566</v>
      </c>
      <c r="W130" s="2" t="s">
        <v>11567</v>
      </c>
      <c r="X130" s="5" t="s">
        <v>11568</v>
      </c>
      <c r="Y130" s="5" t="s">
        <v>11569</v>
      </c>
    </row>
    <row r="131" spans="1:25" ht="13" x14ac:dyDescent="0.15">
      <c r="A131" s="2" t="s">
        <v>10434</v>
      </c>
      <c r="B131" s="2" t="s">
        <v>10435</v>
      </c>
      <c r="C131" s="8" t="str">
        <f ca="1">IFERROR(__xludf.DUMMYFUNCTION("INDEX(SPLIT(B131,"" ""),1)"),"Philips")</f>
        <v>Philips</v>
      </c>
      <c r="D131" s="2" t="s">
        <v>13950</v>
      </c>
      <c r="E131" s="8" t="s">
        <v>13958</v>
      </c>
      <c r="F131" s="8" t="s">
        <v>13959</v>
      </c>
      <c r="G131" s="8" t="s">
        <v>13960</v>
      </c>
      <c r="H131" s="8" t="s">
        <v>13961</v>
      </c>
      <c r="I131" s="9">
        <v>8999</v>
      </c>
      <c r="J131" s="8" t="str">
        <f t="shared" si="0"/>
        <v>&gt;2000</v>
      </c>
      <c r="K131" s="8" t="s">
        <v>13946</v>
      </c>
      <c r="L131" s="8">
        <v>6</v>
      </c>
      <c r="M131" s="9">
        <v>9995</v>
      </c>
      <c r="N131" s="3">
        <v>0.1</v>
      </c>
      <c r="O131" s="2">
        <v>4.4000000000000004</v>
      </c>
      <c r="P131" s="4">
        <f t="shared" si="1"/>
        <v>1</v>
      </c>
      <c r="Q131" s="4">
        <v>17994</v>
      </c>
      <c r="R131" s="2" t="s">
        <v>10437</v>
      </c>
      <c r="S131" s="2" t="s">
        <v>10438</v>
      </c>
      <c r="T131" s="2" t="s">
        <v>10439</v>
      </c>
      <c r="U131" s="2" t="s">
        <v>10440</v>
      </c>
      <c r="V131" s="2" t="s">
        <v>10441</v>
      </c>
      <c r="W131" s="2" t="s">
        <v>10442</v>
      </c>
      <c r="X131" s="5" t="s">
        <v>10443</v>
      </c>
      <c r="Y131" s="5" t="s">
        <v>10444</v>
      </c>
    </row>
    <row r="132" spans="1:25" ht="13" x14ac:dyDescent="0.15">
      <c r="A132" s="2" t="s">
        <v>2628</v>
      </c>
      <c r="B132" s="2" t="s">
        <v>2629</v>
      </c>
      <c r="C132" s="8" t="str">
        <f ca="1">IFERROR(__xludf.DUMMYFUNCTION("INDEX(SPLIT(B132,"" ""),1)"),"VW")</f>
        <v>VW</v>
      </c>
      <c r="D132" s="2" t="s">
        <v>13942</v>
      </c>
      <c r="E132" s="8" t="s">
        <v>13943</v>
      </c>
      <c r="F132" s="8" t="s">
        <v>13944</v>
      </c>
      <c r="G132" s="8" t="s">
        <v>13945</v>
      </c>
      <c r="H132" s="8"/>
      <c r="I132" s="9">
        <v>8999</v>
      </c>
      <c r="J132" s="8" t="str">
        <f t="shared" si="0"/>
        <v>&gt;2000</v>
      </c>
      <c r="K132" s="8" t="s">
        <v>13946</v>
      </c>
      <c r="L132" s="8">
        <v>6</v>
      </c>
      <c r="M132" s="9">
        <v>18999</v>
      </c>
      <c r="N132" s="3">
        <v>0.53</v>
      </c>
      <c r="O132" s="2">
        <v>4</v>
      </c>
      <c r="P132" s="4">
        <f t="shared" si="1"/>
        <v>0</v>
      </c>
      <c r="Q132" s="4">
        <v>6347</v>
      </c>
      <c r="R132" s="2" t="s">
        <v>2631</v>
      </c>
      <c r="S132" s="2" t="s">
        <v>2632</v>
      </c>
      <c r="T132" s="2" t="s">
        <v>2633</v>
      </c>
      <c r="U132" s="2" t="s">
        <v>2634</v>
      </c>
      <c r="V132" s="2" t="s">
        <v>2635</v>
      </c>
      <c r="W132" s="2" t="s">
        <v>2636</v>
      </c>
      <c r="X132" s="5" t="s">
        <v>2637</v>
      </c>
      <c r="Y132" s="5" t="s">
        <v>2638</v>
      </c>
    </row>
    <row r="133" spans="1:25" ht="13" x14ac:dyDescent="0.15">
      <c r="A133" s="2" t="s">
        <v>3565</v>
      </c>
      <c r="B133" s="2" t="s">
        <v>3566</v>
      </c>
      <c r="C133" s="8" t="str">
        <f ca="1">IFERROR(__xludf.DUMMYFUNCTION("INDEX(SPLIT(B133,"" ""),1)"),"Redmi")</f>
        <v>Redmi</v>
      </c>
      <c r="D133" s="2" t="s">
        <v>13942</v>
      </c>
      <c r="E133" s="8" t="s">
        <v>13947</v>
      </c>
      <c r="F133" s="8" t="s">
        <v>13948</v>
      </c>
      <c r="G133" s="8" t="s">
        <v>13949</v>
      </c>
      <c r="H133" s="8"/>
      <c r="I133" s="9">
        <v>8999</v>
      </c>
      <c r="J133" s="8" t="str">
        <f t="shared" si="0"/>
        <v>&gt;2000</v>
      </c>
      <c r="K133" s="8" t="s">
        <v>13946</v>
      </c>
      <c r="L133" s="8">
        <v>6</v>
      </c>
      <c r="M133" s="9">
        <v>11999</v>
      </c>
      <c r="N133" s="3">
        <v>0.25</v>
      </c>
      <c r="O133" s="2">
        <v>4</v>
      </c>
      <c r="P133" s="4">
        <f t="shared" si="1"/>
        <v>0</v>
      </c>
      <c r="Q133" s="4">
        <v>12796</v>
      </c>
      <c r="R133" s="2" t="s">
        <v>3381</v>
      </c>
      <c r="S133" s="2" t="s">
        <v>3382</v>
      </c>
      <c r="T133" s="2" t="s">
        <v>3383</v>
      </c>
      <c r="U133" s="2" t="s">
        <v>3384</v>
      </c>
      <c r="V133" s="2" t="s">
        <v>3385</v>
      </c>
      <c r="W133" s="2" t="s">
        <v>3386</v>
      </c>
      <c r="X133" s="5" t="s">
        <v>3567</v>
      </c>
      <c r="Y133" s="5" t="s">
        <v>3568</v>
      </c>
    </row>
    <row r="134" spans="1:25" ht="13" x14ac:dyDescent="0.15">
      <c r="A134" s="2" t="s">
        <v>3619</v>
      </c>
      <c r="B134" s="2" t="s">
        <v>3620</v>
      </c>
      <c r="C134" s="8" t="str">
        <f ca="1">IFERROR(__xludf.DUMMYFUNCTION("INDEX(SPLIT(B134,"" ""),1)"),"Redmi")</f>
        <v>Redmi</v>
      </c>
      <c r="D134" s="2" t="s">
        <v>13942</v>
      </c>
      <c r="E134" s="8" t="s">
        <v>13947</v>
      </c>
      <c r="F134" s="8" t="s">
        <v>13948</v>
      </c>
      <c r="G134" s="8" t="s">
        <v>13949</v>
      </c>
      <c r="H134" s="8"/>
      <c r="I134" s="9">
        <v>8999</v>
      </c>
      <c r="J134" s="8" t="str">
        <f t="shared" si="0"/>
        <v>&gt;2000</v>
      </c>
      <c r="K134" s="8" t="s">
        <v>13946</v>
      </c>
      <c r="L134" s="8">
        <v>6</v>
      </c>
      <c r="M134" s="9">
        <v>11999</v>
      </c>
      <c r="N134" s="3">
        <v>0.25</v>
      </c>
      <c r="O134" s="2">
        <v>4</v>
      </c>
      <c r="P134" s="4">
        <f t="shared" si="1"/>
        <v>0</v>
      </c>
      <c r="Q134" s="4">
        <v>12796</v>
      </c>
      <c r="R134" s="2" t="s">
        <v>3381</v>
      </c>
      <c r="S134" s="2" t="s">
        <v>3382</v>
      </c>
      <c r="T134" s="2" t="s">
        <v>3383</v>
      </c>
      <c r="U134" s="2" t="s">
        <v>3384</v>
      </c>
      <c r="V134" s="2" t="s">
        <v>3385</v>
      </c>
      <c r="W134" s="2" t="s">
        <v>3386</v>
      </c>
      <c r="X134" s="5" t="s">
        <v>3621</v>
      </c>
      <c r="Y134" s="5" t="s">
        <v>3622</v>
      </c>
    </row>
    <row r="135" spans="1:25" ht="13" x14ac:dyDescent="0.15">
      <c r="A135" s="2" t="s">
        <v>3379</v>
      </c>
      <c r="B135" s="2" t="s">
        <v>3380</v>
      </c>
      <c r="C135" s="8" t="str">
        <f ca="1">IFERROR(__xludf.DUMMYFUNCTION("INDEX(SPLIT(B135,"" ""),1)"),"Redmi")</f>
        <v>Redmi</v>
      </c>
      <c r="D135" s="2" t="s">
        <v>13942</v>
      </c>
      <c r="E135" s="8" t="s">
        <v>13947</v>
      </c>
      <c r="F135" s="8" t="s">
        <v>13948</v>
      </c>
      <c r="G135" s="8" t="s">
        <v>13949</v>
      </c>
      <c r="H135" s="8"/>
      <c r="I135" s="9">
        <v>8999</v>
      </c>
      <c r="J135" s="8" t="str">
        <f t="shared" si="0"/>
        <v>&gt;2000</v>
      </c>
      <c r="K135" s="8" t="s">
        <v>13946</v>
      </c>
      <c r="L135" s="8">
        <v>6</v>
      </c>
      <c r="M135" s="9">
        <v>11999</v>
      </c>
      <c r="N135" s="3">
        <v>0.25</v>
      </c>
      <c r="O135" s="2">
        <v>4</v>
      </c>
      <c r="P135" s="4">
        <f t="shared" si="1"/>
        <v>0</v>
      </c>
      <c r="Q135" s="4">
        <v>12796</v>
      </c>
      <c r="R135" s="2" t="s">
        <v>3381</v>
      </c>
      <c r="S135" s="2" t="s">
        <v>3382</v>
      </c>
      <c r="T135" s="2" t="s">
        <v>3383</v>
      </c>
      <c r="U135" s="2" t="s">
        <v>3384</v>
      </c>
      <c r="V135" s="2" t="s">
        <v>3385</v>
      </c>
      <c r="W135" s="2" t="s">
        <v>3386</v>
      </c>
      <c r="X135" s="5" t="s">
        <v>3387</v>
      </c>
      <c r="Y135" s="5" t="s">
        <v>3388</v>
      </c>
    </row>
    <row r="136" spans="1:25" ht="13" x14ac:dyDescent="0.15">
      <c r="A136" s="2" t="s">
        <v>4320</v>
      </c>
      <c r="B136" s="2" t="s">
        <v>4321</v>
      </c>
      <c r="C136" s="8" t="str">
        <f ca="1">IFERROR(__xludf.DUMMYFUNCTION("INDEX(SPLIT(B136,"" ""),1)"),"Tecno")</f>
        <v>Tecno</v>
      </c>
      <c r="D136" s="2" t="s">
        <v>13942</v>
      </c>
      <c r="E136" s="8" t="s">
        <v>13947</v>
      </c>
      <c r="F136" s="8" t="s">
        <v>13948</v>
      </c>
      <c r="G136" s="8" t="s">
        <v>13949</v>
      </c>
      <c r="H136" s="8"/>
      <c r="I136" s="9">
        <v>8999</v>
      </c>
      <c r="J136" s="8" t="str">
        <f t="shared" si="0"/>
        <v>&gt;2000</v>
      </c>
      <c r="K136" s="8" t="s">
        <v>13946</v>
      </c>
      <c r="L136" s="8">
        <v>6</v>
      </c>
      <c r="M136" s="9">
        <v>13499</v>
      </c>
      <c r="N136" s="3">
        <v>0.33</v>
      </c>
      <c r="O136" s="2">
        <v>3.8</v>
      </c>
      <c r="P136" s="4">
        <f t="shared" si="1"/>
        <v>0</v>
      </c>
      <c r="Q136" s="4">
        <v>3145</v>
      </c>
      <c r="R136" s="2" t="s">
        <v>4322</v>
      </c>
      <c r="S136" s="2" t="s">
        <v>4323</v>
      </c>
      <c r="T136" s="2" t="s">
        <v>4324</v>
      </c>
      <c r="U136" s="2" t="s">
        <v>4325</v>
      </c>
      <c r="V136" s="2" t="s">
        <v>4326</v>
      </c>
      <c r="W136" s="2" t="s">
        <v>4327</v>
      </c>
      <c r="X136" s="5" t="s">
        <v>4328</v>
      </c>
      <c r="Y136" s="5" t="s">
        <v>4329</v>
      </c>
    </row>
    <row r="137" spans="1:25" ht="13" x14ac:dyDescent="0.15">
      <c r="A137" s="2" t="s">
        <v>1829</v>
      </c>
      <c r="B137" s="2" t="s">
        <v>1830</v>
      </c>
      <c r="C137" s="8" t="str">
        <f ca="1">IFERROR(__xludf.DUMMYFUNCTION("INDEX(SPLIT(B137,"" ""),1)"),"Karbonn")</f>
        <v>Karbonn</v>
      </c>
      <c r="D137" s="2" t="s">
        <v>13942</v>
      </c>
      <c r="E137" s="8" t="s">
        <v>13943</v>
      </c>
      <c r="F137" s="8" t="s">
        <v>13944</v>
      </c>
      <c r="G137" s="8" t="s">
        <v>13945</v>
      </c>
      <c r="H137" s="8"/>
      <c r="I137" s="9">
        <v>8990</v>
      </c>
      <c r="J137" s="8" t="str">
        <f t="shared" si="0"/>
        <v>&gt;2000</v>
      </c>
      <c r="K137" s="8" t="s">
        <v>13946</v>
      </c>
      <c r="L137" s="8">
        <v>6</v>
      </c>
      <c r="M137" s="9">
        <v>18990</v>
      </c>
      <c r="N137" s="3">
        <v>0.53</v>
      </c>
      <c r="O137" s="2">
        <v>3.9</v>
      </c>
      <c r="P137" s="4">
        <f t="shared" si="1"/>
        <v>0</v>
      </c>
      <c r="Q137" s="2">
        <v>350</v>
      </c>
      <c r="R137" s="2" t="s">
        <v>1832</v>
      </c>
      <c r="S137" s="2" t="s">
        <v>1833</v>
      </c>
      <c r="T137" s="2" t="s">
        <v>1834</v>
      </c>
      <c r="U137" s="2" t="s">
        <v>1835</v>
      </c>
      <c r="V137" s="2" t="s">
        <v>1836</v>
      </c>
      <c r="W137" s="2" t="s">
        <v>1837</v>
      </c>
      <c r="X137" s="5" t="s">
        <v>1838</v>
      </c>
      <c r="Y137" s="5" t="s">
        <v>1839</v>
      </c>
    </row>
    <row r="138" spans="1:25" ht="13" x14ac:dyDescent="0.15">
      <c r="A138" s="2" t="s">
        <v>12128</v>
      </c>
      <c r="B138" s="2" t="s">
        <v>12129</v>
      </c>
      <c r="C138" s="8" t="str">
        <f ca="1">IFERROR(__xludf.DUMMYFUNCTION("INDEX(SPLIT(B138,"" ""),1)"),"AMERICAN")</f>
        <v>AMERICAN</v>
      </c>
      <c r="D138" s="2" t="s">
        <v>13950</v>
      </c>
      <c r="E138" s="8" t="s">
        <v>13958</v>
      </c>
      <c r="F138" s="8" t="s">
        <v>13959</v>
      </c>
      <c r="G138" s="8" t="s">
        <v>13960</v>
      </c>
      <c r="H138" s="8" t="s">
        <v>13961</v>
      </c>
      <c r="I138" s="9">
        <v>8886</v>
      </c>
      <c r="J138" s="8" t="str">
        <f t="shared" si="0"/>
        <v>&gt;2000</v>
      </c>
      <c r="K138" s="8" t="s">
        <v>13946</v>
      </c>
      <c r="L138" s="8">
        <v>6</v>
      </c>
      <c r="M138" s="9">
        <v>11850</v>
      </c>
      <c r="N138" s="3">
        <v>0.25</v>
      </c>
      <c r="O138" s="2">
        <v>4.2</v>
      </c>
      <c r="P138" s="4">
        <f t="shared" si="1"/>
        <v>1</v>
      </c>
      <c r="Q138" s="4">
        <v>3065</v>
      </c>
      <c r="R138" s="2" t="s">
        <v>12132</v>
      </c>
      <c r="S138" s="2" t="s">
        <v>12133</v>
      </c>
      <c r="T138" s="2" t="s">
        <v>12134</v>
      </c>
      <c r="U138" s="2" t="s">
        <v>12135</v>
      </c>
      <c r="V138" s="2" t="s">
        <v>12136</v>
      </c>
      <c r="W138" s="2" t="s">
        <v>12137</v>
      </c>
      <c r="X138" s="5" t="s">
        <v>12138</v>
      </c>
      <c r="Y138" s="5" t="s">
        <v>12139</v>
      </c>
    </row>
    <row r="139" spans="1:25" ht="13" x14ac:dyDescent="0.15">
      <c r="A139" s="2" t="s">
        <v>10085</v>
      </c>
      <c r="B139" s="2" t="s">
        <v>10086</v>
      </c>
      <c r="C139" s="8" t="str">
        <f ca="1">IFERROR(__xludf.DUMMYFUNCTION("INDEX(SPLIT(B139,"" ""),1)"),"PHILIPS")</f>
        <v>PHILIPS</v>
      </c>
      <c r="D139" s="2" t="s">
        <v>13950</v>
      </c>
      <c r="E139" s="8" t="s">
        <v>13958</v>
      </c>
      <c r="F139" s="8" t="s">
        <v>13969</v>
      </c>
      <c r="G139" s="8" t="s">
        <v>13983</v>
      </c>
      <c r="H139" s="8" t="s">
        <v>13984</v>
      </c>
      <c r="I139" s="9">
        <v>8799</v>
      </c>
      <c r="J139" s="8" t="str">
        <f t="shared" si="0"/>
        <v>&gt;2000</v>
      </c>
      <c r="K139" s="8" t="s">
        <v>13946</v>
      </c>
      <c r="L139" s="8">
        <v>6</v>
      </c>
      <c r="M139" s="9">
        <v>11595</v>
      </c>
      <c r="N139" s="3">
        <v>0.24</v>
      </c>
      <c r="O139" s="2">
        <v>4.4000000000000004</v>
      </c>
      <c r="P139" s="4">
        <f t="shared" si="1"/>
        <v>1</v>
      </c>
      <c r="Q139" s="4">
        <v>2981</v>
      </c>
      <c r="R139" s="2" t="s">
        <v>10089</v>
      </c>
      <c r="S139" s="2" t="s">
        <v>10090</v>
      </c>
      <c r="T139" s="2" t="s">
        <v>10091</v>
      </c>
      <c r="U139" s="2" t="s">
        <v>10092</v>
      </c>
      <c r="V139" s="2" t="s">
        <v>10093</v>
      </c>
      <c r="W139" s="2" t="s">
        <v>10094</v>
      </c>
      <c r="X139" s="5" t="s">
        <v>10095</v>
      </c>
      <c r="Y139" s="5" t="s">
        <v>10096</v>
      </c>
    </row>
    <row r="140" spans="1:25" ht="13" x14ac:dyDescent="0.15">
      <c r="A140" s="2" t="s">
        <v>11253</v>
      </c>
      <c r="B140" s="2" t="s">
        <v>11254</v>
      </c>
      <c r="C140" s="8" t="str">
        <f ca="1">IFERROR(__xludf.DUMMYFUNCTION("INDEX(SPLIT(B140,"" ""),1)"),"Philips")</f>
        <v>Philips</v>
      </c>
      <c r="D140" s="2" t="s">
        <v>13950</v>
      </c>
      <c r="E140" s="8" t="s">
        <v>13951</v>
      </c>
      <c r="F140" s="8" t="s">
        <v>13966</v>
      </c>
      <c r="G140" s="8" t="s">
        <v>13967</v>
      </c>
      <c r="H140" s="8"/>
      <c r="I140" s="9">
        <v>8799</v>
      </c>
      <c r="J140" s="8" t="str">
        <f t="shared" si="0"/>
        <v>&gt;2000</v>
      </c>
      <c r="K140" s="8" t="s">
        <v>13946</v>
      </c>
      <c r="L140" s="8">
        <v>6</v>
      </c>
      <c r="M140" s="9">
        <v>11995</v>
      </c>
      <c r="N140" s="3">
        <v>0.27</v>
      </c>
      <c r="O140" s="2">
        <v>4.0999999999999996</v>
      </c>
      <c r="P140" s="4">
        <f t="shared" si="1"/>
        <v>0</v>
      </c>
      <c r="Q140" s="4">
        <v>4157</v>
      </c>
      <c r="R140" s="2" t="s">
        <v>11256</v>
      </c>
      <c r="S140" s="2" t="s">
        <v>11257</v>
      </c>
      <c r="T140" s="2" t="s">
        <v>11258</v>
      </c>
      <c r="U140" s="2" t="s">
        <v>11259</v>
      </c>
      <c r="V140" s="2" t="s">
        <v>11260</v>
      </c>
      <c r="W140" s="2" t="s">
        <v>11261</v>
      </c>
      <c r="X140" s="5" t="s">
        <v>11262</v>
      </c>
      <c r="Y140" s="5" t="s">
        <v>11263</v>
      </c>
    </row>
    <row r="141" spans="1:25" ht="13" x14ac:dyDescent="0.15">
      <c r="A141" s="2" t="s">
        <v>13365</v>
      </c>
      <c r="B141" s="2" t="s">
        <v>13366</v>
      </c>
      <c r="C141" s="8" t="str">
        <f ca="1">IFERROR(__xludf.DUMMYFUNCTION("INDEX(SPLIT(B141,"" ""),1)"),"V-Guard")</f>
        <v>V-Guard</v>
      </c>
      <c r="D141" s="2" t="s">
        <v>13950</v>
      </c>
      <c r="E141" s="8" t="s">
        <v>13958</v>
      </c>
      <c r="F141" s="8" t="s">
        <v>13964</v>
      </c>
      <c r="G141" s="8" t="s">
        <v>13965</v>
      </c>
      <c r="H141" s="8"/>
      <c r="I141" s="9">
        <v>8699</v>
      </c>
      <c r="J141" s="8" t="str">
        <f t="shared" si="0"/>
        <v>&gt;2000</v>
      </c>
      <c r="K141" s="8" t="s">
        <v>13946</v>
      </c>
      <c r="L141" s="8">
        <v>6</v>
      </c>
      <c r="M141" s="9">
        <v>13049</v>
      </c>
      <c r="N141" s="3">
        <v>0.33</v>
      </c>
      <c r="O141" s="2">
        <v>4.3</v>
      </c>
      <c r="P141" s="4">
        <f t="shared" si="1"/>
        <v>1</v>
      </c>
      <c r="Q141" s="4">
        <v>5891</v>
      </c>
      <c r="R141" s="2" t="s">
        <v>13368</v>
      </c>
      <c r="S141" s="2" t="s">
        <v>13369</v>
      </c>
      <c r="T141" s="2" t="s">
        <v>13370</v>
      </c>
      <c r="U141" s="2" t="s">
        <v>13371</v>
      </c>
      <c r="V141" s="2" t="s">
        <v>13372</v>
      </c>
      <c r="W141" s="2" t="s">
        <v>13373</v>
      </c>
      <c r="X141" s="5" t="s">
        <v>13374</v>
      </c>
      <c r="Y141" s="5" t="s">
        <v>13375</v>
      </c>
    </row>
    <row r="142" spans="1:25" ht="13" x14ac:dyDescent="0.15">
      <c r="A142" s="2" t="s">
        <v>12737</v>
      </c>
      <c r="B142" s="2" t="s">
        <v>12738</v>
      </c>
      <c r="C142" s="8" t="str">
        <f ca="1">IFERROR(__xludf.DUMMYFUNCTION("INDEX(SPLIT(B142,"" ""),1)"),"Racold")</f>
        <v>Racold</v>
      </c>
      <c r="D142" s="2" t="s">
        <v>13950</v>
      </c>
      <c r="E142" s="8" t="s">
        <v>13951</v>
      </c>
      <c r="F142" s="8" t="s">
        <v>13985</v>
      </c>
      <c r="G142" s="8" t="s">
        <v>13986</v>
      </c>
      <c r="H142" s="8"/>
      <c r="I142" s="9">
        <v>8699</v>
      </c>
      <c r="J142" s="8" t="str">
        <f t="shared" si="0"/>
        <v>&gt;2000</v>
      </c>
      <c r="K142" s="8" t="s">
        <v>13946</v>
      </c>
      <c r="L142" s="8">
        <v>6</v>
      </c>
      <c r="M142" s="9">
        <v>16899</v>
      </c>
      <c r="N142" s="3">
        <v>0.49</v>
      </c>
      <c r="O142" s="2">
        <v>4.2</v>
      </c>
      <c r="P142" s="4">
        <f t="shared" si="1"/>
        <v>1</v>
      </c>
      <c r="Q142" s="4">
        <v>3195</v>
      </c>
      <c r="R142" s="2" t="s">
        <v>12741</v>
      </c>
      <c r="S142" s="2" t="s">
        <v>12742</v>
      </c>
      <c r="T142" s="2" t="s">
        <v>12743</v>
      </c>
      <c r="U142" s="2" t="s">
        <v>12744</v>
      </c>
      <c r="V142" s="2" t="s">
        <v>12745</v>
      </c>
      <c r="W142" s="2" t="s">
        <v>12746</v>
      </c>
      <c r="X142" s="5" t="s">
        <v>12747</v>
      </c>
      <c r="Y142" s="5" t="s">
        <v>12748</v>
      </c>
    </row>
    <row r="143" spans="1:25" ht="13" x14ac:dyDescent="0.15">
      <c r="A143" s="2" t="s">
        <v>13092</v>
      </c>
      <c r="B143" s="2" t="s">
        <v>13093</v>
      </c>
      <c r="C143" s="8" t="str">
        <f ca="1">IFERROR(__xludf.DUMMYFUNCTION("INDEX(SPLIT(B143,"" ""),1)"),"Philips")</f>
        <v>Philips</v>
      </c>
      <c r="D143" s="2" t="s">
        <v>13950</v>
      </c>
      <c r="E143" s="8" t="s">
        <v>13958</v>
      </c>
      <c r="F143" s="8" t="s">
        <v>13969</v>
      </c>
      <c r="G143" s="8" t="s">
        <v>13987</v>
      </c>
      <c r="H143" s="8"/>
      <c r="I143" s="9">
        <v>8599</v>
      </c>
      <c r="J143" s="8" t="str">
        <f t="shared" si="0"/>
        <v>&gt;2000</v>
      </c>
      <c r="K143" s="8" t="s">
        <v>13946</v>
      </c>
      <c r="L143" s="8">
        <v>6</v>
      </c>
      <c r="M143" s="9">
        <v>8995</v>
      </c>
      <c r="N143" s="3">
        <v>0.04</v>
      </c>
      <c r="O143" s="2">
        <v>4.4000000000000004</v>
      </c>
      <c r="P143" s="4">
        <f t="shared" si="1"/>
        <v>1</v>
      </c>
      <c r="Q143" s="4">
        <v>9734</v>
      </c>
      <c r="R143" s="2" t="s">
        <v>13095</v>
      </c>
      <c r="S143" s="2" t="s">
        <v>13096</v>
      </c>
      <c r="T143" s="2" t="s">
        <v>13097</v>
      </c>
      <c r="U143" s="2" t="s">
        <v>13098</v>
      </c>
      <c r="V143" s="2" t="s">
        <v>13099</v>
      </c>
      <c r="W143" s="2" t="s">
        <v>13100</v>
      </c>
      <c r="X143" s="5" t="s">
        <v>13101</v>
      </c>
      <c r="Y143" s="5" t="s">
        <v>13102</v>
      </c>
    </row>
    <row r="144" spans="1:25" ht="13" x14ac:dyDescent="0.15">
      <c r="A144" s="2" t="s">
        <v>1230</v>
      </c>
      <c r="B144" s="2" t="s">
        <v>1231</v>
      </c>
      <c r="C144" s="8" t="str">
        <f ca="1">IFERROR(__xludf.DUMMYFUNCTION("INDEX(SPLIT(B144,"" ""),1)"),"VW")</f>
        <v>VW</v>
      </c>
      <c r="D144" s="2" t="s">
        <v>13942</v>
      </c>
      <c r="E144" s="8" t="s">
        <v>13943</v>
      </c>
      <c r="F144" s="8" t="s">
        <v>13944</v>
      </c>
      <c r="G144" s="8" t="s">
        <v>13945</v>
      </c>
      <c r="H144" s="8"/>
      <c r="I144" s="9">
        <v>8499</v>
      </c>
      <c r="J144" s="8" t="str">
        <f t="shared" si="0"/>
        <v>&gt;2000</v>
      </c>
      <c r="K144" s="8" t="s">
        <v>13946</v>
      </c>
      <c r="L144" s="8">
        <v>6</v>
      </c>
      <c r="M144" s="9">
        <v>15999</v>
      </c>
      <c r="N144" s="3">
        <v>0.47</v>
      </c>
      <c r="O144" s="2">
        <v>4.3</v>
      </c>
      <c r="P144" s="4">
        <f t="shared" si="1"/>
        <v>1</v>
      </c>
      <c r="Q144" s="2">
        <v>592</v>
      </c>
      <c r="R144" s="2" t="s">
        <v>1233</v>
      </c>
      <c r="S144" s="2" t="s">
        <v>1234</v>
      </c>
      <c r="T144" s="2" t="s">
        <v>1235</v>
      </c>
      <c r="U144" s="2" t="s">
        <v>1236</v>
      </c>
      <c r="V144" s="2" t="s">
        <v>1237</v>
      </c>
      <c r="W144" s="2" t="s">
        <v>1238</v>
      </c>
      <c r="X144" s="5" t="s">
        <v>1239</v>
      </c>
      <c r="Y144" s="5" t="s">
        <v>1240</v>
      </c>
    </row>
    <row r="145" spans="1:25" ht="13" x14ac:dyDescent="0.15">
      <c r="A145" s="2" t="s">
        <v>12172</v>
      </c>
      <c r="B145" s="2" t="s">
        <v>12173</v>
      </c>
      <c r="C145" s="8" t="str">
        <f ca="1">IFERROR(__xludf.DUMMYFUNCTION("INDEX(SPLIT(B145,"" ""),1)"),"Livpure")</f>
        <v>Livpure</v>
      </c>
      <c r="D145" s="2" t="s">
        <v>13950</v>
      </c>
      <c r="E145" s="8" t="s">
        <v>13958</v>
      </c>
      <c r="F145" s="8" t="s">
        <v>13964</v>
      </c>
      <c r="G145" s="8" t="s">
        <v>13965</v>
      </c>
      <c r="H145" s="8"/>
      <c r="I145" s="9">
        <v>8499</v>
      </c>
      <c r="J145" s="8" t="str">
        <f t="shared" si="0"/>
        <v>&gt;2000</v>
      </c>
      <c r="K145" s="8" t="s">
        <v>13946</v>
      </c>
      <c r="L145" s="8">
        <v>6</v>
      </c>
      <c r="M145" s="9">
        <v>16490</v>
      </c>
      <c r="N145" s="3">
        <v>0.48</v>
      </c>
      <c r="O145" s="2">
        <v>4.3</v>
      </c>
      <c r="P145" s="4">
        <f t="shared" si="1"/>
        <v>1</v>
      </c>
      <c r="Q145" s="2">
        <v>97</v>
      </c>
      <c r="R145" s="2" t="s">
        <v>12175</v>
      </c>
      <c r="S145" s="2" t="s">
        <v>12176</v>
      </c>
      <c r="T145" s="2" t="s">
        <v>12177</v>
      </c>
      <c r="U145" s="2" t="s">
        <v>12178</v>
      </c>
      <c r="V145" s="2" t="s">
        <v>12179</v>
      </c>
      <c r="W145" s="2" t="s">
        <v>12180</v>
      </c>
      <c r="X145" s="5" t="s">
        <v>12181</v>
      </c>
      <c r="Y145" s="5" t="s">
        <v>12182</v>
      </c>
    </row>
    <row r="146" spans="1:25" ht="13" x14ac:dyDescent="0.15">
      <c r="A146" s="2" t="s">
        <v>3544</v>
      </c>
      <c r="B146" s="2" t="s">
        <v>3545</v>
      </c>
      <c r="C146" s="8" t="str">
        <f ca="1">IFERROR(__xludf.DUMMYFUNCTION("INDEX(SPLIT(B146,"" ""),1)"),"Redmi")</f>
        <v>Redmi</v>
      </c>
      <c r="D146" s="2" t="s">
        <v>13942</v>
      </c>
      <c r="E146" s="8" t="s">
        <v>13947</v>
      </c>
      <c r="F146" s="8" t="s">
        <v>13948</v>
      </c>
      <c r="G146" s="8" t="s">
        <v>13949</v>
      </c>
      <c r="H146" s="8"/>
      <c r="I146" s="9">
        <v>8499</v>
      </c>
      <c r="J146" s="8" t="str">
        <f t="shared" si="0"/>
        <v>&gt;2000</v>
      </c>
      <c r="K146" s="8" t="s">
        <v>13946</v>
      </c>
      <c r="L146" s="8">
        <v>6</v>
      </c>
      <c r="M146" s="9">
        <v>10999</v>
      </c>
      <c r="N146" s="3">
        <v>0.23</v>
      </c>
      <c r="O146" s="2">
        <v>4.0999999999999996</v>
      </c>
      <c r="P146" s="4">
        <f t="shared" si="1"/>
        <v>0</v>
      </c>
      <c r="Q146" s="2" t="s">
        <v>3547</v>
      </c>
      <c r="R146" s="2" t="s">
        <v>3548</v>
      </c>
      <c r="S146" s="2" t="s">
        <v>3549</v>
      </c>
      <c r="T146" s="2" t="s">
        <v>3550</v>
      </c>
      <c r="U146" s="2" t="s">
        <v>3551</v>
      </c>
      <c r="V146" s="2" t="s">
        <v>3552</v>
      </c>
      <c r="W146" s="2" t="s">
        <v>3553</v>
      </c>
      <c r="X146" s="5" t="s">
        <v>3554</v>
      </c>
      <c r="Y146" s="5" t="s">
        <v>3555</v>
      </c>
    </row>
    <row r="147" spans="1:25" ht="13" x14ac:dyDescent="0.15">
      <c r="A147" s="2" t="s">
        <v>4701</v>
      </c>
      <c r="B147" s="2" t="s">
        <v>4702</v>
      </c>
      <c r="C147" s="8" t="str">
        <f ca="1">IFERROR(__xludf.DUMMYFUNCTION("INDEX(SPLIT(B147,"" ""),1)"),"Tecno")</f>
        <v>Tecno</v>
      </c>
      <c r="D147" s="2" t="s">
        <v>13942</v>
      </c>
      <c r="E147" s="8" t="s">
        <v>13947</v>
      </c>
      <c r="F147" s="8" t="s">
        <v>13948</v>
      </c>
      <c r="G147" s="8" t="s">
        <v>13949</v>
      </c>
      <c r="H147" s="8"/>
      <c r="I147" s="9">
        <v>8499</v>
      </c>
      <c r="J147" s="8" t="str">
        <f t="shared" si="0"/>
        <v>&gt;2000</v>
      </c>
      <c r="K147" s="8" t="s">
        <v>13946</v>
      </c>
      <c r="L147" s="8">
        <v>6</v>
      </c>
      <c r="M147" s="9">
        <v>12999</v>
      </c>
      <c r="N147" s="3">
        <v>0.35</v>
      </c>
      <c r="O147" s="2">
        <v>4.0999999999999996</v>
      </c>
      <c r="P147" s="4">
        <f t="shared" si="1"/>
        <v>0</v>
      </c>
      <c r="Q147" s="4">
        <v>6662</v>
      </c>
      <c r="R147" s="2" t="s">
        <v>4703</v>
      </c>
      <c r="S147" s="2" t="s">
        <v>4704</v>
      </c>
      <c r="T147" s="2" t="s">
        <v>4705</v>
      </c>
      <c r="U147" s="2" t="s">
        <v>4706</v>
      </c>
      <c r="V147" s="2" t="s">
        <v>4707</v>
      </c>
      <c r="W147" s="2" t="s">
        <v>4708</v>
      </c>
      <c r="X147" s="5" t="s">
        <v>4709</v>
      </c>
      <c r="Y147" s="5" t="s">
        <v>4710</v>
      </c>
    </row>
    <row r="148" spans="1:25" ht="13" x14ac:dyDescent="0.15">
      <c r="A148" s="2" t="s">
        <v>5064</v>
      </c>
      <c r="B148" s="2" t="s">
        <v>5065</v>
      </c>
      <c r="C148" s="8" t="str">
        <f ca="1">IFERROR(__xludf.DUMMYFUNCTION("INDEX(SPLIT(B148,"" ""),1)"),"POCO")</f>
        <v>POCO</v>
      </c>
      <c r="D148" s="2" t="s">
        <v>13942</v>
      </c>
      <c r="E148" s="8" t="s">
        <v>13947</v>
      </c>
      <c r="F148" s="8" t="s">
        <v>13948</v>
      </c>
      <c r="G148" s="8" t="s">
        <v>13949</v>
      </c>
      <c r="H148" s="8"/>
      <c r="I148" s="9">
        <v>8499</v>
      </c>
      <c r="J148" s="8" t="str">
        <f t="shared" si="0"/>
        <v>&gt;2000</v>
      </c>
      <c r="K148" s="8" t="s">
        <v>13946</v>
      </c>
      <c r="L148" s="8">
        <v>6</v>
      </c>
      <c r="M148" s="9">
        <v>11999</v>
      </c>
      <c r="N148" s="3">
        <v>0.28999999999999998</v>
      </c>
      <c r="O148" s="2">
        <v>3.9</v>
      </c>
      <c r="P148" s="4">
        <f t="shared" si="1"/>
        <v>0</v>
      </c>
      <c r="Q148" s="2">
        <v>276</v>
      </c>
      <c r="R148" s="2" t="s">
        <v>5066</v>
      </c>
      <c r="S148" s="2" t="s">
        <v>5067</v>
      </c>
      <c r="T148" s="2" t="s">
        <v>5068</v>
      </c>
      <c r="U148" s="2" t="s">
        <v>5069</v>
      </c>
      <c r="V148" s="2" t="s">
        <v>5070</v>
      </c>
      <c r="W148" s="2" t="s">
        <v>5071</v>
      </c>
      <c r="X148" s="5" t="s">
        <v>5072</v>
      </c>
      <c r="Y148" s="5" t="s">
        <v>5073</v>
      </c>
    </row>
    <row r="149" spans="1:25" ht="13" x14ac:dyDescent="0.15">
      <c r="A149" s="2" t="s">
        <v>9008</v>
      </c>
      <c r="B149" s="2" t="s">
        <v>9009</v>
      </c>
      <c r="C149" s="8" t="str">
        <f ca="1">IFERROR(__xludf.DUMMYFUNCTION("INDEX(SPLIT(B149,"" ""),1)"),"Canon")</f>
        <v>Canon</v>
      </c>
      <c r="D149" s="2" t="s">
        <v>13954</v>
      </c>
      <c r="E149" s="8" t="s">
        <v>13988</v>
      </c>
      <c r="F149" s="8" t="s">
        <v>13989</v>
      </c>
      <c r="G149" s="8" t="s">
        <v>13990</v>
      </c>
      <c r="H149" s="8"/>
      <c r="I149" s="9">
        <v>8349</v>
      </c>
      <c r="J149" s="8" t="str">
        <f t="shared" si="0"/>
        <v>&gt;2000</v>
      </c>
      <c r="K149" s="8" t="s">
        <v>13946</v>
      </c>
      <c r="L149" s="8">
        <v>6</v>
      </c>
      <c r="M149" s="9">
        <v>9625</v>
      </c>
      <c r="N149" s="3">
        <v>0.13</v>
      </c>
      <c r="O149" s="2">
        <v>3.8</v>
      </c>
      <c r="P149" s="4">
        <f t="shared" si="1"/>
        <v>0</v>
      </c>
      <c r="Q149" s="4">
        <v>3652</v>
      </c>
      <c r="R149" s="2" t="s">
        <v>9012</v>
      </c>
      <c r="S149" s="2" t="s">
        <v>9013</v>
      </c>
      <c r="T149" s="2" t="s">
        <v>9014</v>
      </c>
      <c r="U149" s="2" t="s">
        <v>9015</v>
      </c>
      <c r="V149" s="2" t="s">
        <v>9016</v>
      </c>
      <c r="W149" s="2" t="s">
        <v>9017</v>
      </c>
      <c r="X149" s="5" t="s">
        <v>9018</v>
      </c>
      <c r="Y149" s="5" t="s">
        <v>9019</v>
      </c>
    </row>
    <row r="150" spans="1:25" ht="13" x14ac:dyDescent="0.15">
      <c r="A150" s="2" t="s">
        <v>11180</v>
      </c>
      <c r="B150" s="2" t="s">
        <v>11181</v>
      </c>
      <c r="C150" s="8" t="str">
        <f ca="1">IFERROR(__xludf.DUMMYFUNCTION("INDEX(SPLIT(B150,"" ""),1)"),"Aquasure")</f>
        <v>Aquasure</v>
      </c>
      <c r="D150" s="2" t="s">
        <v>13950</v>
      </c>
      <c r="E150" s="8" t="s">
        <v>13958</v>
      </c>
      <c r="F150" s="8" t="s">
        <v>13964</v>
      </c>
      <c r="G150" s="8" t="s">
        <v>13965</v>
      </c>
      <c r="H150" s="8"/>
      <c r="I150" s="9">
        <v>8199</v>
      </c>
      <c r="J150" s="8" t="str">
        <f t="shared" si="0"/>
        <v>&gt;2000</v>
      </c>
      <c r="K150" s="8" t="s">
        <v>13946</v>
      </c>
      <c r="L150" s="8">
        <v>6</v>
      </c>
      <c r="M150" s="9">
        <v>16000</v>
      </c>
      <c r="N150" s="3">
        <v>0.49</v>
      </c>
      <c r="O150" s="2">
        <v>3.9</v>
      </c>
      <c r="P150" s="4">
        <f t="shared" si="1"/>
        <v>0</v>
      </c>
      <c r="Q150" s="4">
        <v>18497</v>
      </c>
      <c r="R150" s="2" t="s">
        <v>11184</v>
      </c>
      <c r="S150" s="2" t="s">
        <v>11185</v>
      </c>
      <c r="T150" s="2" t="s">
        <v>11186</v>
      </c>
      <c r="U150" s="2" t="s">
        <v>11187</v>
      </c>
      <c r="V150" s="2" t="s">
        <v>11188</v>
      </c>
      <c r="W150" s="2" t="s">
        <v>11189</v>
      </c>
      <c r="X150" s="5" t="s">
        <v>11190</v>
      </c>
      <c r="Y150" s="5" t="s">
        <v>11191</v>
      </c>
    </row>
    <row r="151" spans="1:25" ht="13" x14ac:dyDescent="0.15">
      <c r="A151" s="2" t="s">
        <v>715</v>
      </c>
      <c r="B151" s="2" t="s">
        <v>716</v>
      </c>
      <c r="C151" s="8" t="str">
        <f ca="1">IFERROR(__xludf.DUMMYFUNCTION("INDEX(SPLIT(B151,"" ""),1)"),"Acer")</f>
        <v>Acer</v>
      </c>
      <c r="D151" s="2" t="s">
        <v>13942</v>
      </c>
      <c r="E151" s="8" t="s">
        <v>13943</v>
      </c>
      <c r="F151" s="8" t="s">
        <v>13944</v>
      </c>
      <c r="G151" s="8" t="s">
        <v>13991</v>
      </c>
      <c r="H151" s="8"/>
      <c r="I151" s="9">
        <v>7999</v>
      </c>
      <c r="J151" s="8" t="str">
        <f t="shared" si="0"/>
        <v>&gt;2000</v>
      </c>
      <c r="K151" s="8" t="s">
        <v>13946</v>
      </c>
      <c r="L151" s="8">
        <v>6</v>
      </c>
      <c r="M151" s="9">
        <v>14990</v>
      </c>
      <c r="N151" s="3">
        <v>0.47</v>
      </c>
      <c r="O151" s="2">
        <v>4.3</v>
      </c>
      <c r="P151" s="4">
        <f t="shared" si="1"/>
        <v>1</v>
      </c>
      <c r="Q151" s="2">
        <v>457</v>
      </c>
      <c r="R151" s="2" t="s">
        <v>719</v>
      </c>
      <c r="S151" s="2" t="s">
        <v>720</v>
      </c>
      <c r="T151" s="2" t="s">
        <v>721</v>
      </c>
      <c r="U151" s="2" t="s">
        <v>722</v>
      </c>
      <c r="V151" s="2" t="s">
        <v>723</v>
      </c>
      <c r="W151" s="2" t="s">
        <v>724</v>
      </c>
      <c r="X151" s="5" t="s">
        <v>725</v>
      </c>
      <c r="Y151" s="5" t="s">
        <v>726</v>
      </c>
    </row>
    <row r="152" spans="1:25" ht="13" x14ac:dyDescent="0.15">
      <c r="A152" s="2" t="s">
        <v>2766</v>
      </c>
      <c r="B152" s="2" t="s">
        <v>2767</v>
      </c>
      <c r="C152" s="8" t="str">
        <f ca="1">IFERROR(__xludf.DUMMYFUNCTION("INDEX(SPLIT(B152,"" ""),1)"),"Kodak")</f>
        <v>Kodak</v>
      </c>
      <c r="D152" s="2" t="s">
        <v>13942</v>
      </c>
      <c r="E152" s="8" t="s">
        <v>13943</v>
      </c>
      <c r="F152" s="8" t="s">
        <v>13944</v>
      </c>
      <c r="G152" s="8" t="s">
        <v>13991</v>
      </c>
      <c r="H152" s="8"/>
      <c r="I152" s="9">
        <v>7999</v>
      </c>
      <c r="J152" s="8" t="str">
        <f t="shared" si="0"/>
        <v>&gt;2000</v>
      </c>
      <c r="K152" s="8" t="s">
        <v>13946</v>
      </c>
      <c r="L152" s="8">
        <v>6</v>
      </c>
      <c r="M152" s="9">
        <v>15999</v>
      </c>
      <c r="N152" s="3">
        <v>0.5</v>
      </c>
      <c r="O152" s="2">
        <v>3.8</v>
      </c>
      <c r="P152" s="4">
        <f t="shared" si="1"/>
        <v>0</v>
      </c>
      <c r="Q152" s="4">
        <v>3022</v>
      </c>
      <c r="R152" s="2" t="s">
        <v>2768</v>
      </c>
      <c r="S152" s="2" t="s">
        <v>2769</v>
      </c>
      <c r="T152" s="2" t="s">
        <v>2770</v>
      </c>
      <c r="U152" s="2" t="s">
        <v>2771</v>
      </c>
      <c r="V152" s="2" t="s">
        <v>2772</v>
      </c>
      <c r="W152" s="2" t="s">
        <v>2773</v>
      </c>
      <c r="X152" s="5" t="s">
        <v>2774</v>
      </c>
      <c r="Y152" s="5" t="s">
        <v>2775</v>
      </c>
    </row>
    <row r="153" spans="1:25" ht="13" x14ac:dyDescent="0.15">
      <c r="A153" s="2" t="s">
        <v>4853</v>
      </c>
      <c r="B153" s="2" t="s">
        <v>4854</v>
      </c>
      <c r="C153" s="8" t="str">
        <f ca="1">IFERROR(__xludf.DUMMYFUNCTION("INDEX(SPLIT(B153,"" ""),1)"),"POCO")</f>
        <v>POCO</v>
      </c>
      <c r="D153" s="2" t="s">
        <v>13942</v>
      </c>
      <c r="E153" s="8" t="s">
        <v>13947</v>
      </c>
      <c r="F153" s="8" t="s">
        <v>13948</v>
      </c>
      <c r="G153" s="8" t="s">
        <v>13949</v>
      </c>
      <c r="H153" s="8"/>
      <c r="I153" s="9">
        <v>7998</v>
      </c>
      <c r="J153" s="8" t="str">
        <f t="shared" si="0"/>
        <v>&gt;2000</v>
      </c>
      <c r="K153" s="8" t="s">
        <v>13946</v>
      </c>
      <c r="L153" s="8">
        <v>6</v>
      </c>
      <c r="M153" s="9">
        <v>11999</v>
      </c>
      <c r="N153" s="3">
        <v>0.33</v>
      </c>
      <c r="O153" s="2">
        <v>3.8</v>
      </c>
      <c r="P153" s="4">
        <f t="shared" si="1"/>
        <v>0</v>
      </c>
      <c r="Q153" s="2">
        <v>125</v>
      </c>
      <c r="R153" s="2" t="s">
        <v>4856</v>
      </c>
      <c r="S153" s="2" t="s">
        <v>4857</v>
      </c>
      <c r="T153" s="2" t="s">
        <v>4858</v>
      </c>
      <c r="U153" s="2" t="s">
        <v>4859</v>
      </c>
      <c r="V153" s="2" t="s">
        <v>4860</v>
      </c>
      <c r="W153" s="2" t="s">
        <v>4861</v>
      </c>
      <c r="X153" s="5" t="s">
        <v>4862</v>
      </c>
      <c r="Y153" s="5" t="s">
        <v>4863</v>
      </c>
    </row>
    <row r="154" spans="1:25" ht="13" x14ac:dyDescent="0.15">
      <c r="A154" s="2" t="s">
        <v>4965</v>
      </c>
      <c r="B154" s="2" t="s">
        <v>4966</v>
      </c>
      <c r="C154" s="8" t="str">
        <f ca="1">IFERROR(__xludf.DUMMYFUNCTION("INDEX(SPLIT(B154,"" ""),1)"),"MI")</f>
        <v>MI</v>
      </c>
      <c r="D154" s="2" t="s">
        <v>13942</v>
      </c>
      <c r="E154" s="8" t="s">
        <v>13947</v>
      </c>
      <c r="F154" s="8" t="s">
        <v>13948</v>
      </c>
      <c r="G154" s="8" t="s">
        <v>13949</v>
      </c>
      <c r="H154" s="8"/>
      <c r="I154" s="9">
        <v>7915</v>
      </c>
      <c r="J154" s="8" t="str">
        <f t="shared" si="0"/>
        <v>&gt;2000</v>
      </c>
      <c r="K154" s="8" t="s">
        <v>13946</v>
      </c>
      <c r="L154" s="8">
        <v>6</v>
      </c>
      <c r="M154" s="9">
        <v>9999</v>
      </c>
      <c r="N154" s="3">
        <v>0.21</v>
      </c>
      <c r="O154" s="2">
        <v>4.3</v>
      </c>
      <c r="P154" s="4">
        <f t="shared" si="1"/>
        <v>1</v>
      </c>
      <c r="Q154" s="4">
        <v>1376</v>
      </c>
      <c r="R154" s="2" t="s">
        <v>4968</v>
      </c>
      <c r="S154" s="2" t="s">
        <v>4969</v>
      </c>
      <c r="T154" s="2" t="s">
        <v>4970</v>
      </c>
      <c r="U154" s="2" t="s">
        <v>4971</v>
      </c>
      <c r="V154" s="2" t="s">
        <v>4972</v>
      </c>
      <c r="W154" s="2" t="s">
        <v>4973</v>
      </c>
      <c r="X154" s="5" t="s">
        <v>4974</v>
      </c>
      <c r="Y154" s="5" t="s">
        <v>4975</v>
      </c>
    </row>
    <row r="155" spans="1:25" ht="13" x14ac:dyDescent="0.15">
      <c r="A155" s="2" t="s">
        <v>11481</v>
      </c>
      <c r="B155" s="2" t="s">
        <v>11482</v>
      </c>
      <c r="C155" s="8" t="str">
        <f ca="1">IFERROR(__xludf.DUMMYFUNCTION("INDEX(SPLIT(B155,"" ""),1)"),"Philips")</f>
        <v>Philips</v>
      </c>
      <c r="D155" s="2" t="s">
        <v>13950</v>
      </c>
      <c r="E155" s="8" t="s">
        <v>13958</v>
      </c>
      <c r="F155" s="8" t="s">
        <v>13959</v>
      </c>
      <c r="G155" s="8" t="s">
        <v>13992</v>
      </c>
      <c r="H155" s="8" t="s">
        <v>13993</v>
      </c>
      <c r="I155" s="9">
        <v>7799</v>
      </c>
      <c r="J155" s="8" t="str">
        <f t="shared" si="0"/>
        <v>&gt;2000</v>
      </c>
      <c r="K155" s="8" t="s">
        <v>13946</v>
      </c>
      <c r="L155" s="8">
        <v>6</v>
      </c>
      <c r="M155" s="9">
        <v>8995</v>
      </c>
      <c r="N155" s="3">
        <v>0.13</v>
      </c>
      <c r="O155" s="2">
        <v>4</v>
      </c>
      <c r="P155" s="4">
        <f t="shared" si="1"/>
        <v>0</v>
      </c>
      <c r="Q155" s="4">
        <v>3160</v>
      </c>
      <c r="R155" s="2" t="s">
        <v>11484</v>
      </c>
      <c r="S155" s="2" t="s">
        <v>11485</v>
      </c>
      <c r="T155" s="2" t="s">
        <v>11486</v>
      </c>
      <c r="U155" s="2" t="s">
        <v>11487</v>
      </c>
      <c r="V155" s="2" t="s">
        <v>11488</v>
      </c>
      <c r="W155" s="2" t="s">
        <v>11489</v>
      </c>
      <c r="X155" s="5" t="s">
        <v>11490</v>
      </c>
      <c r="Y155" s="5" t="s">
        <v>11491</v>
      </c>
    </row>
    <row r="156" spans="1:25" ht="13" x14ac:dyDescent="0.15">
      <c r="A156" s="2" t="s">
        <v>12681</v>
      </c>
      <c r="B156" s="2" t="s">
        <v>12682</v>
      </c>
      <c r="C156" s="8" t="str">
        <f ca="1">IFERROR(__xludf.DUMMYFUNCTION("INDEX(SPLIT(B156,"" ""),1)"),"Crompton")</f>
        <v>Crompton</v>
      </c>
      <c r="D156" s="2" t="s">
        <v>13950</v>
      </c>
      <c r="E156" s="8" t="s">
        <v>13951</v>
      </c>
      <c r="F156" s="8" t="s">
        <v>13985</v>
      </c>
      <c r="G156" s="8" t="s">
        <v>13986</v>
      </c>
      <c r="H156" s="8"/>
      <c r="I156" s="9">
        <v>7799</v>
      </c>
      <c r="J156" s="8" t="str">
        <f t="shared" si="0"/>
        <v>&gt;2000</v>
      </c>
      <c r="K156" s="8" t="s">
        <v>13946</v>
      </c>
      <c r="L156" s="8">
        <v>6</v>
      </c>
      <c r="M156" s="9">
        <v>12500</v>
      </c>
      <c r="N156" s="3">
        <v>0.38</v>
      </c>
      <c r="O156" s="2">
        <v>4</v>
      </c>
      <c r="P156" s="4">
        <f t="shared" si="1"/>
        <v>0</v>
      </c>
      <c r="Q156" s="4">
        <v>5160</v>
      </c>
      <c r="R156" s="2" t="s">
        <v>12684</v>
      </c>
      <c r="S156" s="2" t="s">
        <v>12685</v>
      </c>
      <c r="T156" s="2" t="s">
        <v>12686</v>
      </c>
      <c r="U156" s="2" t="s">
        <v>12687</v>
      </c>
      <c r="V156" s="2" t="s">
        <v>12688</v>
      </c>
      <c r="W156" s="2" t="s">
        <v>12689</v>
      </c>
      <c r="X156" s="5" t="s">
        <v>12690</v>
      </c>
      <c r="Y156" s="5" t="s">
        <v>12691</v>
      </c>
    </row>
    <row r="157" spans="1:25" ht="13" x14ac:dyDescent="0.15">
      <c r="A157" s="2" t="s">
        <v>5023</v>
      </c>
      <c r="B157" s="2" t="s">
        <v>5024</v>
      </c>
      <c r="C157" s="8" t="str">
        <f ca="1">IFERROR(__xludf.DUMMYFUNCTION("INDEX(SPLIT(B157,"" ""),1)"),"Redmi")</f>
        <v>Redmi</v>
      </c>
      <c r="D157" s="2" t="s">
        <v>13942</v>
      </c>
      <c r="E157" s="8" t="s">
        <v>13947</v>
      </c>
      <c r="F157" s="8" t="s">
        <v>13948</v>
      </c>
      <c r="G157" s="8" t="s">
        <v>13949</v>
      </c>
      <c r="H157" s="8"/>
      <c r="I157" s="9">
        <v>7499</v>
      </c>
      <c r="J157" s="8" t="str">
        <f t="shared" si="0"/>
        <v>&gt;2000</v>
      </c>
      <c r="K157" s="8" t="s">
        <v>13946</v>
      </c>
      <c r="L157" s="8">
        <v>6</v>
      </c>
      <c r="M157" s="9">
        <v>9499</v>
      </c>
      <c r="N157" s="3">
        <v>0.21</v>
      </c>
      <c r="O157" s="2">
        <v>4.0999999999999996</v>
      </c>
      <c r="P157" s="4">
        <f t="shared" si="1"/>
        <v>0</v>
      </c>
      <c r="Q157" s="2" t="s">
        <v>4285</v>
      </c>
      <c r="R157" s="2" t="s">
        <v>5025</v>
      </c>
      <c r="S157" s="2" t="s">
        <v>3549</v>
      </c>
      <c r="T157" s="2" t="s">
        <v>3550</v>
      </c>
      <c r="U157" s="2" t="s">
        <v>3551</v>
      </c>
      <c r="V157" s="2" t="s">
        <v>3552</v>
      </c>
      <c r="W157" s="2" t="s">
        <v>3553</v>
      </c>
      <c r="X157" s="5" t="s">
        <v>3559</v>
      </c>
      <c r="Y157" s="5" t="s">
        <v>5026</v>
      </c>
    </row>
    <row r="158" spans="1:25" ht="13" x14ac:dyDescent="0.15">
      <c r="A158" s="2" t="s">
        <v>4051</v>
      </c>
      <c r="B158" s="2" t="s">
        <v>4052</v>
      </c>
      <c r="C158" s="8" t="str">
        <f ca="1">IFERROR(__xludf.DUMMYFUNCTION("INDEX(SPLIT(B158,"" ""),1)"),"realme")</f>
        <v>realme</v>
      </c>
      <c r="D158" s="2" t="s">
        <v>13942</v>
      </c>
      <c r="E158" s="8" t="s">
        <v>13947</v>
      </c>
      <c r="F158" s="8" t="s">
        <v>13948</v>
      </c>
      <c r="G158" s="8" t="s">
        <v>13949</v>
      </c>
      <c r="H158" s="8"/>
      <c r="I158" s="9">
        <v>7499</v>
      </c>
      <c r="J158" s="8" t="str">
        <f t="shared" si="0"/>
        <v>&gt;2000</v>
      </c>
      <c r="K158" s="8" t="s">
        <v>13946</v>
      </c>
      <c r="L158" s="8">
        <v>6</v>
      </c>
      <c r="M158" s="9">
        <v>7999</v>
      </c>
      <c r="N158" s="3">
        <v>0.06</v>
      </c>
      <c r="O158" s="2">
        <v>4</v>
      </c>
      <c r="P158" s="4">
        <f t="shared" si="1"/>
        <v>0</v>
      </c>
      <c r="Q158" s="4">
        <v>30907</v>
      </c>
      <c r="R158" s="2" t="s">
        <v>4054</v>
      </c>
      <c r="S158" s="2" t="s">
        <v>4055</v>
      </c>
      <c r="T158" s="2" t="s">
        <v>4056</v>
      </c>
      <c r="U158" s="2" t="s">
        <v>4057</v>
      </c>
      <c r="V158" s="2" t="s">
        <v>4058</v>
      </c>
      <c r="W158" s="2" t="s">
        <v>4059</v>
      </c>
      <c r="X158" s="5" t="s">
        <v>4060</v>
      </c>
      <c r="Y158" s="5" t="s">
        <v>4061</v>
      </c>
    </row>
    <row r="159" spans="1:25" ht="13" x14ac:dyDescent="0.15">
      <c r="A159" s="2" t="s">
        <v>1117</v>
      </c>
      <c r="B159" s="2" t="s">
        <v>1118</v>
      </c>
      <c r="C159" s="8" t="str">
        <f ca="1">IFERROR(__xludf.DUMMYFUNCTION("INDEX(SPLIT(B159,"" ""),1)"),"Croma")</f>
        <v>Croma</v>
      </c>
      <c r="D159" s="2" t="s">
        <v>13942</v>
      </c>
      <c r="E159" s="8" t="s">
        <v>13943</v>
      </c>
      <c r="F159" s="8" t="s">
        <v>13944</v>
      </c>
      <c r="G159" s="8" t="s">
        <v>13991</v>
      </c>
      <c r="H159" s="8"/>
      <c r="I159" s="9">
        <v>7390</v>
      </c>
      <c r="J159" s="8" t="str">
        <f t="shared" si="0"/>
        <v>&gt;2000</v>
      </c>
      <c r="K159" s="8" t="s">
        <v>13946</v>
      </c>
      <c r="L159" s="8">
        <v>6</v>
      </c>
      <c r="M159" s="9">
        <v>20000</v>
      </c>
      <c r="N159" s="3">
        <v>0.63</v>
      </c>
      <c r="O159" s="2">
        <v>4.0999999999999996</v>
      </c>
      <c r="P159" s="4">
        <f t="shared" si="1"/>
        <v>0</v>
      </c>
      <c r="Q159" s="4">
        <v>2581</v>
      </c>
      <c r="R159" s="2" t="s">
        <v>1121</v>
      </c>
      <c r="S159" s="2" t="s">
        <v>1122</v>
      </c>
      <c r="T159" s="2" t="s">
        <v>1123</v>
      </c>
      <c r="U159" s="2" t="s">
        <v>1124</v>
      </c>
      <c r="V159" s="2" t="s">
        <v>1125</v>
      </c>
      <c r="W159" s="2" t="s">
        <v>1126</v>
      </c>
      <c r="X159" s="5" t="s">
        <v>1127</v>
      </c>
      <c r="Y159" s="5" t="s">
        <v>1128</v>
      </c>
    </row>
    <row r="160" spans="1:25" ht="13" x14ac:dyDescent="0.15">
      <c r="A160" s="2" t="s">
        <v>12386</v>
      </c>
      <c r="B160" s="2" t="s">
        <v>12387</v>
      </c>
      <c r="C160" s="8" t="str">
        <f ca="1">IFERROR(__xludf.DUMMYFUNCTION("INDEX(SPLIT(B160,"" ""),1)"),"AO")</f>
        <v>AO</v>
      </c>
      <c r="D160" s="2" t="s">
        <v>13950</v>
      </c>
      <c r="E160" s="8" t="s">
        <v>13951</v>
      </c>
      <c r="F160" s="8" t="s">
        <v>13985</v>
      </c>
      <c r="G160" s="8" t="s">
        <v>13986</v>
      </c>
      <c r="H160" s="8"/>
      <c r="I160" s="9">
        <v>7349</v>
      </c>
      <c r="J160" s="8" t="str">
        <f t="shared" si="0"/>
        <v>&gt;2000</v>
      </c>
      <c r="K160" s="8" t="s">
        <v>13946</v>
      </c>
      <c r="L160" s="8">
        <v>6</v>
      </c>
      <c r="M160" s="9">
        <v>10900</v>
      </c>
      <c r="N160" s="3">
        <v>0.33</v>
      </c>
      <c r="O160" s="2">
        <v>4.2</v>
      </c>
      <c r="P160" s="4">
        <f t="shared" si="1"/>
        <v>1</v>
      </c>
      <c r="Q160" s="4">
        <v>11957</v>
      </c>
      <c r="R160" s="2" t="s">
        <v>12390</v>
      </c>
      <c r="S160" s="2" t="s">
        <v>12391</v>
      </c>
      <c r="T160" s="2" t="s">
        <v>12392</v>
      </c>
      <c r="U160" s="2" t="s">
        <v>12393</v>
      </c>
      <c r="V160" s="2" t="s">
        <v>12394</v>
      </c>
      <c r="W160" s="2" t="s">
        <v>12395</v>
      </c>
      <c r="X160" s="5" t="s">
        <v>12396</v>
      </c>
      <c r="Y160" s="5" t="s">
        <v>12397</v>
      </c>
    </row>
    <row r="161" spans="1:25" ht="13" x14ac:dyDescent="0.15">
      <c r="A161" s="2" t="s">
        <v>863</v>
      </c>
      <c r="B161" s="2" t="s">
        <v>864</v>
      </c>
      <c r="C161" s="8" t="str">
        <f ca="1">IFERROR(__xludf.DUMMYFUNCTION("INDEX(SPLIT(B161,"" ""),1)"),"SKYWALL")</f>
        <v>SKYWALL</v>
      </c>
      <c r="D161" s="2" t="s">
        <v>13942</v>
      </c>
      <c r="E161" s="8" t="s">
        <v>13943</v>
      </c>
      <c r="F161" s="8" t="s">
        <v>13944</v>
      </c>
      <c r="G161" s="8" t="s">
        <v>13945</v>
      </c>
      <c r="H161" s="8"/>
      <c r="I161" s="9">
        <v>7299</v>
      </c>
      <c r="J161" s="8" t="str">
        <f t="shared" si="0"/>
        <v>&gt;2000</v>
      </c>
      <c r="K161" s="8" t="s">
        <v>13946</v>
      </c>
      <c r="L161" s="8">
        <v>6</v>
      </c>
      <c r="M161" s="9">
        <v>19125</v>
      </c>
      <c r="N161" s="3">
        <v>0.62</v>
      </c>
      <c r="O161" s="2">
        <v>3.4</v>
      </c>
      <c r="P161" s="4">
        <f t="shared" si="1"/>
        <v>0</v>
      </c>
      <c r="Q161" s="2">
        <v>902</v>
      </c>
      <c r="R161" s="2" t="s">
        <v>867</v>
      </c>
      <c r="S161" s="2" t="s">
        <v>868</v>
      </c>
      <c r="T161" s="2" t="s">
        <v>869</v>
      </c>
      <c r="U161" s="2" t="s">
        <v>870</v>
      </c>
      <c r="V161" s="2" t="s">
        <v>871</v>
      </c>
      <c r="W161" s="2" t="s">
        <v>872</v>
      </c>
      <c r="X161" s="5" t="s">
        <v>873</v>
      </c>
      <c r="Y161" s="5" t="s">
        <v>874</v>
      </c>
    </row>
    <row r="162" spans="1:25" ht="13" x14ac:dyDescent="0.15">
      <c r="A162" s="2" t="s">
        <v>11458</v>
      </c>
      <c r="B162" s="2" t="s">
        <v>11459</v>
      </c>
      <c r="C162" s="8" t="str">
        <f ca="1">IFERROR(__xludf.DUMMYFUNCTION("INDEX(SPLIT(B162,"" ""),1)"),"PHILIPS")</f>
        <v>PHILIPS</v>
      </c>
      <c r="D162" s="2" t="s">
        <v>13950</v>
      </c>
      <c r="E162" s="8" t="s">
        <v>13958</v>
      </c>
      <c r="F162" s="8" t="s">
        <v>13969</v>
      </c>
      <c r="G162" s="8" t="s">
        <v>13983</v>
      </c>
      <c r="H162" s="8" t="s">
        <v>13984</v>
      </c>
      <c r="I162" s="9">
        <v>7199</v>
      </c>
      <c r="J162" s="8" t="str">
        <f t="shared" si="0"/>
        <v>&gt;2000</v>
      </c>
      <c r="K162" s="8" t="s">
        <v>13946</v>
      </c>
      <c r="L162" s="8">
        <v>6</v>
      </c>
      <c r="M162" s="9">
        <v>9995</v>
      </c>
      <c r="N162" s="3">
        <v>0.28000000000000003</v>
      </c>
      <c r="O162" s="2">
        <v>4.4000000000000004</v>
      </c>
      <c r="P162" s="4">
        <f t="shared" si="1"/>
        <v>1</v>
      </c>
      <c r="Q162" s="4">
        <v>1964</v>
      </c>
      <c r="R162" s="2" t="s">
        <v>11461</v>
      </c>
      <c r="S162" s="2" t="s">
        <v>11462</v>
      </c>
      <c r="T162" s="2" t="s">
        <v>11463</v>
      </c>
      <c r="U162" s="2" t="s">
        <v>11464</v>
      </c>
      <c r="V162" s="2" t="s">
        <v>11465</v>
      </c>
      <c r="W162" s="2" t="s">
        <v>11466</v>
      </c>
      <c r="X162" s="5" t="s">
        <v>11467</v>
      </c>
      <c r="Y162" s="5" t="s">
        <v>11468</v>
      </c>
    </row>
    <row r="163" spans="1:25" ht="13" x14ac:dyDescent="0.15">
      <c r="A163" s="2" t="s">
        <v>9899</v>
      </c>
      <c r="B163" s="2" t="s">
        <v>9900</v>
      </c>
      <c r="C163" s="8" t="str">
        <f ca="1">IFERROR(__xludf.DUMMYFUNCTION("INDEX(SPLIT(B163,"" ""),1)"),"Bosch")</f>
        <v>Bosch</v>
      </c>
      <c r="D163" s="2" t="s">
        <v>13950</v>
      </c>
      <c r="E163" s="8" t="s">
        <v>13958</v>
      </c>
      <c r="F163" s="8" t="s">
        <v>13969</v>
      </c>
      <c r="G163" s="8" t="s">
        <v>13994</v>
      </c>
      <c r="H163" s="8"/>
      <c r="I163" s="9">
        <v>6999</v>
      </c>
      <c r="J163" s="8" t="str">
        <f t="shared" si="0"/>
        <v>&gt;2000</v>
      </c>
      <c r="K163" s="8" t="s">
        <v>13946</v>
      </c>
      <c r="L163" s="8">
        <v>6</v>
      </c>
      <c r="M163" s="9">
        <v>10590</v>
      </c>
      <c r="N163" s="3">
        <v>0.34</v>
      </c>
      <c r="O163" s="2">
        <v>4.4000000000000004</v>
      </c>
      <c r="P163" s="4">
        <f t="shared" si="1"/>
        <v>1</v>
      </c>
      <c r="Q163" s="4">
        <v>11499</v>
      </c>
      <c r="R163" s="2" t="s">
        <v>9902</v>
      </c>
      <c r="S163" s="2" t="s">
        <v>9903</v>
      </c>
      <c r="T163" s="2" t="s">
        <v>9904</v>
      </c>
      <c r="U163" s="2" t="s">
        <v>9905</v>
      </c>
      <c r="V163" s="2" t="s">
        <v>9906</v>
      </c>
      <c r="W163" s="2" t="s">
        <v>9907</v>
      </c>
      <c r="X163" s="5" t="s">
        <v>9908</v>
      </c>
      <c r="Y163" s="5" t="s">
        <v>9909</v>
      </c>
    </row>
    <row r="164" spans="1:25" ht="13" x14ac:dyDescent="0.15">
      <c r="A164" s="2" t="s">
        <v>574</v>
      </c>
      <c r="B164" s="2" t="s">
        <v>575</v>
      </c>
      <c r="C164" s="8" t="str">
        <f ca="1">IFERROR(__xludf.DUMMYFUNCTION("INDEX(SPLIT(B164,"" ""),1)"),"VW")</f>
        <v>VW</v>
      </c>
      <c r="D164" s="2" t="s">
        <v>13942</v>
      </c>
      <c r="E164" s="8" t="s">
        <v>13943</v>
      </c>
      <c r="F164" s="8" t="s">
        <v>13944</v>
      </c>
      <c r="G164" s="8" t="s">
        <v>13991</v>
      </c>
      <c r="H164" s="8"/>
      <c r="I164" s="9">
        <v>6999</v>
      </c>
      <c r="J164" s="8" t="str">
        <f t="shared" si="0"/>
        <v>&gt;2000</v>
      </c>
      <c r="K164" s="8" t="s">
        <v>13946</v>
      </c>
      <c r="L164" s="8">
        <v>6</v>
      </c>
      <c r="M164" s="9">
        <v>12999</v>
      </c>
      <c r="N164" s="3">
        <v>0.46</v>
      </c>
      <c r="O164" s="2">
        <v>4.2</v>
      </c>
      <c r="P164" s="4">
        <f t="shared" si="1"/>
        <v>1</v>
      </c>
      <c r="Q164" s="4">
        <v>4003</v>
      </c>
      <c r="R164" s="2" t="s">
        <v>579</v>
      </c>
      <c r="S164" s="2" t="s">
        <v>580</v>
      </c>
      <c r="T164" s="2" t="s">
        <v>581</v>
      </c>
      <c r="U164" s="2" t="s">
        <v>582</v>
      </c>
      <c r="V164" s="2" t="s">
        <v>583</v>
      </c>
      <c r="W164" s="2" t="s">
        <v>13995</v>
      </c>
      <c r="X164" s="5" t="s">
        <v>585</v>
      </c>
      <c r="Y164" s="5" t="s">
        <v>586</v>
      </c>
    </row>
    <row r="165" spans="1:25" ht="13" x14ac:dyDescent="0.15">
      <c r="A165" s="2" t="s">
        <v>11202</v>
      </c>
      <c r="B165" s="2" t="s">
        <v>11203</v>
      </c>
      <c r="C165" s="8" t="str">
        <f ca="1">IFERROR(__xludf.DUMMYFUNCTION("INDEX(SPLIT(B165,"" ""),1)"),"KENT")</f>
        <v>KENT</v>
      </c>
      <c r="D165" s="2" t="s">
        <v>13950</v>
      </c>
      <c r="E165" s="8" t="s">
        <v>13958</v>
      </c>
      <c r="F165" s="8" t="s">
        <v>13959</v>
      </c>
      <c r="G165" s="8" t="s">
        <v>13960</v>
      </c>
      <c r="H165" s="8" t="s">
        <v>13961</v>
      </c>
      <c r="I165" s="9">
        <v>6999</v>
      </c>
      <c r="J165" s="8" t="str">
        <f t="shared" si="0"/>
        <v>&gt;2000</v>
      </c>
      <c r="K165" s="8" t="s">
        <v>13946</v>
      </c>
      <c r="L165" s="8">
        <v>6</v>
      </c>
      <c r="M165" s="9">
        <v>14999</v>
      </c>
      <c r="N165" s="3">
        <v>0.53</v>
      </c>
      <c r="O165" s="2">
        <v>4.0999999999999996</v>
      </c>
      <c r="P165" s="4">
        <f t="shared" si="1"/>
        <v>0</v>
      </c>
      <c r="Q165" s="4">
        <v>1728</v>
      </c>
      <c r="R165" s="2" t="s">
        <v>11204</v>
      </c>
      <c r="S165" s="2" t="s">
        <v>11205</v>
      </c>
      <c r="T165" s="2" t="s">
        <v>11206</v>
      </c>
      <c r="U165" s="2" t="s">
        <v>11207</v>
      </c>
      <c r="V165" s="2" t="s">
        <v>11208</v>
      </c>
      <c r="W165" s="2" t="s">
        <v>11209</v>
      </c>
      <c r="X165" s="5" t="s">
        <v>11210</v>
      </c>
      <c r="Y165" s="5" t="s">
        <v>11211</v>
      </c>
    </row>
    <row r="166" spans="1:25" ht="13" x14ac:dyDescent="0.15">
      <c r="A166" s="2" t="s">
        <v>2091</v>
      </c>
      <c r="B166" s="2" t="s">
        <v>2092</v>
      </c>
      <c r="C166" s="8" t="str">
        <f ca="1">IFERROR(__xludf.DUMMYFUNCTION("INDEX(SPLIT(B166,"" ""),1)"),"Karbonn")</f>
        <v>Karbonn</v>
      </c>
      <c r="D166" s="2" t="s">
        <v>13942</v>
      </c>
      <c r="E166" s="8" t="s">
        <v>13943</v>
      </c>
      <c r="F166" s="8" t="s">
        <v>13944</v>
      </c>
      <c r="G166" s="8" t="s">
        <v>13991</v>
      </c>
      <c r="H166" s="8"/>
      <c r="I166" s="9">
        <v>6999</v>
      </c>
      <c r="J166" s="8" t="str">
        <f t="shared" si="0"/>
        <v>&gt;2000</v>
      </c>
      <c r="K166" s="8" t="s">
        <v>13946</v>
      </c>
      <c r="L166" s="8">
        <v>6</v>
      </c>
      <c r="M166" s="9">
        <v>16990</v>
      </c>
      <c r="N166" s="3">
        <v>0.59</v>
      </c>
      <c r="O166" s="2">
        <v>3.8</v>
      </c>
      <c r="P166" s="4">
        <f t="shared" si="1"/>
        <v>0</v>
      </c>
      <c r="Q166" s="2">
        <v>110</v>
      </c>
      <c r="R166" s="2" t="s">
        <v>2094</v>
      </c>
      <c r="S166" s="2" t="s">
        <v>2095</v>
      </c>
      <c r="T166" s="2" t="s">
        <v>2096</v>
      </c>
      <c r="U166" s="2" t="s">
        <v>2097</v>
      </c>
      <c r="V166" s="2" t="s">
        <v>2098</v>
      </c>
      <c r="W166" s="2" t="s">
        <v>2099</v>
      </c>
      <c r="X166" s="5" t="s">
        <v>2100</v>
      </c>
      <c r="Y166" s="5" t="s">
        <v>2101</v>
      </c>
    </row>
    <row r="167" spans="1:25" ht="13" x14ac:dyDescent="0.15">
      <c r="A167" s="2" t="s">
        <v>10703</v>
      </c>
      <c r="B167" s="2" t="s">
        <v>10704</v>
      </c>
      <c r="C167" s="8" t="str">
        <f ca="1">IFERROR(__xludf.DUMMYFUNCTION("INDEX(SPLIT(B167,"" ""),1)"),"Havells")</f>
        <v>Havells</v>
      </c>
      <c r="D167" s="2" t="s">
        <v>13950</v>
      </c>
      <c r="E167" s="8" t="s">
        <v>13951</v>
      </c>
      <c r="F167" s="8" t="s">
        <v>13985</v>
      </c>
      <c r="G167" s="8" t="s">
        <v>13986</v>
      </c>
      <c r="H167" s="8"/>
      <c r="I167" s="9">
        <v>6990</v>
      </c>
      <c r="J167" s="8" t="str">
        <f t="shared" si="0"/>
        <v>&gt;2000</v>
      </c>
      <c r="K167" s="8" t="s">
        <v>13946</v>
      </c>
      <c r="L167" s="8">
        <v>6</v>
      </c>
      <c r="M167" s="9">
        <v>14290</v>
      </c>
      <c r="N167" s="3">
        <v>0.51</v>
      </c>
      <c r="O167" s="2">
        <v>4.4000000000000004</v>
      </c>
      <c r="P167" s="4">
        <f t="shared" si="1"/>
        <v>1</v>
      </c>
      <c r="Q167" s="4">
        <v>1771</v>
      </c>
      <c r="R167" s="2" t="s">
        <v>10706</v>
      </c>
      <c r="S167" s="2" t="s">
        <v>10707</v>
      </c>
      <c r="T167" s="2" t="s">
        <v>10708</v>
      </c>
      <c r="U167" s="2" t="s">
        <v>10709</v>
      </c>
      <c r="V167" s="2" t="s">
        <v>10710</v>
      </c>
      <c r="W167" s="2" t="s">
        <v>10711</v>
      </c>
      <c r="X167" s="5" t="s">
        <v>10712</v>
      </c>
      <c r="Y167" s="5" t="s">
        <v>10713</v>
      </c>
    </row>
    <row r="168" spans="1:25" ht="13" x14ac:dyDescent="0.15">
      <c r="A168" s="2" t="s">
        <v>12817</v>
      </c>
      <c r="B168" s="2" t="s">
        <v>12818</v>
      </c>
      <c r="C168" s="8" t="str">
        <f ca="1">IFERROR(__xludf.DUMMYFUNCTION("INDEX(SPLIT(B168,"" ""),1)"),"Kenstar")</f>
        <v>Kenstar</v>
      </c>
      <c r="D168" s="2" t="s">
        <v>13950</v>
      </c>
      <c r="E168" s="8" t="s">
        <v>13951</v>
      </c>
      <c r="F168" s="8" t="s">
        <v>13972</v>
      </c>
      <c r="G168" s="8" t="s">
        <v>13973</v>
      </c>
      <c r="H168" s="8"/>
      <c r="I168" s="9">
        <v>6850</v>
      </c>
      <c r="J168" s="8" t="str">
        <f t="shared" si="0"/>
        <v>&gt;2000</v>
      </c>
      <c r="K168" s="8" t="s">
        <v>13946</v>
      </c>
      <c r="L168" s="8">
        <v>6</v>
      </c>
      <c r="M168" s="9">
        <v>11990</v>
      </c>
      <c r="N168" s="3">
        <v>0.43</v>
      </c>
      <c r="O168" s="2">
        <v>3.9</v>
      </c>
      <c r="P168" s="4">
        <f t="shared" si="1"/>
        <v>0</v>
      </c>
      <c r="Q168" s="2">
        <v>144</v>
      </c>
      <c r="R168" s="2" t="s">
        <v>12820</v>
      </c>
      <c r="S168" s="2" t="s">
        <v>12821</v>
      </c>
      <c r="T168" s="2" t="s">
        <v>12822</v>
      </c>
      <c r="U168" s="2" t="s">
        <v>12823</v>
      </c>
      <c r="V168" s="2" t="s">
        <v>12824</v>
      </c>
      <c r="W168" s="2" t="s">
        <v>12825</v>
      </c>
      <c r="X168" s="5" t="s">
        <v>12826</v>
      </c>
      <c r="Y168" s="5" t="s">
        <v>12827</v>
      </c>
    </row>
    <row r="169" spans="1:25" ht="13" x14ac:dyDescent="0.15">
      <c r="A169" s="2" t="s">
        <v>11920</v>
      </c>
      <c r="B169" s="2" t="s">
        <v>11921</v>
      </c>
      <c r="C169" s="8" t="str">
        <f ca="1">IFERROR(__xludf.DUMMYFUNCTION("INDEX(SPLIT(B169,"" ""),1)"),"Crompton")</f>
        <v>Crompton</v>
      </c>
      <c r="D169" s="2" t="s">
        <v>13950</v>
      </c>
      <c r="E169" s="8" t="s">
        <v>13951</v>
      </c>
      <c r="F169" s="8" t="s">
        <v>13985</v>
      </c>
      <c r="G169" s="8" t="s">
        <v>13986</v>
      </c>
      <c r="H169" s="8"/>
      <c r="I169" s="9">
        <v>6800</v>
      </c>
      <c r="J169" s="8" t="str">
        <f t="shared" si="0"/>
        <v>&gt;2000</v>
      </c>
      <c r="K169" s="8" t="s">
        <v>13946</v>
      </c>
      <c r="L169" s="8">
        <v>6</v>
      </c>
      <c r="M169" s="9">
        <v>11500</v>
      </c>
      <c r="N169" s="3">
        <v>0.41</v>
      </c>
      <c r="O169" s="2">
        <v>4.0999999999999996</v>
      </c>
      <c r="P169" s="4">
        <f t="shared" si="1"/>
        <v>0</v>
      </c>
      <c r="Q169" s="4">
        <v>10308</v>
      </c>
      <c r="R169" s="2" t="s">
        <v>11923</v>
      </c>
      <c r="S169" s="2" t="s">
        <v>11924</v>
      </c>
      <c r="T169" s="2" t="s">
        <v>11925</v>
      </c>
      <c r="U169" s="2" t="s">
        <v>11926</v>
      </c>
      <c r="V169" s="2" t="s">
        <v>11927</v>
      </c>
      <c r="W169" s="2" t="s">
        <v>11928</v>
      </c>
      <c r="X169" s="5" t="s">
        <v>11929</v>
      </c>
      <c r="Y169" s="5" t="s">
        <v>11930</v>
      </c>
    </row>
    <row r="170" spans="1:25" ht="13" x14ac:dyDescent="0.15">
      <c r="A170" s="2" t="s">
        <v>13640</v>
      </c>
      <c r="B170" s="2" t="s">
        <v>13641</v>
      </c>
      <c r="C170" s="8" t="str">
        <f ca="1">IFERROR(__xludf.DUMMYFUNCTION("INDEX(SPLIT(B170,"" ""),1)"),"INALSA")</f>
        <v>INALSA</v>
      </c>
      <c r="D170" s="2" t="s">
        <v>13950</v>
      </c>
      <c r="E170" s="8" t="s">
        <v>13958</v>
      </c>
      <c r="F170" s="8" t="s">
        <v>13969</v>
      </c>
      <c r="G170" s="8" t="s">
        <v>13983</v>
      </c>
      <c r="H170" s="8" t="s">
        <v>13984</v>
      </c>
      <c r="I170" s="9">
        <v>6790</v>
      </c>
      <c r="J170" s="8" t="str">
        <f t="shared" si="0"/>
        <v>&gt;2000</v>
      </c>
      <c r="K170" s="8" t="s">
        <v>13946</v>
      </c>
      <c r="L170" s="8">
        <v>6</v>
      </c>
      <c r="M170" s="9">
        <v>10995</v>
      </c>
      <c r="N170" s="3">
        <v>0.38</v>
      </c>
      <c r="O170" s="2">
        <v>4.5</v>
      </c>
      <c r="P170" s="4">
        <f t="shared" si="1"/>
        <v>1</v>
      </c>
      <c r="Q170" s="4">
        <v>3192</v>
      </c>
      <c r="R170" s="2" t="s">
        <v>13644</v>
      </c>
      <c r="S170" s="2" t="s">
        <v>13645</v>
      </c>
      <c r="T170" s="2" t="s">
        <v>13646</v>
      </c>
      <c r="U170" s="2" t="s">
        <v>13647</v>
      </c>
      <c r="V170" s="2" t="s">
        <v>13648</v>
      </c>
      <c r="W170" s="2" t="s">
        <v>13649</v>
      </c>
      <c r="X170" s="5" t="s">
        <v>13650</v>
      </c>
      <c r="Y170" s="5" t="s">
        <v>13651</v>
      </c>
    </row>
    <row r="171" spans="1:25" ht="13" x14ac:dyDescent="0.15">
      <c r="A171" s="2" t="s">
        <v>9327</v>
      </c>
      <c r="B171" s="2" t="s">
        <v>9328</v>
      </c>
      <c r="C171" s="8" t="str">
        <f ca="1">IFERROR(__xludf.DUMMYFUNCTION("INDEX(SPLIT(B171,"" ""),1)"),"Morphy")</f>
        <v>Morphy</v>
      </c>
      <c r="D171" s="2" t="s">
        <v>13950</v>
      </c>
      <c r="E171" s="8" t="s">
        <v>13951</v>
      </c>
      <c r="F171" s="8" t="s">
        <v>13972</v>
      </c>
      <c r="G171" s="8"/>
      <c r="H171" s="8"/>
      <c r="I171" s="9">
        <v>6549</v>
      </c>
      <c r="J171" s="8" t="str">
        <f t="shared" si="0"/>
        <v>&gt;2000</v>
      </c>
      <c r="K171" s="8" t="s">
        <v>13946</v>
      </c>
      <c r="L171" s="8">
        <v>6</v>
      </c>
      <c r="M171" s="9">
        <v>13999</v>
      </c>
      <c r="N171" s="3">
        <v>0.53</v>
      </c>
      <c r="O171" s="2">
        <v>4</v>
      </c>
      <c r="P171" s="4">
        <f t="shared" si="1"/>
        <v>0</v>
      </c>
      <c r="Q171" s="4">
        <v>2961</v>
      </c>
      <c r="R171" s="2" t="s">
        <v>9331</v>
      </c>
      <c r="S171" s="2" t="s">
        <v>9332</v>
      </c>
      <c r="T171" s="2" t="s">
        <v>9333</v>
      </c>
      <c r="U171" s="2" t="s">
        <v>9334</v>
      </c>
      <c r="V171" s="2" t="s">
        <v>9335</v>
      </c>
      <c r="W171" s="2" t="s">
        <v>9336</v>
      </c>
      <c r="X171" s="5" t="s">
        <v>9337</v>
      </c>
      <c r="Y171" s="5" t="s">
        <v>9338</v>
      </c>
    </row>
    <row r="172" spans="1:25" ht="13" x14ac:dyDescent="0.15">
      <c r="A172" s="2" t="s">
        <v>12030</v>
      </c>
      <c r="B172" s="2" t="s">
        <v>12031</v>
      </c>
      <c r="C172" s="8" t="str">
        <f ca="1">IFERROR(__xludf.DUMMYFUNCTION("INDEX(SPLIT(B172,"" ""),1)"),"Sujata")</f>
        <v>Sujata</v>
      </c>
      <c r="D172" s="2" t="s">
        <v>13950</v>
      </c>
      <c r="E172" s="8" t="s">
        <v>13958</v>
      </c>
      <c r="F172" s="8" t="s">
        <v>13969</v>
      </c>
      <c r="G172" s="8" t="s">
        <v>13996</v>
      </c>
      <c r="H172" s="8"/>
      <c r="I172" s="9">
        <v>6525</v>
      </c>
      <c r="J172" s="8" t="str">
        <f t="shared" si="0"/>
        <v>&gt;2000</v>
      </c>
      <c r="K172" s="8" t="s">
        <v>13946</v>
      </c>
      <c r="L172" s="8">
        <v>6</v>
      </c>
      <c r="M172" s="9">
        <v>8820</v>
      </c>
      <c r="N172" s="3">
        <v>0.26</v>
      </c>
      <c r="O172" s="2">
        <v>4.5</v>
      </c>
      <c r="P172" s="4">
        <f t="shared" si="1"/>
        <v>1</v>
      </c>
      <c r="Q172" s="4">
        <v>5137</v>
      </c>
      <c r="R172" s="2" t="s">
        <v>12034</v>
      </c>
      <c r="S172" s="2" t="s">
        <v>12035</v>
      </c>
      <c r="T172" s="2" t="s">
        <v>12036</v>
      </c>
      <c r="U172" s="2" t="s">
        <v>12037</v>
      </c>
      <c r="V172" s="2" t="s">
        <v>12038</v>
      </c>
      <c r="W172" s="2" t="s">
        <v>12039</v>
      </c>
      <c r="X172" s="5" t="s">
        <v>12040</v>
      </c>
      <c r="Y172" s="5" t="s">
        <v>12041</v>
      </c>
    </row>
    <row r="173" spans="1:25" ht="13" x14ac:dyDescent="0.15">
      <c r="A173" s="2" t="s">
        <v>10958</v>
      </c>
      <c r="B173" s="2" t="s">
        <v>10959</v>
      </c>
      <c r="C173" s="8" t="str">
        <f ca="1">IFERROR(__xludf.DUMMYFUNCTION("INDEX(SPLIT(B173,"" ""),1)"),"V-Guard")</f>
        <v>V-Guard</v>
      </c>
      <c r="D173" s="2" t="s">
        <v>13950</v>
      </c>
      <c r="E173" s="8" t="s">
        <v>13951</v>
      </c>
      <c r="F173" s="8" t="s">
        <v>13985</v>
      </c>
      <c r="G173" s="8" t="s">
        <v>13986</v>
      </c>
      <c r="H173" s="8"/>
      <c r="I173" s="9">
        <v>6499</v>
      </c>
      <c r="J173" s="8" t="str">
        <f t="shared" si="0"/>
        <v>&gt;2000</v>
      </c>
      <c r="K173" s="8" t="s">
        <v>13946</v>
      </c>
      <c r="L173" s="8">
        <v>6</v>
      </c>
      <c r="M173" s="9">
        <v>8500</v>
      </c>
      <c r="N173" s="3">
        <v>0.24</v>
      </c>
      <c r="O173" s="2">
        <v>4.4000000000000004</v>
      </c>
      <c r="P173" s="4">
        <f t="shared" si="1"/>
        <v>1</v>
      </c>
      <c r="Q173" s="4">
        <v>5865</v>
      </c>
      <c r="R173" s="2" t="s">
        <v>10961</v>
      </c>
      <c r="S173" s="2" t="s">
        <v>10962</v>
      </c>
      <c r="T173" s="2" t="s">
        <v>10963</v>
      </c>
      <c r="U173" s="2" t="s">
        <v>10964</v>
      </c>
      <c r="V173" s="2" t="s">
        <v>10965</v>
      </c>
      <c r="W173" s="2" t="s">
        <v>10966</v>
      </c>
      <c r="X173" s="5" t="s">
        <v>10967</v>
      </c>
      <c r="Y173" s="5" t="s">
        <v>10968</v>
      </c>
    </row>
    <row r="174" spans="1:25" ht="13" x14ac:dyDescent="0.15">
      <c r="A174" s="2" t="s">
        <v>11296</v>
      </c>
      <c r="B174" s="2" t="s">
        <v>11297</v>
      </c>
      <c r="C174" s="8" t="str">
        <f ca="1">IFERROR(__xludf.DUMMYFUNCTION("INDEX(SPLIT(B174,"" ""),1)"),"Philips")</f>
        <v>Philips</v>
      </c>
      <c r="D174" s="2" t="s">
        <v>13950</v>
      </c>
      <c r="E174" s="8" t="s">
        <v>13958</v>
      </c>
      <c r="F174" s="8" t="s">
        <v>13969</v>
      </c>
      <c r="G174" s="8" t="s">
        <v>13970</v>
      </c>
      <c r="H174" s="8"/>
      <c r="I174" s="9">
        <v>6499</v>
      </c>
      <c r="J174" s="8" t="str">
        <f t="shared" si="0"/>
        <v>&gt;2000</v>
      </c>
      <c r="K174" s="8" t="s">
        <v>13946</v>
      </c>
      <c r="L174" s="8">
        <v>6</v>
      </c>
      <c r="M174" s="9">
        <v>8995</v>
      </c>
      <c r="N174" s="3">
        <v>0.28000000000000003</v>
      </c>
      <c r="O174" s="2">
        <v>4.3</v>
      </c>
      <c r="P174" s="4">
        <f t="shared" si="1"/>
        <v>1</v>
      </c>
      <c r="Q174" s="4">
        <v>2810</v>
      </c>
      <c r="R174" s="2" t="s">
        <v>11300</v>
      </c>
      <c r="S174" s="2" t="s">
        <v>11301</v>
      </c>
      <c r="T174" s="2" t="s">
        <v>11302</v>
      </c>
      <c r="U174" s="2" t="s">
        <v>11303</v>
      </c>
      <c r="V174" s="2" t="s">
        <v>11304</v>
      </c>
      <c r="W174" s="2" t="s">
        <v>11305</v>
      </c>
      <c r="X174" s="5" t="s">
        <v>11306</v>
      </c>
      <c r="Y174" s="5" t="s">
        <v>11307</v>
      </c>
    </row>
    <row r="175" spans="1:25" ht="13" x14ac:dyDescent="0.15">
      <c r="A175" s="2" t="s">
        <v>3556</v>
      </c>
      <c r="B175" s="2" t="s">
        <v>3557</v>
      </c>
      <c r="C175" s="8" t="str">
        <f ca="1">IFERROR(__xludf.DUMMYFUNCTION("INDEX(SPLIT(B175,"" ""),1)"),"Redmi")</f>
        <v>Redmi</v>
      </c>
      <c r="D175" s="2" t="s">
        <v>13942</v>
      </c>
      <c r="E175" s="8" t="s">
        <v>13947</v>
      </c>
      <c r="F175" s="8" t="s">
        <v>13948</v>
      </c>
      <c r="G175" s="8" t="s">
        <v>13949</v>
      </c>
      <c r="H175" s="8"/>
      <c r="I175" s="9">
        <v>6499</v>
      </c>
      <c r="J175" s="8" t="str">
        <f t="shared" si="0"/>
        <v>&gt;2000</v>
      </c>
      <c r="K175" s="8" t="s">
        <v>13946</v>
      </c>
      <c r="L175" s="8">
        <v>6</v>
      </c>
      <c r="M175" s="9">
        <v>8499</v>
      </c>
      <c r="N175" s="3">
        <v>0.24</v>
      </c>
      <c r="O175" s="2">
        <v>4.0999999999999996</v>
      </c>
      <c r="P175" s="4">
        <f t="shared" si="1"/>
        <v>0</v>
      </c>
      <c r="Q175" s="2" t="s">
        <v>3547</v>
      </c>
      <c r="R175" s="2" t="s">
        <v>3558</v>
      </c>
      <c r="S175" s="2" t="s">
        <v>3549</v>
      </c>
      <c r="T175" s="2" t="s">
        <v>3550</v>
      </c>
      <c r="U175" s="2" t="s">
        <v>3551</v>
      </c>
      <c r="V175" s="2" t="s">
        <v>3552</v>
      </c>
      <c r="W175" s="2" t="s">
        <v>3553</v>
      </c>
      <c r="X175" s="5" t="s">
        <v>3559</v>
      </c>
      <c r="Y175" s="5" t="s">
        <v>3560</v>
      </c>
    </row>
    <row r="176" spans="1:25" ht="13" x14ac:dyDescent="0.15">
      <c r="A176" s="2" t="s">
        <v>4283</v>
      </c>
      <c r="B176" s="2" t="s">
        <v>4284</v>
      </c>
      <c r="C176" s="8" t="str">
        <f ca="1">IFERROR(__xludf.DUMMYFUNCTION("INDEX(SPLIT(B176,"" ""),1)"),"Redmi")</f>
        <v>Redmi</v>
      </c>
      <c r="D176" s="2" t="s">
        <v>13942</v>
      </c>
      <c r="E176" s="8" t="s">
        <v>13947</v>
      </c>
      <c r="F176" s="8" t="s">
        <v>13948</v>
      </c>
      <c r="G176" s="8" t="s">
        <v>13949</v>
      </c>
      <c r="H176" s="8"/>
      <c r="I176" s="9">
        <v>6499</v>
      </c>
      <c r="J176" s="8" t="str">
        <f t="shared" si="0"/>
        <v>&gt;2000</v>
      </c>
      <c r="K176" s="8" t="s">
        <v>13946</v>
      </c>
      <c r="L176" s="8">
        <v>6</v>
      </c>
      <c r="M176" s="9">
        <v>7999</v>
      </c>
      <c r="N176" s="3">
        <v>0.19</v>
      </c>
      <c r="O176" s="2">
        <v>4.0999999999999996</v>
      </c>
      <c r="P176" s="4">
        <f t="shared" si="1"/>
        <v>0</v>
      </c>
      <c r="Q176" s="2" t="s">
        <v>4285</v>
      </c>
      <c r="R176" s="2" t="s">
        <v>4286</v>
      </c>
      <c r="S176" s="2" t="s">
        <v>3549</v>
      </c>
      <c r="T176" s="2" t="s">
        <v>3550</v>
      </c>
      <c r="U176" s="2" t="s">
        <v>3551</v>
      </c>
      <c r="V176" s="2" t="s">
        <v>3552</v>
      </c>
      <c r="W176" s="2" t="s">
        <v>3553</v>
      </c>
      <c r="X176" s="5" t="s">
        <v>4287</v>
      </c>
      <c r="Y176" s="5" t="s">
        <v>4288</v>
      </c>
    </row>
    <row r="177" spans="1:25" ht="13" x14ac:dyDescent="0.15">
      <c r="A177" s="2" t="s">
        <v>3295</v>
      </c>
      <c r="B177" s="2" t="s">
        <v>3296</v>
      </c>
      <c r="C177" s="8" t="str">
        <f ca="1">IFERROR(__xludf.DUMMYFUNCTION("INDEX(SPLIT(B177,"" ""),1)"),"Redmi")</f>
        <v>Redmi</v>
      </c>
      <c r="D177" s="2" t="s">
        <v>13942</v>
      </c>
      <c r="E177" s="8" t="s">
        <v>13947</v>
      </c>
      <c r="F177" s="8" t="s">
        <v>13948</v>
      </c>
      <c r="G177" s="8" t="s">
        <v>13949</v>
      </c>
      <c r="H177" s="8"/>
      <c r="I177" s="9">
        <v>6499</v>
      </c>
      <c r="J177" s="8" t="str">
        <f t="shared" si="0"/>
        <v>&gt;2000</v>
      </c>
      <c r="K177" s="8" t="s">
        <v>13946</v>
      </c>
      <c r="L177" s="8">
        <v>6</v>
      </c>
      <c r="M177" s="9">
        <v>8999</v>
      </c>
      <c r="N177" s="3">
        <v>0.28000000000000003</v>
      </c>
      <c r="O177" s="2">
        <v>4</v>
      </c>
      <c r="P177" s="4">
        <f t="shared" si="1"/>
        <v>0</v>
      </c>
      <c r="Q177" s="4">
        <v>7807</v>
      </c>
      <c r="R177" s="2" t="s">
        <v>3267</v>
      </c>
      <c r="S177" s="2" t="s">
        <v>3268</v>
      </c>
      <c r="T177" s="2" t="s">
        <v>3269</v>
      </c>
      <c r="U177" s="2" t="s">
        <v>3270</v>
      </c>
      <c r="V177" s="2" t="s">
        <v>3271</v>
      </c>
      <c r="W177" s="2" t="s">
        <v>3272</v>
      </c>
      <c r="X177" s="5" t="s">
        <v>3297</v>
      </c>
      <c r="Y177" s="5" t="s">
        <v>3298</v>
      </c>
    </row>
    <row r="178" spans="1:25" ht="13" x14ac:dyDescent="0.15">
      <c r="A178" s="2" t="s">
        <v>3263</v>
      </c>
      <c r="B178" s="2" t="s">
        <v>3264</v>
      </c>
      <c r="C178" s="8" t="str">
        <f ca="1">IFERROR(__xludf.DUMMYFUNCTION("INDEX(SPLIT(B178,"" ""),1)"),"Redmi")</f>
        <v>Redmi</v>
      </c>
      <c r="D178" s="2" t="s">
        <v>13942</v>
      </c>
      <c r="E178" s="8" t="s">
        <v>13947</v>
      </c>
      <c r="F178" s="8" t="s">
        <v>13948</v>
      </c>
      <c r="G178" s="8" t="s">
        <v>13949</v>
      </c>
      <c r="H178" s="8"/>
      <c r="I178" s="9">
        <v>6499</v>
      </c>
      <c r="J178" s="8" t="str">
        <f t="shared" si="0"/>
        <v>&gt;2000</v>
      </c>
      <c r="K178" s="8" t="s">
        <v>13946</v>
      </c>
      <c r="L178" s="8">
        <v>6</v>
      </c>
      <c r="M178" s="9">
        <v>8999</v>
      </c>
      <c r="N178" s="3">
        <v>0.28000000000000003</v>
      </c>
      <c r="O178" s="2">
        <v>4</v>
      </c>
      <c r="P178" s="4">
        <f t="shared" si="1"/>
        <v>0</v>
      </c>
      <c r="Q178" s="4">
        <v>7807</v>
      </c>
      <c r="R178" s="2" t="s">
        <v>3267</v>
      </c>
      <c r="S178" s="2" t="s">
        <v>3268</v>
      </c>
      <c r="T178" s="2" t="s">
        <v>3269</v>
      </c>
      <c r="U178" s="2" t="s">
        <v>3270</v>
      </c>
      <c r="V178" s="2" t="s">
        <v>3271</v>
      </c>
      <c r="W178" s="2" t="s">
        <v>3272</v>
      </c>
      <c r="X178" s="5" t="s">
        <v>3273</v>
      </c>
      <c r="Y178" s="5" t="s">
        <v>3274</v>
      </c>
    </row>
    <row r="179" spans="1:25" ht="13" x14ac:dyDescent="0.15">
      <c r="A179" s="2" t="s">
        <v>3291</v>
      </c>
      <c r="B179" s="2" t="s">
        <v>3292</v>
      </c>
      <c r="C179" s="8" t="str">
        <f ca="1">IFERROR(__xludf.DUMMYFUNCTION("INDEX(SPLIT(B179,"" ""),1)"),"Redmi")</f>
        <v>Redmi</v>
      </c>
      <c r="D179" s="2" t="s">
        <v>13942</v>
      </c>
      <c r="E179" s="8" t="s">
        <v>13947</v>
      </c>
      <c r="F179" s="8" t="s">
        <v>13948</v>
      </c>
      <c r="G179" s="8" t="s">
        <v>13949</v>
      </c>
      <c r="H179" s="8"/>
      <c r="I179" s="9">
        <v>6499</v>
      </c>
      <c r="J179" s="8" t="str">
        <f t="shared" si="0"/>
        <v>&gt;2000</v>
      </c>
      <c r="K179" s="8" t="s">
        <v>13946</v>
      </c>
      <c r="L179" s="8">
        <v>6</v>
      </c>
      <c r="M179" s="9">
        <v>8999</v>
      </c>
      <c r="N179" s="3">
        <v>0.28000000000000003</v>
      </c>
      <c r="O179" s="2">
        <v>4</v>
      </c>
      <c r="P179" s="4">
        <f t="shared" si="1"/>
        <v>0</v>
      </c>
      <c r="Q179" s="4">
        <v>7807</v>
      </c>
      <c r="R179" s="2" t="s">
        <v>3267</v>
      </c>
      <c r="S179" s="2" t="s">
        <v>3268</v>
      </c>
      <c r="T179" s="2" t="s">
        <v>3269</v>
      </c>
      <c r="U179" s="2" t="s">
        <v>3270</v>
      </c>
      <c r="V179" s="2" t="s">
        <v>3271</v>
      </c>
      <c r="W179" s="2" t="s">
        <v>3272</v>
      </c>
      <c r="X179" s="5" t="s">
        <v>3293</v>
      </c>
      <c r="Y179" s="5" t="s">
        <v>3294</v>
      </c>
    </row>
    <row r="180" spans="1:25" ht="13" x14ac:dyDescent="0.15">
      <c r="A180" s="2" t="s">
        <v>2043</v>
      </c>
      <c r="B180" s="2" t="s">
        <v>2044</v>
      </c>
      <c r="C180" s="8" t="str">
        <f ca="1">IFERROR(__xludf.DUMMYFUNCTION("INDEX(SPLIT(B180,"" ""),1)"),"WZATCO")</f>
        <v>WZATCO</v>
      </c>
      <c r="D180" s="2" t="s">
        <v>13942</v>
      </c>
      <c r="E180" s="8" t="s">
        <v>13943</v>
      </c>
      <c r="F180" s="8" t="s">
        <v>13968</v>
      </c>
      <c r="G180" s="8"/>
      <c r="H180" s="8"/>
      <c r="I180" s="9">
        <v>6490</v>
      </c>
      <c r="J180" s="8" t="str">
        <f t="shared" si="0"/>
        <v>&gt;2000</v>
      </c>
      <c r="K180" s="8" t="s">
        <v>13946</v>
      </c>
      <c r="L180" s="8">
        <v>6</v>
      </c>
      <c r="M180" s="9">
        <v>9990</v>
      </c>
      <c r="N180" s="3">
        <v>0.35</v>
      </c>
      <c r="O180" s="2">
        <v>4</v>
      </c>
      <c r="P180" s="4">
        <f t="shared" si="1"/>
        <v>0</v>
      </c>
      <c r="Q180" s="2">
        <v>27</v>
      </c>
      <c r="R180" s="2" t="s">
        <v>2047</v>
      </c>
      <c r="S180" s="2" t="s">
        <v>2048</v>
      </c>
      <c r="T180" s="2" t="s">
        <v>2049</v>
      </c>
      <c r="U180" s="2" t="s">
        <v>2050</v>
      </c>
      <c r="V180" s="2" t="s">
        <v>2051</v>
      </c>
      <c r="W180" s="2" t="s">
        <v>2052</v>
      </c>
      <c r="X180" s="5" t="s">
        <v>2053</v>
      </c>
      <c r="Y180" s="5" t="s">
        <v>2054</v>
      </c>
    </row>
    <row r="181" spans="1:25" ht="13" x14ac:dyDescent="0.15">
      <c r="A181" s="2" t="s">
        <v>6251</v>
      </c>
      <c r="B181" s="2" t="s">
        <v>6252</v>
      </c>
      <c r="C181" s="8" t="str">
        <f ca="1">IFERROR(__xludf.DUMMYFUNCTION("INDEX(SPLIT(B181,"" ""),1)"),"Acer")</f>
        <v>Acer</v>
      </c>
      <c r="D181" s="2" t="s">
        <v>13954</v>
      </c>
      <c r="E181" s="8" t="s">
        <v>13978</v>
      </c>
      <c r="F181" s="8"/>
      <c r="G181" s="8"/>
      <c r="H181" s="8"/>
      <c r="I181" s="9">
        <v>6299</v>
      </c>
      <c r="J181" s="8" t="str">
        <f t="shared" si="0"/>
        <v>&gt;2000</v>
      </c>
      <c r="K181" s="8" t="s">
        <v>13946</v>
      </c>
      <c r="L181" s="8">
        <v>6</v>
      </c>
      <c r="M181" s="9">
        <v>13750</v>
      </c>
      <c r="N181" s="3">
        <v>0.54</v>
      </c>
      <c r="O181" s="2">
        <v>4.2</v>
      </c>
      <c r="P181" s="4">
        <f t="shared" si="1"/>
        <v>1</v>
      </c>
      <c r="Q181" s="4">
        <v>2014</v>
      </c>
      <c r="R181" s="2" t="s">
        <v>6256</v>
      </c>
      <c r="S181" s="2" t="s">
        <v>6257</v>
      </c>
      <c r="T181" s="2" t="s">
        <v>6258</v>
      </c>
      <c r="U181" s="2" t="s">
        <v>6259</v>
      </c>
      <c r="V181" s="2" t="s">
        <v>6260</v>
      </c>
      <c r="W181" s="2" t="s">
        <v>6261</v>
      </c>
      <c r="X181" s="5" t="s">
        <v>6262</v>
      </c>
      <c r="Y181" s="5" t="s">
        <v>6263</v>
      </c>
    </row>
    <row r="182" spans="1:25" ht="13" x14ac:dyDescent="0.15">
      <c r="A182" s="2" t="s">
        <v>9747</v>
      </c>
      <c r="B182" s="2" t="s">
        <v>9748</v>
      </c>
      <c r="C182" s="8" t="str">
        <f ca="1">IFERROR(__xludf.DUMMYFUNCTION("INDEX(SPLIT(B182,"" ""),1)"),"Bajaj")</f>
        <v>Bajaj</v>
      </c>
      <c r="D182" s="2" t="s">
        <v>13950</v>
      </c>
      <c r="E182" s="8" t="s">
        <v>13951</v>
      </c>
      <c r="F182" s="8" t="s">
        <v>13985</v>
      </c>
      <c r="G182" s="8" t="s">
        <v>13986</v>
      </c>
      <c r="H182" s="8"/>
      <c r="I182" s="9">
        <v>6299</v>
      </c>
      <c r="J182" s="8" t="str">
        <f t="shared" si="0"/>
        <v>&gt;2000</v>
      </c>
      <c r="K182" s="8" t="s">
        <v>13946</v>
      </c>
      <c r="L182" s="8">
        <v>6</v>
      </c>
      <c r="M182" s="9">
        <v>15270</v>
      </c>
      <c r="N182" s="3">
        <v>0.59</v>
      </c>
      <c r="O182" s="2">
        <v>4.0999999999999996</v>
      </c>
      <c r="P182" s="4">
        <f t="shared" si="1"/>
        <v>0</v>
      </c>
      <c r="Q182" s="4">
        <v>3233</v>
      </c>
      <c r="R182" s="2" t="s">
        <v>9750</v>
      </c>
      <c r="S182" s="2" t="s">
        <v>9751</v>
      </c>
      <c r="T182" s="2" t="s">
        <v>9752</v>
      </c>
      <c r="U182" s="2" t="s">
        <v>9753</v>
      </c>
      <c r="V182" s="2" t="s">
        <v>9754</v>
      </c>
      <c r="W182" s="2" t="s">
        <v>9755</v>
      </c>
      <c r="X182" s="5" t="s">
        <v>9756</v>
      </c>
      <c r="Y182" s="5" t="s">
        <v>9757</v>
      </c>
    </row>
    <row r="183" spans="1:25" ht="13" x14ac:dyDescent="0.15">
      <c r="A183" s="2" t="s">
        <v>11601</v>
      </c>
      <c r="B183" s="2" t="s">
        <v>11602</v>
      </c>
      <c r="C183" s="8" t="str">
        <f ca="1">IFERROR(__xludf.DUMMYFUNCTION("INDEX(SPLIT(B183,"" ""),1)"),"AGARO")</f>
        <v>AGARO</v>
      </c>
      <c r="D183" s="2" t="s">
        <v>13950</v>
      </c>
      <c r="E183" s="8" t="s">
        <v>13958</v>
      </c>
      <c r="F183" s="8" t="s">
        <v>13959</v>
      </c>
      <c r="G183" s="8" t="s">
        <v>13960</v>
      </c>
      <c r="H183" s="8" t="s">
        <v>13961</v>
      </c>
      <c r="I183" s="9">
        <v>6236</v>
      </c>
      <c r="J183" s="8" t="str">
        <f t="shared" si="0"/>
        <v>&gt;2000</v>
      </c>
      <c r="K183" s="8" t="s">
        <v>13946</v>
      </c>
      <c r="L183" s="8">
        <v>6</v>
      </c>
      <c r="M183" s="9">
        <v>9999</v>
      </c>
      <c r="N183" s="3">
        <v>0.38</v>
      </c>
      <c r="O183" s="2">
        <v>4.0999999999999996</v>
      </c>
      <c r="P183" s="4">
        <f t="shared" si="1"/>
        <v>0</v>
      </c>
      <c r="Q183" s="4">
        <v>3552</v>
      </c>
      <c r="R183" s="2" t="s">
        <v>11604</v>
      </c>
      <c r="S183" s="2" t="s">
        <v>11605</v>
      </c>
      <c r="T183" s="2" t="s">
        <v>11606</v>
      </c>
      <c r="U183" s="2" t="s">
        <v>11607</v>
      </c>
      <c r="V183" s="2" t="s">
        <v>11608</v>
      </c>
      <c r="W183" s="2" t="s">
        <v>11609</v>
      </c>
      <c r="X183" s="5" t="s">
        <v>11610</v>
      </c>
      <c r="Y183" s="5" t="s">
        <v>11611</v>
      </c>
    </row>
    <row r="184" spans="1:25" ht="13" x14ac:dyDescent="0.15">
      <c r="A184" s="2" t="s">
        <v>13630</v>
      </c>
      <c r="B184" s="2" t="s">
        <v>13631</v>
      </c>
      <c r="C184" s="8" t="str">
        <f ca="1">IFERROR(__xludf.DUMMYFUNCTION("INDEX(SPLIT(B184,"" ""),1)"),"Karcher")</f>
        <v>Karcher</v>
      </c>
      <c r="D184" s="2" t="s">
        <v>13950</v>
      </c>
      <c r="E184" s="8" t="s">
        <v>13958</v>
      </c>
      <c r="F184" s="8" t="s">
        <v>13959</v>
      </c>
      <c r="G184" s="8" t="s">
        <v>13960</v>
      </c>
      <c r="H184" s="8" t="s">
        <v>13961</v>
      </c>
      <c r="I184" s="9">
        <v>6199</v>
      </c>
      <c r="J184" s="8" t="str">
        <f t="shared" si="0"/>
        <v>&gt;2000</v>
      </c>
      <c r="K184" s="8" t="s">
        <v>13946</v>
      </c>
      <c r="L184" s="8">
        <v>6</v>
      </c>
      <c r="M184" s="9">
        <v>10999</v>
      </c>
      <c r="N184" s="3">
        <v>0.44</v>
      </c>
      <c r="O184" s="2">
        <v>4.2</v>
      </c>
      <c r="P184" s="4">
        <f t="shared" si="1"/>
        <v>1</v>
      </c>
      <c r="Q184" s="4">
        <v>10429</v>
      </c>
      <c r="R184" s="2" t="s">
        <v>13632</v>
      </c>
      <c r="S184" s="2" t="s">
        <v>13633</v>
      </c>
      <c r="T184" s="2" t="s">
        <v>13634</v>
      </c>
      <c r="U184" s="2" t="s">
        <v>13635</v>
      </c>
      <c r="V184" s="2" t="s">
        <v>13636</v>
      </c>
      <c r="W184" s="2" t="s">
        <v>13637</v>
      </c>
      <c r="X184" s="5" t="s">
        <v>13638</v>
      </c>
      <c r="Y184" s="5" t="s">
        <v>13639</v>
      </c>
    </row>
    <row r="185" spans="1:25" ht="13" x14ac:dyDescent="0.15">
      <c r="A185" s="2" t="s">
        <v>9811</v>
      </c>
      <c r="B185" s="2" t="s">
        <v>9812</v>
      </c>
      <c r="C185" s="8" t="str">
        <f ca="1">IFERROR(__xludf.DUMMYFUNCTION("INDEX(SPLIT(B185,"" ""),1)"),"Crompton")</f>
        <v>Crompton</v>
      </c>
      <c r="D185" s="2" t="s">
        <v>13950</v>
      </c>
      <c r="E185" s="8" t="s">
        <v>13951</v>
      </c>
      <c r="F185" s="8" t="s">
        <v>13985</v>
      </c>
      <c r="G185" s="8" t="s">
        <v>13986</v>
      </c>
      <c r="H185" s="8"/>
      <c r="I185" s="9">
        <v>6199</v>
      </c>
      <c r="J185" s="8" t="str">
        <f t="shared" si="0"/>
        <v>&gt;2000</v>
      </c>
      <c r="K185" s="8" t="s">
        <v>13946</v>
      </c>
      <c r="L185" s="8">
        <v>6</v>
      </c>
      <c r="M185" s="9">
        <v>10400</v>
      </c>
      <c r="N185" s="3">
        <v>0.4</v>
      </c>
      <c r="O185" s="2">
        <v>4.0999999999999996</v>
      </c>
      <c r="P185" s="4">
        <f t="shared" si="1"/>
        <v>0</v>
      </c>
      <c r="Q185" s="4">
        <v>14391</v>
      </c>
      <c r="R185" s="2" t="s">
        <v>9815</v>
      </c>
      <c r="S185" s="2" t="s">
        <v>9816</v>
      </c>
      <c r="T185" s="2" t="s">
        <v>9817</v>
      </c>
      <c r="U185" s="2" t="s">
        <v>9818</v>
      </c>
      <c r="V185" s="2" t="s">
        <v>9819</v>
      </c>
      <c r="W185" s="2" t="s">
        <v>9820</v>
      </c>
      <c r="X185" s="5" t="s">
        <v>9821</v>
      </c>
      <c r="Y185" s="5" t="s">
        <v>9822</v>
      </c>
    </row>
    <row r="186" spans="1:25" ht="13" x14ac:dyDescent="0.15">
      <c r="A186" s="2" t="s">
        <v>13037</v>
      </c>
      <c r="B186" s="2" t="s">
        <v>13038</v>
      </c>
      <c r="C186" s="8" t="str">
        <f ca="1">IFERROR(__xludf.DUMMYFUNCTION("INDEX(SPLIT(B186,"" ""),1)"),"Sujata")</f>
        <v>Sujata</v>
      </c>
      <c r="D186" s="2" t="s">
        <v>13950</v>
      </c>
      <c r="E186" s="8" t="s">
        <v>13958</v>
      </c>
      <c r="F186" s="8" t="s">
        <v>13969</v>
      </c>
      <c r="G186" s="8" t="s">
        <v>13994</v>
      </c>
      <c r="H186" s="8"/>
      <c r="I186" s="9">
        <v>6120</v>
      </c>
      <c r="J186" s="8" t="str">
        <f t="shared" si="0"/>
        <v>&gt;2000</v>
      </c>
      <c r="K186" s="8" t="s">
        <v>13946</v>
      </c>
      <c r="L186" s="8">
        <v>6</v>
      </c>
      <c r="M186" s="9">
        <v>8478</v>
      </c>
      <c r="N186" s="3">
        <v>0.28000000000000003</v>
      </c>
      <c r="O186" s="2">
        <v>4.5999999999999996</v>
      </c>
      <c r="P186" s="4">
        <f t="shared" si="1"/>
        <v>1</v>
      </c>
      <c r="Q186" s="4">
        <v>6550</v>
      </c>
      <c r="R186" s="2" t="s">
        <v>13041</v>
      </c>
      <c r="S186" s="2" t="s">
        <v>13042</v>
      </c>
      <c r="T186" s="2" t="s">
        <v>13043</v>
      </c>
      <c r="U186" s="2" t="s">
        <v>13044</v>
      </c>
      <c r="V186" s="2" t="s">
        <v>13045</v>
      </c>
      <c r="W186" s="2" t="s">
        <v>13046</v>
      </c>
      <c r="X186" s="5" t="s">
        <v>13047</v>
      </c>
      <c r="Y186" s="5" t="s">
        <v>13048</v>
      </c>
    </row>
    <row r="187" spans="1:25" ht="13" x14ac:dyDescent="0.15">
      <c r="A187" s="2" t="s">
        <v>13537</v>
      </c>
      <c r="B187" s="2" t="s">
        <v>13538</v>
      </c>
      <c r="C187" s="8" t="str">
        <f ca="1">IFERROR(__xludf.DUMMYFUNCTION("INDEX(SPLIT(B187,"" ""),1)"),"Sujata")</f>
        <v>Sujata</v>
      </c>
      <c r="D187" s="2" t="s">
        <v>13950</v>
      </c>
      <c r="E187" s="8" t="s">
        <v>13958</v>
      </c>
      <c r="F187" s="8" t="s">
        <v>13969</v>
      </c>
      <c r="G187" s="8" t="s">
        <v>13994</v>
      </c>
      <c r="H187" s="8"/>
      <c r="I187" s="9">
        <v>6120</v>
      </c>
      <c r="J187" s="8" t="str">
        <f t="shared" si="0"/>
        <v>&gt;2000</v>
      </c>
      <c r="K187" s="8" t="s">
        <v>13946</v>
      </c>
      <c r="L187" s="8">
        <v>6</v>
      </c>
      <c r="M187" s="9">
        <v>8073</v>
      </c>
      <c r="N187" s="3">
        <v>0.24</v>
      </c>
      <c r="O187" s="2">
        <v>4.5999999999999996</v>
      </c>
      <c r="P187" s="4">
        <f t="shared" si="1"/>
        <v>1</v>
      </c>
      <c r="Q187" s="4">
        <v>2751</v>
      </c>
      <c r="R187" s="2" t="s">
        <v>13540</v>
      </c>
      <c r="S187" s="2" t="s">
        <v>13541</v>
      </c>
      <c r="T187" s="2" t="s">
        <v>13542</v>
      </c>
      <c r="U187" s="2" t="s">
        <v>13543</v>
      </c>
      <c r="V187" s="2" t="s">
        <v>13544</v>
      </c>
      <c r="W187" s="2" t="s">
        <v>13545</v>
      </c>
      <c r="X187" s="5" t="s">
        <v>13546</v>
      </c>
      <c r="Y187" s="5" t="s">
        <v>13547</v>
      </c>
    </row>
    <row r="188" spans="1:25" ht="13" x14ac:dyDescent="0.15">
      <c r="A188" s="2" t="s">
        <v>13579</v>
      </c>
      <c r="B188" s="2" t="s">
        <v>13580</v>
      </c>
      <c r="C188" s="8" t="str">
        <f ca="1">IFERROR(__xludf.DUMMYFUNCTION("INDEX(SPLIT(B188,"" ""),1)"),"AGARO")</f>
        <v>AGARO</v>
      </c>
      <c r="D188" s="2" t="s">
        <v>13950</v>
      </c>
      <c r="E188" s="8" t="s">
        <v>13958</v>
      </c>
      <c r="F188" s="8" t="s">
        <v>13969</v>
      </c>
      <c r="G188" s="8" t="s">
        <v>13997</v>
      </c>
      <c r="H188" s="8"/>
      <c r="I188" s="9">
        <v>5999</v>
      </c>
      <c r="J188" s="8" t="str">
        <f t="shared" si="0"/>
        <v>&gt;2000</v>
      </c>
      <c r="K188" s="8" t="s">
        <v>13946</v>
      </c>
      <c r="L188" s="8">
        <v>6</v>
      </c>
      <c r="M188" s="9">
        <v>11495</v>
      </c>
      <c r="N188" s="3">
        <v>0.48</v>
      </c>
      <c r="O188" s="2">
        <v>4.3</v>
      </c>
      <c r="P188" s="4">
        <f t="shared" si="1"/>
        <v>1</v>
      </c>
      <c r="Q188" s="2">
        <v>534</v>
      </c>
      <c r="R188" s="2" t="s">
        <v>13583</v>
      </c>
      <c r="S188" s="2" t="s">
        <v>13584</v>
      </c>
      <c r="T188" s="2" t="s">
        <v>13585</v>
      </c>
      <c r="U188" s="2" t="s">
        <v>13586</v>
      </c>
      <c r="V188" s="2" t="s">
        <v>13587</v>
      </c>
      <c r="W188" s="2" t="s">
        <v>13588</v>
      </c>
      <c r="X188" s="5" t="s">
        <v>13589</v>
      </c>
      <c r="Y188" s="5" t="s">
        <v>13590</v>
      </c>
    </row>
    <row r="189" spans="1:25" ht="13" x14ac:dyDescent="0.15">
      <c r="A189" s="2" t="s">
        <v>10767</v>
      </c>
      <c r="B189" s="2" t="s">
        <v>10768</v>
      </c>
      <c r="C189" s="8" t="str">
        <f ca="1">IFERROR(__xludf.DUMMYFUNCTION("INDEX(SPLIT(B189,"" ""),1)"),"Eureka")</f>
        <v>Eureka</v>
      </c>
      <c r="D189" s="2" t="s">
        <v>13950</v>
      </c>
      <c r="E189" s="8" t="s">
        <v>13958</v>
      </c>
      <c r="F189" s="8" t="s">
        <v>13959</v>
      </c>
      <c r="G189" s="8" t="s">
        <v>13960</v>
      </c>
      <c r="H189" s="8" t="s">
        <v>13961</v>
      </c>
      <c r="I189" s="9">
        <v>5999</v>
      </c>
      <c r="J189" s="8" t="str">
        <f t="shared" si="0"/>
        <v>&gt;2000</v>
      </c>
      <c r="K189" s="8" t="s">
        <v>13946</v>
      </c>
      <c r="L189" s="8">
        <v>6</v>
      </c>
      <c r="M189" s="9">
        <v>9999</v>
      </c>
      <c r="N189" s="3">
        <v>0.4</v>
      </c>
      <c r="O189" s="2">
        <v>4.2</v>
      </c>
      <c r="P189" s="4">
        <f t="shared" si="1"/>
        <v>1</v>
      </c>
      <c r="Q189" s="4">
        <v>1191</v>
      </c>
      <c r="R189" s="2" t="s">
        <v>10769</v>
      </c>
      <c r="S189" s="2" t="s">
        <v>10770</v>
      </c>
      <c r="T189" s="2" t="s">
        <v>10771</v>
      </c>
      <c r="U189" s="2" t="s">
        <v>10772</v>
      </c>
      <c r="V189" s="2" t="s">
        <v>10773</v>
      </c>
      <c r="W189" s="2" t="s">
        <v>10774</v>
      </c>
      <c r="X189" s="5" t="s">
        <v>10775</v>
      </c>
      <c r="Y189" s="5" t="s">
        <v>10776</v>
      </c>
    </row>
    <row r="190" spans="1:25" ht="13" x14ac:dyDescent="0.15">
      <c r="A190" s="2" t="s">
        <v>12118</v>
      </c>
      <c r="B190" s="2" t="s">
        <v>12119</v>
      </c>
      <c r="C190" s="8" t="str">
        <f ca="1">IFERROR(__xludf.DUMMYFUNCTION("INDEX(SPLIT(B190,"" ""),1)"),"Shakti")</f>
        <v>Shakti</v>
      </c>
      <c r="D190" s="2" t="s">
        <v>13950</v>
      </c>
      <c r="E190" s="8" t="s">
        <v>13958</v>
      </c>
      <c r="F190" s="8" t="s">
        <v>13959</v>
      </c>
      <c r="G190" s="8" t="s">
        <v>13998</v>
      </c>
      <c r="H190" s="8"/>
      <c r="I190" s="9">
        <v>5999</v>
      </c>
      <c r="J190" s="8" t="str">
        <f t="shared" si="0"/>
        <v>&gt;2000</v>
      </c>
      <c r="K190" s="8" t="s">
        <v>13946</v>
      </c>
      <c r="L190" s="8">
        <v>6</v>
      </c>
      <c r="M190" s="9">
        <v>9999</v>
      </c>
      <c r="N190" s="3">
        <v>0.4</v>
      </c>
      <c r="O190" s="2">
        <v>4.2</v>
      </c>
      <c r="P190" s="4">
        <f t="shared" si="1"/>
        <v>1</v>
      </c>
      <c r="Q190" s="2">
        <v>170</v>
      </c>
      <c r="R190" s="2" t="s">
        <v>12120</v>
      </c>
      <c r="S190" s="2" t="s">
        <v>12121</v>
      </c>
      <c r="T190" s="2" t="s">
        <v>12122</v>
      </c>
      <c r="U190" s="2" t="s">
        <v>12123</v>
      </c>
      <c r="V190" s="2" t="s">
        <v>12124</v>
      </c>
      <c r="W190" s="2" t="s">
        <v>12125</v>
      </c>
      <c r="X190" s="5" t="s">
        <v>12126</v>
      </c>
      <c r="Y190" s="5" t="s">
        <v>12127</v>
      </c>
    </row>
    <row r="191" spans="1:25" ht="13" x14ac:dyDescent="0.15">
      <c r="A191" s="2" t="s">
        <v>8454</v>
      </c>
      <c r="B191" s="2" t="s">
        <v>8455</v>
      </c>
      <c r="C191" s="8" t="str">
        <f ca="1">IFERROR(__xludf.DUMMYFUNCTION("INDEX(SPLIT(B191,"" ""),1)"),"Amazfit")</f>
        <v>Amazfit</v>
      </c>
      <c r="D191" s="2" t="s">
        <v>13942</v>
      </c>
      <c r="E191" s="8" t="s">
        <v>13974</v>
      </c>
      <c r="F191" s="8" t="s">
        <v>13975</v>
      </c>
      <c r="G191" s="8"/>
      <c r="H191" s="8"/>
      <c r="I191" s="9">
        <v>5998</v>
      </c>
      <c r="J191" s="8" t="str">
        <f t="shared" si="0"/>
        <v>&gt;2000</v>
      </c>
      <c r="K191" s="8" t="s">
        <v>13946</v>
      </c>
      <c r="L191" s="8">
        <v>6</v>
      </c>
      <c r="M191" s="9">
        <v>7999</v>
      </c>
      <c r="N191" s="3">
        <v>0.25</v>
      </c>
      <c r="O191" s="2">
        <v>4.2</v>
      </c>
      <c r="P191" s="4">
        <f t="shared" si="1"/>
        <v>1</v>
      </c>
      <c r="Q191" s="4">
        <v>30355</v>
      </c>
      <c r="R191" s="2" t="s">
        <v>8457</v>
      </c>
      <c r="S191" s="2" t="s">
        <v>8458</v>
      </c>
      <c r="T191" s="2" t="s">
        <v>8459</v>
      </c>
      <c r="U191" s="2" t="s">
        <v>8460</v>
      </c>
      <c r="V191" s="2" t="s">
        <v>8461</v>
      </c>
      <c r="W191" s="2" t="s">
        <v>8462</v>
      </c>
      <c r="X191" s="5" t="s">
        <v>8463</v>
      </c>
      <c r="Y191" s="5" t="s">
        <v>8464</v>
      </c>
    </row>
    <row r="192" spans="1:25" ht="13" x14ac:dyDescent="0.15">
      <c r="A192" s="2" t="s">
        <v>8574</v>
      </c>
      <c r="B192" s="2" t="s">
        <v>8575</v>
      </c>
      <c r="C192" s="8" t="str">
        <f ca="1">IFERROR(__xludf.DUMMYFUNCTION("INDEX(SPLIT(B192,"" ""),1)"),"HP")</f>
        <v>HP</v>
      </c>
      <c r="D192" s="2" t="s">
        <v>13954</v>
      </c>
      <c r="E192" s="8" t="s">
        <v>13988</v>
      </c>
      <c r="F192" s="8" t="s">
        <v>13989</v>
      </c>
      <c r="G192" s="8"/>
      <c r="H192" s="8"/>
      <c r="I192" s="9">
        <v>5899</v>
      </c>
      <c r="J192" s="8" t="str">
        <f t="shared" si="0"/>
        <v>&gt;2000</v>
      </c>
      <c r="K192" s="8" t="s">
        <v>13946</v>
      </c>
      <c r="L192" s="8">
        <v>6</v>
      </c>
      <c r="M192" s="9">
        <v>7005</v>
      </c>
      <c r="N192" s="3">
        <v>0.16</v>
      </c>
      <c r="O192" s="2">
        <v>3.6</v>
      </c>
      <c r="P192" s="4">
        <f t="shared" si="1"/>
        <v>0</v>
      </c>
      <c r="Q192" s="4">
        <v>4199</v>
      </c>
      <c r="R192" s="2" t="s">
        <v>8578</v>
      </c>
      <c r="S192" s="2" t="s">
        <v>8579</v>
      </c>
      <c r="T192" s="2" t="s">
        <v>8580</v>
      </c>
      <c r="U192" s="2" t="s">
        <v>8581</v>
      </c>
      <c r="V192" s="2" t="s">
        <v>8582</v>
      </c>
      <c r="W192" s="2" t="s">
        <v>8583</v>
      </c>
      <c r="X192" s="5" t="s">
        <v>8584</v>
      </c>
      <c r="Y192" s="5" t="s">
        <v>8585</v>
      </c>
    </row>
    <row r="193" spans="1:25" ht="13" x14ac:dyDescent="0.15">
      <c r="A193" s="2" t="s">
        <v>11547</v>
      </c>
      <c r="B193" s="2" t="s">
        <v>11548</v>
      </c>
      <c r="C193" s="8" t="str">
        <f ca="1">IFERROR(__xludf.DUMMYFUNCTION("INDEX(SPLIT(B193,"" ""),1)"),"Sujata")</f>
        <v>Sujata</v>
      </c>
      <c r="D193" s="2" t="s">
        <v>13950</v>
      </c>
      <c r="E193" s="8" t="s">
        <v>13958</v>
      </c>
      <c r="F193" s="8" t="s">
        <v>13969</v>
      </c>
      <c r="G193" s="8" t="s">
        <v>13996</v>
      </c>
      <c r="H193" s="8"/>
      <c r="I193" s="9">
        <v>5890</v>
      </c>
      <c r="J193" s="8" t="str">
        <f t="shared" si="0"/>
        <v>&gt;2000</v>
      </c>
      <c r="K193" s="8" t="s">
        <v>13946</v>
      </c>
      <c r="L193" s="8">
        <v>6</v>
      </c>
      <c r="M193" s="9">
        <v>7506</v>
      </c>
      <c r="N193" s="3">
        <v>0.22</v>
      </c>
      <c r="O193" s="2">
        <v>4.5</v>
      </c>
      <c r="P193" s="4">
        <f t="shared" si="1"/>
        <v>1</v>
      </c>
      <c r="Q193" s="4">
        <v>7241</v>
      </c>
      <c r="R193" s="2" t="s">
        <v>11550</v>
      </c>
      <c r="S193" s="2" t="s">
        <v>11551</v>
      </c>
      <c r="T193" s="2" t="s">
        <v>11552</v>
      </c>
      <c r="U193" s="2" t="s">
        <v>11553</v>
      </c>
      <c r="V193" s="2" t="s">
        <v>11554</v>
      </c>
      <c r="W193" s="2" t="s">
        <v>11555</v>
      </c>
      <c r="X193" s="5" t="s">
        <v>11556</v>
      </c>
      <c r="Y193" s="5" t="s">
        <v>11557</v>
      </c>
    </row>
    <row r="194" spans="1:25" ht="13" x14ac:dyDescent="0.15">
      <c r="A194" s="2" t="s">
        <v>13207</v>
      </c>
      <c r="B194" s="2" t="s">
        <v>13208</v>
      </c>
      <c r="C194" s="8" t="str">
        <f ca="1">IFERROR(__xludf.DUMMYFUNCTION("INDEX(SPLIT(B194,"" ""),1)"),"SUJATA")</f>
        <v>SUJATA</v>
      </c>
      <c r="D194" s="2" t="s">
        <v>13950</v>
      </c>
      <c r="E194" s="8" t="s">
        <v>13958</v>
      </c>
      <c r="F194" s="8" t="s">
        <v>13969</v>
      </c>
      <c r="G194" s="8" t="s">
        <v>13996</v>
      </c>
      <c r="H194" s="8"/>
      <c r="I194" s="9">
        <v>5865</v>
      </c>
      <c r="J194" s="8" t="str">
        <f t="shared" si="0"/>
        <v>&gt;2000</v>
      </c>
      <c r="K194" s="8" t="s">
        <v>13946</v>
      </c>
      <c r="L194" s="8">
        <v>6</v>
      </c>
      <c r="M194" s="9">
        <v>7776</v>
      </c>
      <c r="N194" s="3">
        <v>0.25</v>
      </c>
      <c r="O194" s="2">
        <v>4.4000000000000004</v>
      </c>
      <c r="P194" s="4">
        <f t="shared" si="1"/>
        <v>1</v>
      </c>
      <c r="Q194" s="4">
        <v>2737</v>
      </c>
      <c r="R194" s="2" t="s">
        <v>13211</v>
      </c>
      <c r="S194" s="2" t="s">
        <v>13212</v>
      </c>
      <c r="T194" s="2" t="s">
        <v>13213</v>
      </c>
      <c r="U194" s="2" t="s">
        <v>13214</v>
      </c>
      <c r="V194" s="2" t="s">
        <v>13215</v>
      </c>
      <c r="W194" s="2" t="s">
        <v>13216</v>
      </c>
      <c r="X194" s="5" t="s">
        <v>13217</v>
      </c>
      <c r="Y194" s="5" t="s">
        <v>13218</v>
      </c>
    </row>
    <row r="195" spans="1:25" ht="13" x14ac:dyDescent="0.15">
      <c r="A195" s="2" t="s">
        <v>7266</v>
      </c>
      <c r="B195" s="2" t="s">
        <v>7267</v>
      </c>
      <c r="C195" s="8" t="str">
        <f ca="1">IFERROR(__xludf.DUMMYFUNCTION("INDEX(SPLIT(B195,"" ""),1)"),"Seagate")</f>
        <v>Seagate</v>
      </c>
      <c r="D195" s="2" t="s">
        <v>13954</v>
      </c>
      <c r="E195" s="8" t="s">
        <v>13976</v>
      </c>
      <c r="F195" s="8" t="s">
        <v>13999</v>
      </c>
      <c r="G195" s="8"/>
      <c r="H195" s="8"/>
      <c r="I195" s="9">
        <v>5799</v>
      </c>
      <c r="J195" s="8" t="str">
        <f t="shared" si="0"/>
        <v>&gt;2000</v>
      </c>
      <c r="K195" s="8" t="s">
        <v>13946</v>
      </c>
      <c r="L195" s="8">
        <v>6</v>
      </c>
      <c r="M195" s="9">
        <v>7999</v>
      </c>
      <c r="N195" s="3">
        <v>0.28000000000000003</v>
      </c>
      <c r="O195" s="2">
        <v>4.5</v>
      </c>
      <c r="P195" s="4">
        <f t="shared" si="1"/>
        <v>1</v>
      </c>
      <c r="Q195" s="4">
        <v>50273</v>
      </c>
      <c r="R195" s="2" t="s">
        <v>7269</v>
      </c>
      <c r="S195" s="2" t="s">
        <v>7270</v>
      </c>
      <c r="T195" s="2" t="s">
        <v>7271</v>
      </c>
      <c r="U195" s="2" t="s">
        <v>7272</v>
      </c>
      <c r="V195" s="2" t="s">
        <v>7273</v>
      </c>
      <c r="W195" s="2" t="s">
        <v>7274</v>
      </c>
      <c r="X195" s="5" t="s">
        <v>7275</v>
      </c>
      <c r="Y195" s="5" t="s">
        <v>7276</v>
      </c>
    </row>
    <row r="196" spans="1:25" ht="13" x14ac:dyDescent="0.15">
      <c r="A196" s="2" t="s">
        <v>1846</v>
      </c>
      <c r="B196" s="2" t="s">
        <v>1847</v>
      </c>
      <c r="C196" s="8" t="str">
        <f ca="1">IFERROR(__xludf.DUMMYFUNCTION("INDEX(SPLIT(B196,"" ""),1)"),"VW")</f>
        <v>VW</v>
      </c>
      <c r="D196" s="2" t="s">
        <v>13942</v>
      </c>
      <c r="E196" s="8" t="s">
        <v>13943</v>
      </c>
      <c r="F196" s="8" t="s">
        <v>13944</v>
      </c>
      <c r="G196" s="8" t="s">
        <v>13991</v>
      </c>
      <c r="H196" s="8"/>
      <c r="I196" s="9">
        <v>5699</v>
      </c>
      <c r="J196" s="8" t="str">
        <f t="shared" si="0"/>
        <v>&gt;2000</v>
      </c>
      <c r="K196" s="8" t="s">
        <v>13946</v>
      </c>
      <c r="L196" s="8">
        <v>6</v>
      </c>
      <c r="M196" s="9">
        <v>11000</v>
      </c>
      <c r="N196" s="3">
        <v>0.48</v>
      </c>
      <c r="O196" s="2">
        <v>4.2</v>
      </c>
      <c r="P196" s="4">
        <f t="shared" si="1"/>
        <v>1</v>
      </c>
      <c r="Q196" s="4">
        <v>4003</v>
      </c>
      <c r="R196" s="2" t="s">
        <v>1850</v>
      </c>
      <c r="S196" s="2" t="s">
        <v>580</v>
      </c>
      <c r="T196" s="2" t="s">
        <v>581</v>
      </c>
      <c r="U196" s="2" t="s">
        <v>582</v>
      </c>
      <c r="V196" s="2" t="s">
        <v>583</v>
      </c>
      <c r="W196" s="2" t="s">
        <v>14000</v>
      </c>
      <c r="X196" s="5" t="s">
        <v>1852</v>
      </c>
      <c r="Y196" s="5" t="s">
        <v>1853</v>
      </c>
    </row>
    <row r="197" spans="1:25" ht="13" x14ac:dyDescent="0.15">
      <c r="A197" s="2" t="s">
        <v>7036</v>
      </c>
      <c r="B197" s="2" t="s">
        <v>7037</v>
      </c>
      <c r="C197" s="8" t="str">
        <f ca="1">IFERROR(__xludf.DUMMYFUNCTION("INDEX(SPLIT(B197,"" ""),1)"),"Western")</f>
        <v>Western</v>
      </c>
      <c r="D197" s="2" t="s">
        <v>13954</v>
      </c>
      <c r="E197" s="8" t="s">
        <v>13976</v>
      </c>
      <c r="F197" s="8" t="s">
        <v>13999</v>
      </c>
      <c r="G197" s="8"/>
      <c r="H197" s="8"/>
      <c r="I197" s="9">
        <v>5599</v>
      </c>
      <c r="J197" s="8" t="str">
        <f t="shared" si="0"/>
        <v>&gt;2000</v>
      </c>
      <c r="K197" s="8" t="s">
        <v>13946</v>
      </c>
      <c r="L197" s="8">
        <v>6</v>
      </c>
      <c r="M197" s="9">
        <v>7350</v>
      </c>
      <c r="N197" s="3">
        <v>0.24</v>
      </c>
      <c r="O197" s="2">
        <v>4.4000000000000004</v>
      </c>
      <c r="P197" s="4">
        <f t="shared" si="1"/>
        <v>1</v>
      </c>
      <c r="Q197" s="4">
        <v>73005</v>
      </c>
      <c r="R197" s="2" t="s">
        <v>7040</v>
      </c>
      <c r="S197" s="2" t="s">
        <v>7041</v>
      </c>
      <c r="T197" s="2" t="s">
        <v>7042</v>
      </c>
      <c r="U197" s="2" t="s">
        <v>7043</v>
      </c>
      <c r="V197" s="2" t="s">
        <v>7044</v>
      </c>
      <c r="W197" s="2" t="s">
        <v>7045</v>
      </c>
      <c r="X197" s="5" t="s">
        <v>7046</v>
      </c>
      <c r="Y197" s="5" t="s">
        <v>7047</v>
      </c>
    </row>
    <row r="198" spans="1:25" ht="13" x14ac:dyDescent="0.15">
      <c r="A198" s="2" t="s">
        <v>9373</v>
      </c>
      <c r="B198" s="2" t="s">
        <v>9374</v>
      </c>
      <c r="C198" s="8" t="str">
        <f ca="1">IFERROR(__xludf.DUMMYFUNCTION("INDEX(SPLIT(B198,"" ""),1)"),"Bajaj")</f>
        <v>Bajaj</v>
      </c>
      <c r="D198" s="2" t="s">
        <v>13950</v>
      </c>
      <c r="E198" s="8" t="s">
        <v>13951</v>
      </c>
      <c r="F198" s="8" t="s">
        <v>13985</v>
      </c>
      <c r="G198" s="8" t="s">
        <v>13986</v>
      </c>
      <c r="H198" s="8"/>
      <c r="I198" s="9">
        <v>5499</v>
      </c>
      <c r="J198" s="8" t="str">
        <f t="shared" si="0"/>
        <v>&gt;2000</v>
      </c>
      <c r="K198" s="8" t="s">
        <v>13946</v>
      </c>
      <c r="L198" s="8">
        <v>6</v>
      </c>
      <c r="M198" s="9">
        <v>13150</v>
      </c>
      <c r="N198" s="3">
        <v>0.57999999999999996</v>
      </c>
      <c r="O198" s="2">
        <v>4.2</v>
      </c>
      <c r="P198" s="4">
        <f t="shared" si="1"/>
        <v>1</v>
      </c>
      <c r="Q198" s="4">
        <v>6398</v>
      </c>
      <c r="R198" s="2" t="s">
        <v>9377</v>
      </c>
      <c r="S198" s="2" t="s">
        <v>9378</v>
      </c>
      <c r="T198" s="2" t="s">
        <v>9379</v>
      </c>
      <c r="U198" s="2" t="s">
        <v>9380</v>
      </c>
      <c r="V198" s="2" t="s">
        <v>9381</v>
      </c>
      <c r="W198" s="2" t="s">
        <v>9382</v>
      </c>
      <c r="X198" s="5" t="s">
        <v>9383</v>
      </c>
      <c r="Y198" s="5" t="s">
        <v>9384</v>
      </c>
    </row>
    <row r="199" spans="1:25" ht="13" x14ac:dyDescent="0.15">
      <c r="A199" s="2" t="s">
        <v>11855</v>
      </c>
      <c r="B199" s="2" t="s">
        <v>11856</v>
      </c>
      <c r="C199" s="8" t="str">
        <f ca="1">IFERROR(__xludf.DUMMYFUNCTION("INDEX(SPLIT(B199,"" ""),1)"),"Bajaj")</f>
        <v>Bajaj</v>
      </c>
      <c r="D199" s="2" t="s">
        <v>13950</v>
      </c>
      <c r="E199" s="8" t="s">
        <v>13951</v>
      </c>
      <c r="F199" s="8" t="s">
        <v>13985</v>
      </c>
      <c r="G199" s="8" t="s">
        <v>13986</v>
      </c>
      <c r="H199" s="8"/>
      <c r="I199" s="9">
        <v>5499</v>
      </c>
      <c r="J199" s="8" t="str">
        <f t="shared" si="0"/>
        <v>&gt;2000</v>
      </c>
      <c r="K199" s="8" t="s">
        <v>13946</v>
      </c>
      <c r="L199" s="8">
        <v>6</v>
      </c>
      <c r="M199" s="9">
        <v>11500</v>
      </c>
      <c r="N199" s="3">
        <v>0.52</v>
      </c>
      <c r="O199" s="2">
        <v>3.9</v>
      </c>
      <c r="P199" s="4">
        <f t="shared" si="1"/>
        <v>0</v>
      </c>
      <c r="Q199" s="2">
        <v>959</v>
      </c>
      <c r="R199" s="2" t="s">
        <v>11858</v>
      </c>
      <c r="S199" s="2" t="s">
        <v>11859</v>
      </c>
      <c r="T199" s="2" t="s">
        <v>11860</v>
      </c>
      <c r="U199" s="2" t="s">
        <v>11861</v>
      </c>
      <c r="V199" s="2" t="s">
        <v>11862</v>
      </c>
      <c r="W199" s="2" t="s">
        <v>11863</v>
      </c>
      <c r="X199" s="5" t="s">
        <v>11864</v>
      </c>
      <c r="Y199" s="5" t="s">
        <v>11865</v>
      </c>
    </row>
    <row r="200" spans="1:25" ht="13" x14ac:dyDescent="0.15">
      <c r="A200" s="2" t="s">
        <v>10631</v>
      </c>
      <c r="B200" s="2" t="s">
        <v>10632</v>
      </c>
      <c r="C200" s="8" t="str">
        <f ca="1">IFERROR(__xludf.DUMMYFUNCTION("INDEX(SPLIT(B200,"" ""),1)"),"Eureka")</f>
        <v>Eureka</v>
      </c>
      <c r="D200" s="2" t="s">
        <v>13950</v>
      </c>
      <c r="E200" s="8" t="s">
        <v>13958</v>
      </c>
      <c r="F200" s="8" t="s">
        <v>13959</v>
      </c>
      <c r="G200" s="8" t="s">
        <v>13960</v>
      </c>
      <c r="H200" s="8" t="s">
        <v>13961</v>
      </c>
      <c r="I200" s="9">
        <v>5499</v>
      </c>
      <c r="J200" s="8" t="str">
        <f t="shared" si="0"/>
        <v>&gt;2000</v>
      </c>
      <c r="K200" s="8" t="s">
        <v>13946</v>
      </c>
      <c r="L200" s="8">
        <v>6</v>
      </c>
      <c r="M200" s="9">
        <v>9999</v>
      </c>
      <c r="N200" s="3">
        <v>0.45</v>
      </c>
      <c r="O200" s="2">
        <v>3.8</v>
      </c>
      <c r="P200" s="4">
        <f t="shared" si="1"/>
        <v>0</v>
      </c>
      <c r="Q200" s="4">
        <v>4353</v>
      </c>
      <c r="R200" s="2" t="s">
        <v>10634</v>
      </c>
      <c r="S200" s="2" t="s">
        <v>10635</v>
      </c>
      <c r="T200" s="2" t="s">
        <v>10636</v>
      </c>
      <c r="U200" s="2" t="s">
        <v>10637</v>
      </c>
      <c r="V200" s="2" t="s">
        <v>10638</v>
      </c>
      <c r="W200" s="2" t="s">
        <v>10639</v>
      </c>
      <c r="X200" s="5" t="s">
        <v>10640</v>
      </c>
      <c r="Y200" s="5" t="s">
        <v>10641</v>
      </c>
    </row>
    <row r="201" spans="1:25" ht="13" x14ac:dyDescent="0.15">
      <c r="A201" s="2" t="s">
        <v>13344</v>
      </c>
      <c r="B201" s="2" t="s">
        <v>13345</v>
      </c>
      <c r="C201" s="8" t="str">
        <f ca="1">IFERROR(__xludf.DUMMYFUNCTION("INDEX(SPLIT(B201,"" ""),1)"),"Sujata")</f>
        <v>Sujata</v>
      </c>
      <c r="D201" s="2" t="s">
        <v>13950</v>
      </c>
      <c r="E201" s="8" t="s">
        <v>13958</v>
      </c>
      <c r="F201" s="8" t="s">
        <v>13969</v>
      </c>
      <c r="G201" s="8" t="s">
        <v>13994</v>
      </c>
      <c r="H201" s="8"/>
      <c r="I201" s="9">
        <v>5490</v>
      </c>
      <c r="J201" s="8" t="str">
        <f t="shared" si="0"/>
        <v>&gt;2000</v>
      </c>
      <c r="K201" s="8" t="s">
        <v>13946</v>
      </c>
      <c r="L201" s="8">
        <v>6</v>
      </c>
      <c r="M201" s="9">
        <v>7200</v>
      </c>
      <c r="N201" s="3">
        <v>0.24</v>
      </c>
      <c r="O201" s="2">
        <v>4.5</v>
      </c>
      <c r="P201" s="4">
        <f t="shared" si="1"/>
        <v>1</v>
      </c>
      <c r="Q201" s="4">
        <v>1408</v>
      </c>
      <c r="R201" s="2" t="s">
        <v>13347</v>
      </c>
      <c r="S201" s="2" t="s">
        <v>13348</v>
      </c>
      <c r="T201" s="2" t="s">
        <v>13349</v>
      </c>
      <c r="U201" s="2" t="s">
        <v>13350</v>
      </c>
      <c r="V201" s="2" t="s">
        <v>13351</v>
      </c>
      <c r="W201" s="2" t="s">
        <v>13352</v>
      </c>
      <c r="X201" s="5" t="s">
        <v>13353</v>
      </c>
      <c r="Y201" s="5" t="s">
        <v>13354</v>
      </c>
    </row>
    <row r="202" spans="1:25" ht="13" x14ac:dyDescent="0.15">
      <c r="A202" s="2" t="s">
        <v>12341</v>
      </c>
      <c r="B202" s="2" t="s">
        <v>12342</v>
      </c>
      <c r="C202" s="8" t="str">
        <f ca="1">IFERROR(__xludf.DUMMYFUNCTION("INDEX(SPLIT(B202,"" ""),1)"),"Proven®")</f>
        <v>Proven®</v>
      </c>
      <c r="D202" s="2" t="s">
        <v>13950</v>
      </c>
      <c r="E202" s="8" t="s">
        <v>13958</v>
      </c>
      <c r="F202" s="8" t="s">
        <v>13964</v>
      </c>
      <c r="G202" s="8" t="s">
        <v>13965</v>
      </c>
      <c r="H202" s="8"/>
      <c r="I202" s="9">
        <v>5395</v>
      </c>
      <c r="J202" s="8" t="str">
        <f t="shared" si="0"/>
        <v>&gt;2000</v>
      </c>
      <c r="K202" s="8" t="s">
        <v>13946</v>
      </c>
      <c r="L202" s="8">
        <v>6</v>
      </c>
      <c r="M202" s="9">
        <v>19990</v>
      </c>
      <c r="N202" s="3">
        <v>0.73</v>
      </c>
      <c r="O202" s="2">
        <v>4.4000000000000004</v>
      </c>
      <c r="P202" s="4">
        <f t="shared" si="1"/>
        <v>1</v>
      </c>
      <c r="Q202" s="2">
        <v>535</v>
      </c>
      <c r="R202" s="2" t="s">
        <v>12344</v>
      </c>
      <c r="S202" s="2" t="s">
        <v>12345</v>
      </c>
      <c r="T202" s="2" t="s">
        <v>12346</v>
      </c>
      <c r="U202" s="2" t="s">
        <v>12347</v>
      </c>
      <c r="V202" s="2" t="s">
        <v>12348</v>
      </c>
      <c r="W202" s="2" t="s">
        <v>12349</v>
      </c>
      <c r="X202" s="5" t="s">
        <v>12350</v>
      </c>
      <c r="Y202" s="5" t="s">
        <v>12351</v>
      </c>
    </row>
    <row r="203" spans="1:25" ht="13" x14ac:dyDescent="0.15">
      <c r="A203" s="2" t="s">
        <v>12603</v>
      </c>
      <c r="B203" s="2" t="s">
        <v>12604</v>
      </c>
      <c r="C203" s="8" t="str">
        <f ca="1">IFERROR(__xludf.DUMMYFUNCTION("INDEX(SPLIT(B203,"" ""),1)"),"Bajaj")</f>
        <v>Bajaj</v>
      </c>
      <c r="D203" s="2" t="s">
        <v>13950</v>
      </c>
      <c r="E203" s="8" t="s">
        <v>13951</v>
      </c>
      <c r="F203" s="8" t="s">
        <v>13985</v>
      </c>
      <c r="G203" s="8" t="s">
        <v>14001</v>
      </c>
      <c r="H203" s="8"/>
      <c r="I203" s="9">
        <v>5365</v>
      </c>
      <c r="J203" s="8" t="str">
        <f t="shared" si="0"/>
        <v>&gt;2000</v>
      </c>
      <c r="K203" s="8" t="s">
        <v>13946</v>
      </c>
      <c r="L203" s="8">
        <v>6</v>
      </c>
      <c r="M203" s="9">
        <v>7445</v>
      </c>
      <c r="N203" s="3">
        <v>0.28000000000000003</v>
      </c>
      <c r="O203" s="2">
        <v>3.9</v>
      </c>
      <c r="P203" s="4">
        <f t="shared" si="1"/>
        <v>0</v>
      </c>
      <c r="Q203" s="4">
        <v>3584</v>
      </c>
      <c r="R203" s="2" t="s">
        <v>12607</v>
      </c>
      <c r="S203" s="2" t="s">
        <v>12608</v>
      </c>
      <c r="T203" s="2" t="s">
        <v>12609</v>
      </c>
      <c r="U203" s="2" t="s">
        <v>12610</v>
      </c>
      <c r="V203" s="2" t="s">
        <v>12611</v>
      </c>
      <c r="W203" s="2" t="s">
        <v>12612</v>
      </c>
      <c r="X203" s="5" t="s">
        <v>12613</v>
      </c>
      <c r="Y203" s="5" t="s">
        <v>12614</v>
      </c>
    </row>
    <row r="204" spans="1:25" ht="13" x14ac:dyDescent="0.15">
      <c r="A204" s="2" t="s">
        <v>8657</v>
      </c>
      <c r="B204" s="2" t="s">
        <v>8658</v>
      </c>
      <c r="C204" s="8" t="str">
        <f ca="1">IFERROR(__xludf.DUMMYFUNCTION("INDEX(SPLIT(B204,"" ""),1)"),"Canon")</f>
        <v>Canon</v>
      </c>
      <c r="D204" s="2" t="s">
        <v>13954</v>
      </c>
      <c r="E204" s="8" t="s">
        <v>13988</v>
      </c>
      <c r="F204" s="8" t="s">
        <v>13989</v>
      </c>
      <c r="G204" s="8"/>
      <c r="H204" s="8"/>
      <c r="I204" s="9">
        <v>5299</v>
      </c>
      <c r="J204" s="8" t="str">
        <f t="shared" si="0"/>
        <v>&gt;2000</v>
      </c>
      <c r="K204" s="8" t="s">
        <v>13946</v>
      </c>
      <c r="L204" s="8">
        <v>6</v>
      </c>
      <c r="M204" s="9">
        <v>6355</v>
      </c>
      <c r="N204" s="3">
        <v>0.17</v>
      </c>
      <c r="O204" s="2">
        <v>3.9</v>
      </c>
      <c r="P204" s="4">
        <f t="shared" si="1"/>
        <v>0</v>
      </c>
      <c r="Q204" s="4">
        <v>8280</v>
      </c>
      <c r="R204" s="2" t="s">
        <v>8660</v>
      </c>
      <c r="S204" s="2" t="s">
        <v>8661</v>
      </c>
      <c r="T204" s="2" t="s">
        <v>8662</v>
      </c>
      <c r="U204" s="2" t="s">
        <v>8663</v>
      </c>
      <c r="V204" s="2" t="s">
        <v>8664</v>
      </c>
      <c r="W204" s="2" t="s">
        <v>8665</v>
      </c>
      <c r="X204" s="5" t="s">
        <v>8666</v>
      </c>
      <c r="Y204" s="5" t="s">
        <v>8667</v>
      </c>
    </row>
    <row r="205" spans="1:25" ht="13" x14ac:dyDescent="0.15">
      <c r="A205" s="2" t="s">
        <v>12042</v>
      </c>
      <c r="B205" s="2" t="s">
        <v>12043</v>
      </c>
      <c r="C205" s="8" t="str">
        <f ca="1">IFERROR(__xludf.DUMMYFUNCTION("INDEX(SPLIT(B205,"" ""),1)"),"Aquadpure")</f>
        <v>Aquadpure</v>
      </c>
      <c r="D205" s="2" t="s">
        <v>13950</v>
      </c>
      <c r="E205" s="8" t="s">
        <v>13958</v>
      </c>
      <c r="F205" s="8" t="s">
        <v>13964</v>
      </c>
      <c r="G205" s="8" t="s">
        <v>13965</v>
      </c>
      <c r="H205" s="8"/>
      <c r="I205" s="9">
        <v>4999</v>
      </c>
      <c r="J205" s="8" t="str">
        <f t="shared" si="0"/>
        <v>&gt;2000</v>
      </c>
      <c r="K205" s="8" t="s">
        <v>13946</v>
      </c>
      <c r="L205" s="8">
        <v>6</v>
      </c>
      <c r="M205" s="9">
        <v>24999</v>
      </c>
      <c r="N205" s="3">
        <v>0.8</v>
      </c>
      <c r="O205" s="2">
        <v>4.5999999999999996</v>
      </c>
      <c r="P205" s="4">
        <f t="shared" si="1"/>
        <v>1</v>
      </c>
      <c r="Q205" s="2">
        <v>124</v>
      </c>
      <c r="R205" s="2" t="s">
        <v>12044</v>
      </c>
      <c r="S205" s="2" t="s">
        <v>12045</v>
      </c>
      <c r="T205" s="2" t="s">
        <v>12046</v>
      </c>
      <c r="U205" s="2" t="s">
        <v>12047</v>
      </c>
      <c r="V205" s="2" t="s">
        <v>12048</v>
      </c>
      <c r="W205" s="2" t="s">
        <v>12049</v>
      </c>
      <c r="X205" s="5" t="s">
        <v>12050</v>
      </c>
      <c r="Y205" s="5" t="s">
        <v>12051</v>
      </c>
    </row>
    <row r="206" spans="1:25" ht="13" x14ac:dyDescent="0.15">
      <c r="A206" s="2" t="s">
        <v>13408</v>
      </c>
      <c r="B206" s="2" t="s">
        <v>13409</v>
      </c>
      <c r="C206" s="8" t="str">
        <f ca="1">IFERROR(__xludf.DUMMYFUNCTION("INDEX(SPLIT(B206,"" ""),1)"),"Aqua")</f>
        <v>Aqua</v>
      </c>
      <c r="D206" s="2" t="s">
        <v>13950</v>
      </c>
      <c r="E206" s="8" t="s">
        <v>13958</v>
      </c>
      <c r="F206" s="8" t="s">
        <v>13964</v>
      </c>
      <c r="G206" s="8" t="s">
        <v>13965</v>
      </c>
      <c r="H206" s="8"/>
      <c r="I206" s="9">
        <v>4999</v>
      </c>
      <c r="J206" s="8" t="str">
        <f t="shared" si="0"/>
        <v>&gt;2000</v>
      </c>
      <c r="K206" s="8" t="s">
        <v>13946</v>
      </c>
      <c r="L206" s="8">
        <v>6</v>
      </c>
      <c r="M206" s="9">
        <v>24999</v>
      </c>
      <c r="N206" s="3">
        <v>0.8</v>
      </c>
      <c r="O206" s="2">
        <v>4.5</v>
      </c>
      <c r="P206" s="4">
        <f t="shared" si="1"/>
        <v>1</v>
      </c>
      <c r="Q206" s="2">
        <v>287</v>
      </c>
      <c r="R206" s="2" t="s">
        <v>13410</v>
      </c>
      <c r="S206" s="2" t="s">
        <v>13411</v>
      </c>
      <c r="T206" s="2" t="s">
        <v>13412</v>
      </c>
      <c r="U206" s="2" t="s">
        <v>13413</v>
      </c>
      <c r="V206" s="2" t="s">
        <v>13414</v>
      </c>
      <c r="W206" s="2" t="s">
        <v>13415</v>
      </c>
      <c r="X206" s="5" t="s">
        <v>13416</v>
      </c>
      <c r="Y206" s="5" t="s">
        <v>13417</v>
      </c>
    </row>
    <row r="207" spans="1:25" ht="13" x14ac:dyDescent="0.15">
      <c r="A207" s="2" t="s">
        <v>8143</v>
      </c>
      <c r="B207" s="2" t="s">
        <v>8144</v>
      </c>
      <c r="C207" s="8" t="str">
        <f ca="1">IFERROR(__xludf.DUMMYFUNCTION("INDEX(SPLIT(B207,"" ""),1)"),"Zebronics")</f>
        <v>Zebronics</v>
      </c>
      <c r="D207" s="2" t="s">
        <v>13942</v>
      </c>
      <c r="E207" s="8" t="s">
        <v>14002</v>
      </c>
      <c r="F207" s="8" t="s">
        <v>14003</v>
      </c>
      <c r="G207" s="8" t="s">
        <v>14004</v>
      </c>
      <c r="H207" s="8"/>
      <c r="I207" s="9">
        <v>4999</v>
      </c>
      <c r="J207" s="8" t="str">
        <f t="shared" si="0"/>
        <v>&gt;2000</v>
      </c>
      <c r="K207" s="8" t="s">
        <v>13946</v>
      </c>
      <c r="L207" s="8">
        <v>6</v>
      </c>
      <c r="M207" s="9">
        <v>12499</v>
      </c>
      <c r="N207" s="3">
        <v>0.6</v>
      </c>
      <c r="O207" s="2">
        <v>4.2</v>
      </c>
      <c r="P207" s="4">
        <f t="shared" si="1"/>
        <v>1</v>
      </c>
      <c r="Q207" s="4">
        <v>4541</v>
      </c>
      <c r="R207" s="2" t="s">
        <v>8146</v>
      </c>
      <c r="S207" s="2" t="s">
        <v>8147</v>
      </c>
      <c r="T207" s="2" t="s">
        <v>8148</v>
      </c>
      <c r="U207" s="2" t="s">
        <v>8149</v>
      </c>
      <c r="V207" s="2" t="s">
        <v>8150</v>
      </c>
      <c r="W207" s="2" t="s">
        <v>8151</v>
      </c>
      <c r="X207" s="5" t="s">
        <v>8152</v>
      </c>
      <c r="Y207" s="5" t="s">
        <v>8153</v>
      </c>
    </row>
    <row r="208" spans="1:25" ht="13" x14ac:dyDescent="0.15">
      <c r="A208" s="2" t="s">
        <v>9888</v>
      </c>
      <c r="B208" s="2" t="s">
        <v>9889</v>
      </c>
      <c r="C208" s="8" t="str">
        <f ca="1">IFERROR(__xludf.DUMMYFUNCTION("INDEX(SPLIT(B208,"" ""),1)"),"Bajaj")</f>
        <v>Bajaj</v>
      </c>
      <c r="D208" s="2" t="s">
        <v>13950</v>
      </c>
      <c r="E208" s="8" t="s">
        <v>13951</v>
      </c>
      <c r="F208" s="8" t="s">
        <v>13985</v>
      </c>
      <c r="G208" s="8" t="s">
        <v>13986</v>
      </c>
      <c r="H208" s="8"/>
      <c r="I208" s="9">
        <v>4999</v>
      </c>
      <c r="J208" s="8" t="str">
        <f t="shared" si="0"/>
        <v>&gt;2000</v>
      </c>
      <c r="K208" s="8" t="s">
        <v>13946</v>
      </c>
      <c r="L208" s="8">
        <v>6</v>
      </c>
      <c r="M208" s="9">
        <v>9650</v>
      </c>
      <c r="N208" s="3">
        <v>0.48</v>
      </c>
      <c r="O208" s="2">
        <v>4.2</v>
      </c>
      <c r="P208" s="4">
        <f t="shared" si="1"/>
        <v>1</v>
      </c>
      <c r="Q208" s="4">
        <v>1772</v>
      </c>
      <c r="R208" s="2" t="s">
        <v>9891</v>
      </c>
      <c r="S208" s="2" t="s">
        <v>9892</v>
      </c>
      <c r="T208" s="2" t="s">
        <v>9893</v>
      </c>
      <c r="U208" s="2" t="s">
        <v>9894</v>
      </c>
      <c r="V208" s="2" t="s">
        <v>9895</v>
      </c>
      <c r="W208" s="2" t="s">
        <v>9896</v>
      </c>
      <c r="X208" s="5" t="s">
        <v>9897</v>
      </c>
      <c r="Y208" s="5" t="s">
        <v>9898</v>
      </c>
    </row>
    <row r="209" spans="1:25" ht="13" x14ac:dyDescent="0.15">
      <c r="A209" s="2" t="s">
        <v>4571</v>
      </c>
      <c r="B209" s="2" t="s">
        <v>4572</v>
      </c>
      <c r="C209" s="8" t="str">
        <f ca="1">IFERROR(__xludf.DUMMYFUNCTION("INDEX(SPLIT(B209,"" ""),1)"),"OnePlus")</f>
        <v>OnePlus</v>
      </c>
      <c r="D209" s="2" t="s">
        <v>13942</v>
      </c>
      <c r="E209" s="8" t="s">
        <v>13974</v>
      </c>
      <c r="F209" s="8" t="s">
        <v>13975</v>
      </c>
      <c r="G209" s="8"/>
      <c r="H209" s="8"/>
      <c r="I209" s="9">
        <v>4999</v>
      </c>
      <c r="J209" s="8" t="str">
        <f t="shared" si="0"/>
        <v>&gt;2000</v>
      </c>
      <c r="K209" s="8" t="s">
        <v>13946</v>
      </c>
      <c r="L209" s="8">
        <v>6</v>
      </c>
      <c r="M209" s="9">
        <v>6999</v>
      </c>
      <c r="N209" s="3">
        <v>0.28999999999999998</v>
      </c>
      <c r="O209" s="2">
        <v>3.8</v>
      </c>
      <c r="P209" s="4">
        <f t="shared" si="1"/>
        <v>0</v>
      </c>
      <c r="Q209" s="2">
        <v>758</v>
      </c>
      <c r="R209" s="2" t="s">
        <v>4573</v>
      </c>
      <c r="S209" s="2" t="s">
        <v>4574</v>
      </c>
      <c r="T209" s="2" t="s">
        <v>4575</v>
      </c>
      <c r="U209" s="2" t="s">
        <v>4576</v>
      </c>
      <c r="V209" s="2" t="s">
        <v>4577</v>
      </c>
      <c r="W209" s="2" t="s">
        <v>4578</v>
      </c>
      <c r="X209" s="5" t="s">
        <v>4579</v>
      </c>
      <c r="Y209" s="5" t="s">
        <v>4580</v>
      </c>
    </row>
    <row r="210" spans="1:25" ht="13" x14ac:dyDescent="0.15">
      <c r="A210" s="2" t="s">
        <v>12150</v>
      </c>
      <c r="B210" s="2" t="s">
        <v>12151</v>
      </c>
      <c r="C210" s="8" t="str">
        <f ca="1">IFERROR(__xludf.DUMMYFUNCTION("INDEX(SPLIT(B210,"" ""),1)"),"Instant")</f>
        <v>Instant</v>
      </c>
      <c r="D210" s="2" t="s">
        <v>13950</v>
      </c>
      <c r="E210" s="8" t="s">
        <v>13958</v>
      </c>
      <c r="F210" s="8" t="s">
        <v>13969</v>
      </c>
      <c r="G210" s="8" t="s">
        <v>13983</v>
      </c>
      <c r="H210" s="8" t="s">
        <v>13984</v>
      </c>
      <c r="I210" s="9">
        <v>4995</v>
      </c>
      <c r="J210" s="8" t="str">
        <f t="shared" si="0"/>
        <v>&gt;2000</v>
      </c>
      <c r="K210" s="8" t="s">
        <v>13946</v>
      </c>
      <c r="L210" s="8">
        <v>6</v>
      </c>
      <c r="M210" s="9">
        <v>20049</v>
      </c>
      <c r="N210" s="3">
        <v>0.75</v>
      </c>
      <c r="O210" s="2">
        <v>4.8</v>
      </c>
      <c r="P210" s="4">
        <f t="shared" si="1"/>
        <v>1</v>
      </c>
      <c r="Q210" s="4">
        <v>3964</v>
      </c>
      <c r="R210" s="2" t="s">
        <v>12153</v>
      </c>
      <c r="S210" s="2" t="s">
        <v>12154</v>
      </c>
      <c r="T210" s="2" t="s">
        <v>12155</v>
      </c>
      <c r="U210" s="2" t="s">
        <v>12156</v>
      </c>
      <c r="V210" s="2" t="s">
        <v>12157</v>
      </c>
      <c r="W210" s="2" t="s">
        <v>12158</v>
      </c>
      <c r="X210" s="5" t="s">
        <v>12159</v>
      </c>
      <c r="Y210" s="5" t="s">
        <v>12160</v>
      </c>
    </row>
    <row r="211" spans="1:25" ht="13" x14ac:dyDescent="0.15">
      <c r="A211" s="2" t="s">
        <v>13292</v>
      </c>
      <c r="B211" s="2" t="s">
        <v>13293</v>
      </c>
      <c r="C211" s="8" t="str">
        <f ca="1">IFERROR(__xludf.DUMMYFUNCTION("INDEX(SPLIT(B211,"" ""),1)"),"Shakti")</f>
        <v>Shakti</v>
      </c>
      <c r="D211" s="2" t="s">
        <v>13950</v>
      </c>
      <c r="E211" s="8" t="s">
        <v>13958</v>
      </c>
      <c r="F211" s="8" t="s">
        <v>13959</v>
      </c>
      <c r="G211" s="8" t="s">
        <v>13998</v>
      </c>
      <c r="H211" s="8"/>
      <c r="I211" s="9">
        <v>4899</v>
      </c>
      <c r="J211" s="8" t="str">
        <f t="shared" si="0"/>
        <v>&gt;2000</v>
      </c>
      <c r="K211" s="8" t="s">
        <v>13946</v>
      </c>
      <c r="L211" s="8">
        <v>6</v>
      </c>
      <c r="M211" s="9">
        <v>8999</v>
      </c>
      <c r="N211" s="3">
        <v>0.46</v>
      </c>
      <c r="O211" s="2">
        <v>4.0999999999999996</v>
      </c>
      <c r="P211" s="4">
        <f t="shared" si="1"/>
        <v>0</v>
      </c>
      <c r="Q211" s="2">
        <v>297</v>
      </c>
      <c r="R211" s="2" t="s">
        <v>13295</v>
      </c>
      <c r="S211" s="2" t="s">
        <v>13296</v>
      </c>
      <c r="T211" s="2" t="s">
        <v>13297</v>
      </c>
      <c r="U211" s="2" t="s">
        <v>13298</v>
      </c>
      <c r="V211" s="2" t="s">
        <v>13299</v>
      </c>
      <c r="W211" s="2" t="s">
        <v>13300</v>
      </c>
      <c r="X211" s="5" t="s">
        <v>13301</v>
      </c>
      <c r="Y211" s="5" t="s">
        <v>13302</v>
      </c>
    </row>
    <row r="212" spans="1:25" ht="13" x14ac:dyDescent="0.15">
      <c r="A212" s="2" t="s">
        <v>11723</v>
      </c>
      <c r="B212" s="2" t="s">
        <v>11724</v>
      </c>
      <c r="C212" s="8" t="str">
        <f ca="1">IFERROR(__xludf.DUMMYFUNCTION("INDEX(SPLIT(B212,"" ""),1)"),"Morphy")</f>
        <v>Morphy</v>
      </c>
      <c r="D212" s="2" t="s">
        <v>13950</v>
      </c>
      <c r="E212" s="8" t="s">
        <v>13958</v>
      </c>
      <c r="F212" s="8" t="s">
        <v>14005</v>
      </c>
      <c r="G212" s="8" t="s">
        <v>14006</v>
      </c>
      <c r="H212" s="8"/>
      <c r="I212" s="9">
        <v>4799</v>
      </c>
      <c r="J212" s="8" t="str">
        <f t="shared" si="0"/>
        <v>&gt;2000</v>
      </c>
      <c r="K212" s="8" t="s">
        <v>13946</v>
      </c>
      <c r="L212" s="8">
        <v>6</v>
      </c>
      <c r="M212" s="9">
        <v>5795</v>
      </c>
      <c r="N212" s="3">
        <v>0.17</v>
      </c>
      <c r="O212" s="2">
        <v>3.9</v>
      </c>
      <c r="P212" s="4">
        <f t="shared" si="1"/>
        <v>0</v>
      </c>
      <c r="Q212" s="4">
        <v>3815</v>
      </c>
      <c r="R212" s="2" t="s">
        <v>11727</v>
      </c>
      <c r="S212" s="2" t="s">
        <v>11728</v>
      </c>
      <c r="T212" s="2" t="s">
        <v>11729</v>
      </c>
      <c r="U212" s="2" t="s">
        <v>11730</v>
      </c>
      <c r="V212" s="2" t="s">
        <v>11731</v>
      </c>
      <c r="W212" s="2" t="s">
        <v>11732</v>
      </c>
      <c r="X212" s="5" t="s">
        <v>11733</v>
      </c>
      <c r="Y212" s="5" t="s">
        <v>11734</v>
      </c>
    </row>
    <row r="213" spans="1:25" ht="13" x14ac:dyDescent="0.15">
      <c r="A213" s="2" t="s">
        <v>3811</v>
      </c>
      <c r="B213" s="2" t="s">
        <v>3812</v>
      </c>
      <c r="C213" s="8" t="str">
        <f ca="1">IFERROR(__xludf.DUMMYFUNCTION("INDEX(SPLIT(B213,"" ""),1)"),"Samsung")</f>
        <v>Samsung</v>
      </c>
      <c r="D213" s="2" t="s">
        <v>13942</v>
      </c>
      <c r="E213" s="8" t="s">
        <v>14007</v>
      </c>
      <c r="F213" s="8" t="s">
        <v>14008</v>
      </c>
      <c r="G213" s="8" t="s">
        <v>14009</v>
      </c>
      <c r="H213" s="8"/>
      <c r="I213" s="9">
        <v>4790</v>
      </c>
      <c r="J213" s="8" t="str">
        <f t="shared" si="0"/>
        <v>&gt;2000</v>
      </c>
      <c r="K213" s="8" t="s">
        <v>13946</v>
      </c>
      <c r="L213" s="8">
        <v>6</v>
      </c>
      <c r="M213" s="9">
        <v>15990</v>
      </c>
      <c r="N213" s="3">
        <v>0.7</v>
      </c>
      <c r="O213" s="2">
        <v>4</v>
      </c>
      <c r="P213" s="4">
        <f t="shared" si="1"/>
        <v>0</v>
      </c>
      <c r="Q213" s="4">
        <v>4390</v>
      </c>
      <c r="R213" s="2" t="s">
        <v>3814</v>
      </c>
      <c r="S213" s="2" t="s">
        <v>3815</v>
      </c>
      <c r="T213" s="2" t="s">
        <v>3816</v>
      </c>
      <c r="U213" s="2" t="s">
        <v>3817</v>
      </c>
      <c r="V213" s="2" t="s">
        <v>3818</v>
      </c>
      <c r="W213" s="2" t="s">
        <v>3819</v>
      </c>
      <c r="X213" s="5" t="s">
        <v>3820</v>
      </c>
      <c r="Y213" s="5" t="s">
        <v>3821</v>
      </c>
    </row>
    <row r="214" spans="1:25" ht="13" x14ac:dyDescent="0.15">
      <c r="A214" s="2" t="s">
        <v>10029</v>
      </c>
      <c r="B214" s="2" t="s">
        <v>10030</v>
      </c>
      <c r="C214" s="8" t="str">
        <f ca="1">IFERROR(__xludf.DUMMYFUNCTION("INDEX(SPLIT(B214,"" ""),1)"),"AGARO")</f>
        <v>AGARO</v>
      </c>
      <c r="D214" s="2" t="s">
        <v>13950</v>
      </c>
      <c r="E214" s="8" t="s">
        <v>13958</v>
      </c>
      <c r="F214" s="8" t="s">
        <v>13959</v>
      </c>
      <c r="G214" s="8" t="s">
        <v>13998</v>
      </c>
      <c r="H214" s="8"/>
      <c r="I214" s="9">
        <v>4789</v>
      </c>
      <c r="J214" s="8" t="str">
        <f t="shared" si="0"/>
        <v>&gt;2000</v>
      </c>
      <c r="K214" s="8" t="s">
        <v>13946</v>
      </c>
      <c r="L214" s="8">
        <v>6</v>
      </c>
      <c r="M214" s="9">
        <v>8990</v>
      </c>
      <c r="N214" s="3">
        <v>0.47</v>
      </c>
      <c r="O214" s="2">
        <v>4.3</v>
      </c>
      <c r="P214" s="4">
        <f t="shared" si="1"/>
        <v>1</v>
      </c>
      <c r="Q214" s="4">
        <v>1017</v>
      </c>
      <c r="R214" s="2" t="s">
        <v>10033</v>
      </c>
      <c r="S214" s="2" t="s">
        <v>10034</v>
      </c>
      <c r="T214" s="2" t="s">
        <v>10035</v>
      </c>
      <c r="U214" s="2" t="s">
        <v>10036</v>
      </c>
      <c r="V214" s="2" t="s">
        <v>10037</v>
      </c>
      <c r="W214" s="2" t="s">
        <v>10038</v>
      </c>
      <c r="X214" s="5" t="s">
        <v>10039</v>
      </c>
      <c r="Y214" s="5" t="s">
        <v>10040</v>
      </c>
    </row>
    <row r="215" spans="1:25" ht="13" x14ac:dyDescent="0.15">
      <c r="A215" s="2" t="s">
        <v>2544</v>
      </c>
      <c r="B215" s="2" t="s">
        <v>2545</v>
      </c>
      <c r="C215" s="8" t="str">
        <f ca="1">IFERROR(__xludf.DUMMYFUNCTION("INDEX(SPLIT(B215,"" ""),1)"),"Realme")</f>
        <v>Realme</v>
      </c>
      <c r="D215" s="2" t="s">
        <v>13942</v>
      </c>
      <c r="E215" s="8" t="s">
        <v>14002</v>
      </c>
      <c r="F215" s="8" t="s">
        <v>14010</v>
      </c>
      <c r="G215" s="8" t="s">
        <v>14011</v>
      </c>
      <c r="H215" s="8"/>
      <c r="I215" s="9">
        <v>4699</v>
      </c>
      <c r="J215" s="8" t="str">
        <f t="shared" si="0"/>
        <v>&gt;2000</v>
      </c>
      <c r="K215" s="8" t="s">
        <v>13946</v>
      </c>
      <c r="L215" s="8">
        <v>6</v>
      </c>
      <c r="M215" s="9">
        <v>4699</v>
      </c>
      <c r="N215" s="3">
        <v>0</v>
      </c>
      <c r="O215" s="2">
        <v>4.5</v>
      </c>
      <c r="P215" s="4">
        <f t="shared" si="1"/>
        <v>1</v>
      </c>
      <c r="Q215" s="2">
        <v>224</v>
      </c>
      <c r="R215" s="2" t="s">
        <v>2548</v>
      </c>
      <c r="S215" s="2" t="s">
        <v>2549</v>
      </c>
      <c r="T215" s="2" t="s">
        <v>2550</v>
      </c>
      <c r="U215" s="2" t="s">
        <v>2551</v>
      </c>
      <c r="V215" s="2" t="s">
        <v>2552</v>
      </c>
      <c r="W215" s="2" t="s">
        <v>2553</v>
      </c>
      <c r="X215" s="5" t="s">
        <v>2554</v>
      </c>
      <c r="Y215" s="5" t="s">
        <v>2555</v>
      </c>
    </row>
    <row r="216" spans="1:25" ht="13" x14ac:dyDescent="0.15">
      <c r="A216" s="2" t="s">
        <v>8174</v>
      </c>
      <c r="B216" s="2" t="s">
        <v>8175</v>
      </c>
      <c r="C216" s="8" t="str">
        <f ca="1">IFERROR(__xludf.DUMMYFUNCTION("INDEX(SPLIT(B216,"" ""),1)"),"MI")</f>
        <v>MI</v>
      </c>
      <c r="D216" s="2" t="s">
        <v>13942</v>
      </c>
      <c r="E216" s="8" t="s">
        <v>14012</v>
      </c>
      <c r="F216" s="8" t="s">
        <v>14013</v>
      </c>
      <c r="G216" s="8" t="s">
        <v>14014</v>
      </c>
      <c r="H216" s="8"/>
      <c r="I216" s="9">
        <v>4499</v>
      </c>
      <c r="J216" s="8" t="str">
        <f t="shared" si="0"/>
        <v>&gt;2000</v>
      </c>
      <c r="K216" s="8" t="s">
        <v>13946</v>
      </c>
      <c r="L216" s="8">
        <v>6</v>
      </c>
      <c r="M216" s="9">
        <v>5999</v>
      </c>
      <c r="N216" s="3">
        <v>0.25</v>
      </c>
      <c r="O216" s="2">
        <v>4.3</v>
      </c>
      <c r="P216" s="4">
        <f t="shared" si="1"/>
        <v>1</v>
      </c>
      <c r="Q216" s="4">
        <v>44696</v>
      </c>
      <c r="R216" s="2" t="s">
        <v>8176</v>
      </c>
      <c r="S216" s="2" t="s">
        <v>8177</v>
      </c>
      <c r="T216" s="2" t="s">
        <v>8178</v>
      </c>
      <c r="U216" s="2" t="s">
        <v>8179</v>
      </c>
      <c r="V216" s="2" t="s">
        <v>8180</v>
      </c>
      <c r="W216" s="2" t="s">
        <v>8181</v>
      </c>
      <c r="X216" s="5" t="s">
        <v>8182</v>
      </c>
      <c r="Y216" s="5" t="s">
        <v>8183</v>
      </c>
    </row>
    <row r="217" spans="1:25" ht="13" x14ac:dyDescent="0.15">
      <c r="A217" s="2" t="s">
        <v>4384</v>
      </c>
      <c r="B217" s="2" t="s">
        <v>4385</v>
      </c>
      <c r="C217" s="8" t="str">
        <f ca="1">IFERROR(__xludf.DUMMYFUNCTION("INDEX(SPLIT(B217,"" ""),1)"),"Noise")</f>
        <v>Noise</v>
      </c>
      <c r="D217" s="2" t="s">
        <v>13942</v>
      </c>
      <c r="E217" s="8" t="s">
        <v>13974</v>
      </c>
      <c r="F217" s="8" t="s">
        <v>13975</v>
      </c>
      <c r="G217" s="8"/>
      <c r="H217" s="8"/>
      <c r="I217" s="9">
        <v>4499</v>
      </c>
      <c r="J217" s="8" t="str">
        <f t="shared" si="0"/>
        <v>&gt;2000</v>
      </c>
      <c r="K217" s="8" t="s">
        <v>13946</v>
      </c>
      <c r="L217" s="8">
        <v>6</v>
      </c>
      <c r="M217" s="9">
        <v>7999</v>
      </c>
      <c r="N217" s="3">
        <v>0.44</v>
      </c>
      <c r="O217" s="2">
        <v>3.5</v>
      </c>
      <c r="P217" s="4">
        <f t="shared" si="1"/>
        <v>0</v>
      </c>
      <c r="Q217" s="2">
        <v>37</v>
      </c>
      <c r="R217" s="2" t="s">
        <v>4387</v>
      </c>
      <c r="S217" s="2" t="s">
        <v>4388</v>
      </c>
      <c r="T217" s="2" t="s">
        <v>4389</v>
      </c>
      <c r="U217" s="2" t="s">
        <v>4390</v>
      </c>
      <c r="V217" s="2" t="s">
        <v>4391</v>
      </c>
      <c r="W217" s="2" t="s">
        <v>4392</v>
      </c>
      <c r="X217" s="5" t="s">
        <v>4393</v>
      </c>
      <c r="Y217" s="5" t="s">
        <v>4394</v>
      </c>
    </row>
    <row r="218" spans="1:25" ht="13" x14ac:dyDescent="0.15">
      <c r="A218" s="2" t="s">
        <v>7299</v>
      </c>
      <c r="B218" s="2" t="s">
        <v>7300</v>
      </c>
      <c r="C218" s="8" t="str">
        <f ca="1">IFERROR(__xludf.DUMMYFUNCTION("INDEX(SPLIT(B218,"" ""),1)"),"Western")</f>
        <v>Western</v>
      </c>
      <c r="D218" s="2" t="s">
        <v>13954</v>
      </c>
      <c r="E218" s="8" t="s">
        <v>13976</v>
      </c>
      <c r="F218" s="8" t="s">
        <v>13999</v>
      </c>
      <c r="G218" s="8"/>
      <c r="H218" s="8"/>
      <c r="I218" s="9">
        <v>4449</v>
      </c>
      <c r="J218" s="8" t="str">
        <f t="shared" si="0"/>
        <v>&gt;2000</v>
      </c>
      <c r="K218" s="8" t="s">
        <v>13946</v>
      </c>
      <c r="L218" s="8">
        <v>6</v>
      </c>
      <c r="M218" s="9">
        <v>5734</v>
      </c>
      <c r="N218" s="3">
        <v>0.22</v>
      </c>
      <c r="O218" s="2">
        <v>4.4000000000000004</v>
      </c>
      <c r="P218" s="4">
        <f t="shared" si="1"/>
        <v>1</v>
      </c>
      <c r="Q218" s="4">
        <v>25006</v>
      </c>
      <c r="R218" s="2" t="s">
        <v>7303</v>
      </c>
      <c r="S218" s="2" t="s">
        <v>7304</v>
      </c>
      <c r="T218" s="2" t="s">
        <v>7305</v>
      </c>
      <c r="U218" s="2" t="s">
        <v>7306</v>
      </c>
      <c r="V218" s="2" t="s">
        <v>7307</v>
      </c>
      <c r="W218" s="2" t="s">
        <v>14015</v>
      </c>
      <c r="X218" s="5" t="s">
        <v>7309</v>
      </c>
      <c r="Y218" s="5" t="s">
        <v>7310</v>
      </c>
    </row>
    <row r="219" spans="1:25" ht="13" x14ac:dyDescent="0.15">
      <c r="A219" s="2" t="s">
        <v>11024</v>
      </c>
      <c r="B219" s="2" t="s">
        <v>11025</v>
      </c>
      <c r="C219" s="8" t="str">
        <f ca="1">IFERROR(__xludf.DUMMYFUNCTION("INDEX(SPLIT(B219,"" ""),1)"),"Philips")</f>
        <v>Philips</v>
      </c>
      <c r="D219" s="2" t="s">
        <v>13950</v>
      </c>
      <c r="E219" s="8" t="s">
        <v>13958</v>
      </c>
      <c r="F219" s="8" t="s">
        <v>13959</v>
      </c>
      <c r="G219" s="8" t="s">
        <v>13992</v>
      </c>
      <c r="H219" s="8" t="s">
        <v>13993</v>
      </c>
      <c r="I219" s="9">
        <v>4280</v>
      </c>
      <c r="J219" s="8" t="str">
        <f t="shared" si="0"/>
        <v>&gt;2000</v>
      </c>
      <c r="K219" s="8" t="s">
        <v>13946</v>
      </c>
      <c r="L219" s="8">
        <v>6</v>
      </c>
      <c r="M219" s="9">
        <v>5995</v>
      </c>
      <c r="N219" s="3">
        <v>0.28999999999999998</v>
      </c>
      <c r="O219" s="2">
        <v>3.8</v>
      </c>
      <c r="P219" s="4">
        <f t="shared" si="1"/>
        <v>0</v>
      </c>
      <c r="Q219" s="4">
        <v>2112</v>
      </c>
      <c r="R219" s="2" t="s">
        <v>11028</v>
      </c>
      <c r="S219" s="2" t="s">
        <v>11029</v>
      </c>
      <c r="T219" s="2" t="s">
        <v>11030</v>
      </c>
      <c r="U219" s="2" t="s">
        <v>11031</v>
      </c>
      <c r="V219" s="2" t="s">
        <v>11032</v>
      </c>
      <c r="W219" s="2" t="s">
        <v>11033</v>
      </c>
      <c r="X219" s="5" t="s">
        <v>11034</v>
      </c>
      <c r="Y219" s="5" t="s">
        <v>11035</v>
      </c>
    </row>
    <row r="220" spans="1:25" ht="13" x14ac:dyDescent="0.15">
      <c r="A220" s="2" t="s">
        <v>5498</v>
      </c>
      <c r="B220" s="2" t="s">
        <v>5499</v>
      </c>
      <c r="C220" s="8" t="str">
        <f ca="1">IFERROR(__xludf.DUMMYFUNCTION("INDEX(SPLIT(B220,"" ""),1)"),"Seagate")</f>
        <v>Seagate</v>
      </c>
      <c r="D220" s="2" t="s">
        <v>13954</v>
      </c>
      <c r="E220" s="8" t="s">
        <v>13976</v>
      </c>
      <c r="F220" s="8" t="s">
        <v>13999</v>
      </c>
      <c r="G220" s="8"/>
      <c r="H220" s="8"/>
      <c r="I220" s="9">
        <v>4098</v>
      </c>
      <c r="J220" s="8" t="str">
        <f t="shared" si="0"/>
        <v>&gt;2000</v>
      </c>
      <c r="K220" s="8" t="s">
        <v>13946</v>
      </c>
      <c r="L220" s="8">
        <v>6</v>
      </c>
      <c r="M220" s="9">
        <v>4999</v>
      </c>
      <c r="N220" s="3">
        <v>0.18</v>
      </c>
      <c r="O220" s="2">
        <v>4.5</v>
      </c>
      <c r="P220" s="4">
        <f t="shared" si="1"/>
        <v>1</v>
      </c>
      <c r="Q220" s="4">
        <v>50810</v>
      </c>
      <c r="R220" s="2" t="s">
        <v>5502</v>
      </c>
      <c r="S220" s="2" t="s">
        <v>5503</v>
      </c>
      <c r="T220" s="2" t="s">
        <v>5504</v>
      </c>
      <c r="U220" s="2" t="s">
        <v>5505</v>
      </c>
      <c r="V220" s="2" t="s">
        <v>5506</v>
      </c>
      <c r="W220" s="2" t="s">
        <v>5507</v>
      </c>
      <c r="X220" s="5" t="s">
        <v>5508</v>
      </c>
      <c r="Y220" s="5" t="s">
        <v>5509</v>
      </c>
    </row>
    <row r="221" spans="1:25" ht="13" x14ac:dyDescent="0.15">
      <c r="A221" s="2" t="s">
        <v>3783</v>
      </c>
      <c r="B221" s="2" t="s">
        <v>3784</v>
      </c>
      <c r="C221" s="8" t="str">
        <f ca="1">IFERROR(__xludf.DUMMYFUNCTION("INDEX(SPLIT(B221,"" ""),1)"),"Fire-Boltt")</f>
        <v>Fire-Boltt</v>
      </c>
      <c r="D221" s="2" t="s">
        <v>13942</v>
      </c>
      <c r="E221" s="8" t="s">
        <v>13974</v>
      </c>
      <c r="F221" s="8" t="s">
        <v>13975</v>
      </c>
      <c r="G221" s="8"/>
      <c r="H221" s="8"/>
      <c r="I221" s="9">
        <v>3999</v>
      </c>
      <c r="J221" s="8" t="str">
        <f t="shared" si="0"/>
        <v>&gt;2000</v>
      </c>
      <c r="K221" s="8" t="s">
        <v>13946</v>
      </c>
      <c r="L221" s="8">
        <v>6</v>
      </c>
      <c r="M221" s="9">
        <v>9999</v>
      </c>
      <c r="N221" s="3">
        <v>0.6</v>
      </c>
      <c r="O221" s="2">
        <v>4.4000000000000004</v>
      </c>
      <c r="P221" s="4">
        <f t="shared" si="1"/>
        <v>1</v>
      </c>
      <c r="Q221" s="2">
        <v>73</v>
      </c>
      <c r="R221" s="2" t="s">
        <v>3785</v>
      </c>
      <c r="S221" s="2" t="s">
        <v>3786</v>
      </c>
      <c r="T221" s="2" t="s">
        <v>3787</v>
      </c>
      <c r="U221" s="2" t="s">
        <v>3788</v>
      </c>
      <c r="V221" s="2" t="s">
        <v>3789</v>
      </c>
      <c r="W221" s="2" t="s">
        <v>3790</v>
      </c>
      <c r="X221" s="5" t="s">
        <v>3791</v>
      </c>
      <c r="Y221" s="5" t="s">
        <v>3792</v>
      </c>
    </row>
    <row r="222" spans="1:25" ht="13" x14ac:dyDescent="0.15">
      <c r="A222" s="2" t="s">
        <v>3577</v>
      </c>
      <c r="B222" s="2" t="s">
        <v>3578</v>
      </c>
      <c r="C222" s="8" t="str">
        <f ca="1">IFERROR(__xludf.DUMMYFUNCTION("INDEX(SPLIT(B222,"" ""),1)"),"Fire-Boltt")</f>
        <v>Fire-Boltt</v>
      </c>
      <c r="D222" s="2" t="s">
        <v>13942</v>
      </c>
      <c r="E222" s="8" t="s">
        <v>13974</v>
      </c>
      <c r="F222" s="8" t="s">
        <v>13975</v>
      </c>
      <c r="G222" s="8"/>
      <c r="H222" s="8"/>
      <c r="I222" s="9">
        <v>3999</v>
      </c>
      <c r="J222" s="8" t="str">
        <f t="shared" si="0"/>
        <v>&gt;2000</v>
      </c>
      <c r="K222" s="8" t="s">
        <v>13946</v>
      </c>
      <c r="L222" s="8">
        <v>6</v>
      </c>
      <c r="M222" s="9">
        <v>16999</v>
      </c>
      <c r="N222" s="3">
        <v>0.76</v>
      </c>
      <c r="O222" s="2">
        <v>4.3</v>
      </c>
      <c r="P222" s="4">
        <f t="shared" si="1"/>
        <v>1</v>
      </c>
      <c r="Q222" s="4">
        <v>17159</v>
      </c>
      <c r="R222" s="2" t="s">
        <v>3579</v>
      </c>
      <c r="S222" s="2" t="s">
        <v>3580</v>
      </c>
      <c r="T222" s="2" t="s">
        <v>3581</v>
      </c>
      <c r="U222" s="2" t="s">
        <v>3582</v>
      </c>
      <c r="V222" s="2" t="s">
        <v>3583</v>
      </c>
      <c r="W222" s="2" t="s">
        <v>3584</v>
      </c>
      <c r="X222" s="5" t="s">
        <v>3585</v>
      </c>
      <c r="Y222" s="5" t="s">
        <v>3586</v>
      </c>
    </row>
    <row r="223" spans="1:25" ht="13" x14ac:dyDescent="0.15">
      <c r="A223" s="2" t="s">
        <v>5084</v>
      </c>
      <c r="B223" s="2" t="s">
        <v>3578</v>
      </c>
      <c r="C223" s="8" t="str">
        <f ca="1">IFERROR(__xludf.DUMMYFUNCTION("INDEX(SPLIT(B223,"" ""),1)"),"Fire-Boltt")</f>
        <v>Fire-Boltt</v>
      </c>
      <c r="D223" s="2" t="s">
        <v>13942</v>
      </c>
      <c r="E223" s="8" t="s">
        <v>13974</v>
      </c>
      <c r="F223" s="8" t="s">
        <v>13975</v>
      </c>
      <c r="G223" s="8"/>
      <c r="H223" s="8"/>
      <c r="I223" s="9">
        <v>3999</v>
      </c>
      <c r="J223" s="8" t="str">
        <f t="shared" si="0"/>
        <v>&gt;2000</v>
      </c>
      <c r="K223" s="8" t="s">
        <v>13946</v>
      </c>
      <c r="L223" s="8">
        <v>6</v>
      </c>
      <c r="M223" s="9">
        <v>17999</v>
      </c>
      <c r="N223" s="3">
        <v>0.78</v>
      </c>
      <c r="O223" s="2">
        <v>4.3</v>
      </c>
      <c r="P223" s="4">
        <f t="shared" si="1"/>
        <v>1</v>
      </c>
      <c r="Q223" s="4">
        <v>17161</v>
      </c>
      <c r="R223" s="2" t="s">
        <v>5085</v>
      </c>
      <c r="S223" s="2" t="s">
        <v>3580</v>
      </c>
      <c r="T223" s="2" t="s">
        <v>3581</v>
      </c>
      <c r="U223" s="2" t="s">
        <v>3582</v>
      </c>
      <c r="V223" s="2" t="s">
        <v>3583</v>
      </c>
      <c r="W223" s="2" t="s">
        <v>3584</v>
      </c>
      <c r="X223" s="5" t="s">
        <v>5086</v>
      </c>
      <c r="Y223" s="5" t="s">
        <v>5087</v>
      </c>
    </row>
    <row r="224" spans="1:25" ht="13" x14ac:dyDescent="0.15">
      <c r="A224" s="2" t="s">
        <v>4927</v>
      </c>
      <c r="B224" s="2" t="s">
        <v>4928</v>
      </c>
      <c r="C224" s="8" t="str">
        <f ca="1">IFERROR(__xludf.DUMMYFUNCTION("INDEX(SPLIT(B224,"" ""),1)"),"Noise")</f>
        <v>Noise</v>
      </c>
      <c r="D224" s="2" t="s">
        <v>13942</v>
      </c>
      <c r="E224" s="8" t="s">
        <v>13974</v>
      </c>
      <c r="F224" s="8" t="s">
        <v>13975</v>
      </c>
      <c r="G224" s="8"/>
      <c r="H224" s="8"/>
      <c r="I224" s="9">
        <v>3999</v>
      </c>
      <c r="J224" s="8" t="str">
        <f t="shared" si="0"/>
        <v>&gt;2000</v>
      </c>
      <c r="K224" s="8" t="s">
        <v>13946</v>
      </c>
      <c r="L224" s="8">
        <v>6</v>
      </c>
      <c r="M224" s="9">
        <v>6999</v>
      </c>
      <c r="N224" s="3">
        <v>0.43</v>
      </c>
      <c r="O224" s="2">
        <v>4.0999999999999996</v>
      </c>
      <c r="P224" s="4">
        <f t="shared" si="1"/>
        <v>0</v>
      </c>
      <c r="Q224" s="4">
        <v>10229</v>
      </c>
      <c r="R224" s="2" t="s">
        <v>4929</v>
      </c>
      <c r="S224" s="2" t="s">
        <v>4930</v>
      </c>
      <c r="T224" s="2" t="s">
        <v>4931</v>
      </c>
      <c r="U224" s="2" t="s">
        <v>4932</v>
      </c>
      <c r="V224" s="2" t="s">
        <v>4933</v>
      </c>
      <c r="W224" s="2" t="s">
        <v>4934</v>
      </c>
      <c r="X224" s="5" t="s">
        <v>4935</v>
      </c>
      <c r="Y224" s="5" t="s">
        <v>4936</v>
      </c>
    </row>
    <row r="225" spans="1:25" ht="13" x14ac:dyDescent="0.15">
      <c r="A225" s="2" t="s">
        <v>7800</v>
      </c>
      <c r="B225" s="2" t="s">
        <v>7801</v>
      </c>
      <c r="C225" s="8" t="str">
        <f ca="1">IFERROR(__xludf.DUMMYFUNCTION("INDEX(SPLIT(B225,"" ""),1)"),"HP")</f>
        <v>HP</v>
      </c>
      <c r="D225" s="2" t="s">
        <v>13954</v>
      </c>
      <c r="E225" s="8" t="s">
        <v>13988</v>
      </c>
      <c r="F225" s="8" t="s">
        <v>13989</v>
      </c>
      <c r="G225" s="8"/>
      <c r="H225" s="8"/>
      <c r="I225" s="9">
        <v>3999</v>
      </c>
      <c r="J225" s="8" t="str">
        <f t="shared" si="0"/>
        <v>&gt;2000</v>
      </c>
      <c r="K225" s="8" t="s">
        <v>13946</v>
      </c>
      <c r="L225" s="8">
        <v>6</v>
      </c>
      <c r="M225" s="9">
        <v>4332.96</v>
      </c>
      <c r="N225" s="3">
        <v>0.08</v>
      </c>
      <c r="O225" s="2">
        <v>3.5</v>
      </c>
      <c r="P225" s="4">
        <f t="shared" si="1"/>
        <v>0</v>
      </c>
      <c r="Q225" s="4">
        <v>21762</v>
      </c>
      <c r="R225" s="2" t="s">
        <v>7804</v>
      </c>
      <c r="S225" s="2" t="s">
        <v>7805</v>
      </c>
      <c r="T225" s="2" t="s">
        <v>7806</v>
      </c>
      <c r="U225" s="2" t="s">
        <v>7807</v>
      </c>
      <c r="V225" s="2" t="s">
        <v>7808</v>
      </c>
      <c r="W225" s="2" t="s">
        <v>7809</v>
      </c>
      <c r="X225" s="5" t="s">
        <v>7810</v>
      </c>
      <c r="Y225" s="5" t="s">
        <v>7811</v>
      </c>
    </row>
    <row r="226" spans="1:25" ht="13" x14ac:dyDescent="0.15">
      <c r="A226" s="2" t="s">
        <v>11996</v>
      </c>
      <c r="B226" s="2" t="s">
        <v>11997</v>
      </c>
      <c r="C226" s="8" t="str">
        <f ca="1">IFERROR(__xludf.DUMMYFUNCTION("INDEX(SPLIT(B226,"" ""),1)"),"Inalsa")</f>
        <v>Inalsa</v>
      </c>
      <c r="D226" s="2" t="s">
        <v>13950</v>
      </c>
      <c r="E226" s="8" t="s">
        <v>13958</v>
      </c>
      <c r="F226" s="8" t="s">
        <v>13959</v>
      </c>
      <c r="G226" s="8" t="s">
        <v>13960</v>
      </c>
      <c r="H226" s="8" t="s">
        <v>13961</v>
      </c>
      <c r="I226" s="9">
        <v>3859</v>
      </c>
      <c r="J226" s="8" t="str">
        <f t="shared" si="0"/>
        <v>&gt;2000</v>
      </c>
      <c r="K226" s="8" t="s">
        <v>13946</v>
      </c>
      <c r="L226" s="8">
        <v>6</v>
      </c>
      <c r="M226" s="9">
        <v>10295</v>
      </c>
      <c r="N226" s="3">
        <v>0.63</v>
      </c>
      <c r="O226" s="2">
        <v>3.9</v>
      </c>
      <c r="P226" s="4">
        <f t="shared" si="1"/>
        <v>0</v>
      </c>
      <c r="Q226" s="4">
        <v>8095</v>
      </c>
      <c r="R226" s="2" t="s">
        <v>12000</v>
      </c>
      <c r="S226" s="2" t="s">
        <v>12001</v>
      </c>
      <c r="T226" s="2" t="s">
        <v>12002</v>
      </c>
      <c r="U226" s="2" t="s">
        <v>12003</v>
      </c>
      <c r="V226" s="2" t="s">
        <v>12004</v>
      </c>
      <c r="W226" s="2" t="s">
        <v>12005</v>
      </c>
      <c r="X226" s="5" t="s">
        <v>12006</v>
      </c>
      <c r="Y226" s="5" t="s">
        <v>12007</v>
      </c>
    </row>
    <row r="227" spans="1:25" ht="13" x14ac:dyDescent="0.15">
      <c r="A227" s="2" t="s">
        <v>12572</v>
      </c>
      <c r="B227" s="2" t="s">
        <v>12573</v>
      </c>
      <c r="C227" s="8" t="str">
        <f ca="1">IFERROR(__xludf.DUMMYFUNCTION("INDEX(SPLIT(B227,"" ""),1)"),"AmazonBasics")</f>
        <v>AmazonBasics</v>
      </c>
      <c r="D227" s="2" t="s">
        <v>13950</v>
      </c>
      <c r="E227" s="8" t="s">
        <v>13958</v>
      </c>
      <c r="F227" s="8" t="s">
        <v>13959</v>
      </c>
      <c r="G227" s="8" t="s">
        <v>13960</v>
      </c>
      <c r="H227" s="8" t="s">
        <v>13961</v>
      </c>
      <c r="I227" s="9">
        <v>3799</v>
      </c>
      <c r="J227" s="8" t="str">
        <f t="shared" si="0"/>
        <v>&gt;2000</v>
      </c>
      <c r="K227" s="8" t="s">
        <v>13946</v>
      </c>
      <c r="L227" s="8">
        <v>6</v>
      </c>
      <c r="M227" s="9">
        <v>6000</v>
      </c>
      <c r="N227" s="3">
        <v>0.37</v>
      </c>
      <c r="O227" s="2">
        <v>4.2</v>
      </c>
      <c r="P227" s="4">
        <f t="shared" si="1"/>
        <v>1</v>
      </c>
      <c r="Q227" s="4">
        <v>11935</v>
      </c>
      <c r="R227" s="2" t="s">
        <v>12574</v>
      </c>
      <c r="S227" s="2" t="s">
        <v>12575</v>
      </c>
      <c r="T227" s="2" t="s">
        <v>12576</v>
      </c>
      <c r="U227" s="2" t="s">
        <v>12577</v>
      </c>
      <c r="V227" s="2" t="s">
        <v>12578</v>
      </c>
      <c r="W227" s="2" t="s">
        <v>12579</v>
      </c>
      <c r="X227" s="5" t="s">
        <v>12580</v>
      </c>
      <c r="Y227" s="5" t="s">
        <v>12581</v>
      </c>
    </row>
    <row r="228" spans="1:25" ht="13" x14ac:dyDescent="0.15">
      <c r="A228" s="2" t="s">
        <v>4799</v>
      </c>
      <c r="B228" s="2" t="s">
        <v>4800</v>
      </c>
      <c r="C228" s="8" t="str">
        <f ca="1">IFERROR(__xludf.DUMMYFUNCTION("INDEX(SPLIT(B228,"" ""),1)"),"Nokia")</f>
        <v>Nokia</v>
      </c>
      <c r="D228" s="2" t="s">
        <v>13942</v>
      </c>
      <c r="E228" s="8" t="s">
        <v>13947</v>
      </c>
      <c r="F228" s="8" t="s">
        <v>13948</v>
      </c>
      <c r="G228" s="8" t="s">
        <v>14016</v>
      </c>
      <c r="H228" s="8"/>
      <c r="I228" s="9">
        <v>3799</v>
      </c>
      <c r="J228" s="8" t="str">
        <f t="shared" si="0"/>
        <v>&gt;2000</v>
      </c>
      <c r="K228" s="8" t="s">
        <v>13946</v>
      </c>
      <c r="L228" s="8">
        <v>6</v>
      </c>
      <c r="M228" s="9">
        <v>5299</v>
      </c>
      <c r="N228" s="3">
        <v>0.28000000000000003</v>
      </c>
      <c r="O228" s="2">
        <v>3.5</v>
      </c>
      <c r="P228" s="4">
        <f t="shared" si="1"/>
        <v>0</v>
      </c>
      <c r="Q228" s="4">
        <v>1641</v>
      </c>
      <c r="R228" s="2" t="s">
        <v>4803</v>
      </c>
      <c r="S228" s="2" t="s">
        <v>4804</v>
      </c>
      <c r="T228" s="2" t="s">
        <v>4805</v>
      </c>
      <c r="U228" s="2" t="s">
        <v>4806</v>
      </c>
      <c r="V228" s="2" t="s">
        <v>4807</v>
      </c>
      <c r="W228" s="2" t="s">
        <v>4808</v>
      </c>
      <c r="X228" s="5" t="s">
        <v>4809</v>
      </c>
      <c r="Y228" s="5" t="s">
        <v>4810</v>
      </c>
    </row>
    <row r="229" spans="1:25" ht="13" x14ac:dyDescent="0.15">
      <c r="A229" s="2" t="s">
        <v>11790</v>
      </c>
      <c r="B229" s="2" t="s">
        <v>11791</v>
      </c>
      <c r="C229" s="8" t="str">
        <f ca="1">IFERROR(__xludf.DUMMYFUNCTION("INDEX(SPLIT(B229,"" ""),1)"),"Morphy")</f>
        <v>Morphy</v>
      </c>
      <c r="D229" s="2" t="s">
        <v>13950</v>
      </c>
      <c r="E229" s="8" t="s">
        <v>13951</v>
      </c>
      <c r="F229" s="8" t="s">
        <v>13972</v>
      </c>
      <c r="G229" s="8" t="s">
        <v>13982</v>
      </c>
      <c r="H229" s="8"/>
      <c r="I229" s="9">
        <v>3711</v>
      </c>
      <c r="J229" s="8" t="str">
        <f t="shared" si="0"/>
        <v>&gt;2000</v>
      </c>
      <c r="K229" s="8" t="s">
        <v>13946</v>
      </c>
      <c r="L229" s="8">
        <v>6</v>
      </c>
      <c r="M229" s="9">
        <v>4495</v>
      </c>
      <c r="N229" s="3">
        <v>0.17</v>
      </c>
      <c r="O229" s="2">
        <v>4.3</v>
      </c>
      <c r="P229" s="4">
        <f t="shared" si="1"/>
        <v>1</v>
      </c>
      <c r="Q229" s="2">
        <v>356</v>
      </c>
      <c r="R229" s="2" t="s">
        <v>11794</v>
      </c>
      <c r="S229" s="2" t="s">
        <v>11795</v>
      </c>
      <c r="T229" s="2" t="s">
        <v>11796</v>
      </c>
      <c r="U229" s="2" t="s">
        <v>11797</v>
      </c>
      <c r="V229" s="2" t="s">
        <v>11798</v>
      </c>
      <c r="W229" s="2" t="s">
        <v>11799</v>
      </c>
      <c r="X229" s="5" t="s">
        <v>11800</v>
      </c>
      <c r="Y229" s="5" t="s">
        <v>11801</v>
      </c>
    </row>
    <row r="230" spans="1:25" ht="13" x14ac:dyDescent="0.15">
      <c r="A230" s="2" t="s">
        <v>12647</v>
      </c>
      <c r="B230" s="2" t="s">
        <v>12648</v>
      </c>
      <c r="C230" s="8" t="str">
        <f ca="1">IFERROR(__xludf.DUMMYFUNCTION("INDEX(SPLIT(B230,"" ""),1)"),"Prestige")</f>
        <v>Prestige</v>
      </c>
      <c r="D230" s="2" t="s">
        <v>13950</v>
      </c>
      <c r="E230" s="8" t="s">
        <v>13958</v>
      </c>
      <c r="F230" s="8" t="s">
        <v>13969</v>
      </c>
      <c r="G230" s="8" t="s">
        <v>14017</v>
      </c>
      <c r="H230" s="8" t="s">
        <v>14018</v>
      </c>
      <c r="I230" s="9">
        <v>3710</v>
      </c>
      <c r="J230" s="8" t="str">
        <f t="shared" si="0"/>
        <v>&gt;2000</v>
      </c>
      <c r="K230" s="8" t="s">
        <v>13946</v>
      </c>
      <c r="L230" s="8">
        <v>6</v>
      </c>
      <c r="M230" s="9">
        <v>4330</v>
      </c>
      <c r="N230" s="3">
        <v>0.14000000000000001</v>
      </c>
      <c r="O230" s="2">
        <v>3.7</v>
      </c>
      <c r="P230" s="4">
        <f t="shared" si="1"/>
        <v>0</v>
      </c>
      <c r="Q230" s="4">
        <v>1662</v>
      </c>
      <c r="R230" s="2" t="s">
        <v>12651</v>
      </c>
      <c r="S230" s="2" t="s">
        <v>12652</v>
      </c>
      <c r="T230" s="2" t="s">
        <v>12653</v>
      </c>
      <c r="U230" s="2" t="s">
        <v>12654</v>
      </c>
      <c r="V230" s="2" t="s">
        <v>12655</v>
      </c>
      <c r="W230" s="2" t="s">
        <v>12656</v>
      </c>
      <c r="X230" s="5" t="s">
        <v>12657</v>
      </c>
      <c r="Y230" s="5" t="s">
        <v>12658</v>
      </c>
    </row>
    <row r="231" spans="1:25" ht="13" x14ac:dyDescent="0.15">
      <c r="A231" s="2" t="s">
        <v>10143</v>
      </c>
      <c r="B231" s="2" t="s">
        <v>10144</v>
      </c>
      <c r="C231" s="8" t="str">
        <f ca="1">IFERROR(__xludf.DUMMYFUNCTION("INDEX(SPLIT(B231,"" ""),1)"),"Philips")</f>
        <v>Philips</v>
      </c>
      <c r="D231" s="2" t="s">
        <v>13950</v>
      </c>
      <c r="E231" s="8" t="s">
        <v>13958</v>
      </c>
      <c r="F231" s="8" t="s">
        <v>13969</v>
      </c>
      <c r="G231" s="8" t="s">
        <v>13994</v>
      </c>
      <c r="H231" s="8"/>
      <c r="I231" s="9">
        <v>3699</v>
      </c>
      <c r="J231" s="8" t="str">
        <f t="shared" si="0"/>
        <v>&gt;2000</v>
      </c>
      <c r="K231" s="8" t="s">
        <v>13946</v>
      </c>
      <c r="L231" s="8">
        <v>6</v>
      </c>
      <c r="M231" s="9">
        <v>4295</v>
      </c>
      <c r="N231" s="3">
        <v>0.14000000000000001</v>
      </c>
      <c r="O231" s="2">
        <v>4.0999999999999996</v>
      </c>
      <c r="P231" s="4">
        <f t="shared" si="1"/>
        <v>0</v>
      </c>
      <c r="Q231" s="4">
        <v>26543</v>
      </c>
      <c r="R231" s="2" t="s">
        <v>10147</v>
      </c>
      <c r="S231" s="2" t="s">
        <v>10148</v>
      </c>
      <c r="T231" s="2" t="s">
        <v>10149</v>
      </c>
      <c r="U231" s="2" t="s">
        <v>10150</v>
      </c>
      <c r="V231" s="2" t="s">
        <v>10151</v>
      </c>
      <c r="W231" s="2" t="s">
        <v>10152</v>
      </c>
      <c r="X231" s="5" t="s">
        <v>10153</v>
      </c>
      <c r="Y231" s="5" t="s">
        <v>10154</v>
      </c>
    </row>
    <row r="232" spans="1:25" ht="13" x14ac:dyDescent="0.15">
      <c r="A232" s="2" t="s">
        <v>13070</v>
      </c>
      <c r="B232" s="2" t="s">
        <v>13071</v>
      </c>
      <c r="C232" s="8" t="str">
        <f ca="1">IFERROR(__xludf.DUMMYFUNCTION("INDEX(SPLIT(B232,"" ""),1)"),"AGARO")</f>
        <v>AGARO</v>
      </c>
      <c r="D232" s="2" t="s">
        <v>13950</v>
      </c>
      <c r="E232" s="8" t="s">
        <v>13958</v>
      </c>
      <c r="F232" s="8" t="s">
        <v>13969</v>
      </c>
      <c r="G232" s="8" t="s">
        <v>14019</v>
      </c>
      <c r="H232" s="8"/>
      <c r="I232" s="9">
        <v>3685</v>
      </c>
      <c r="J232" s="8" t="str">
        <f t="shared" si="0"/>
        <v>&gt;2000</v>
      </c>
      <c r="K232" s="8" t="s">
        <v>13946</v>
      </c>
      <c r="L232" s="8">
        <v>6</v>
      </c>
      <c r="M232" s="9">
        <v>5495</v>
      </c>
      <c r="N232" s="3">
        <v>0.33</v>
      </c>
      <c r="O232" s="2">
        <v>4.0999999999999996</v>
      </c>
      <c r="P232" s="4">
        <f t="shared" si="1"/>
        <v>0</v>
      </c>
      <c r="Q232" s="2">
        <v>290</v>
      </c>
      <c r="R232" s="2" t="s">
        <v>13074</v>
      </c>
      <c r="S232" s="2" t="s">
        <v>13075</v>
      </c>
      <c r="T232" s="2" t="s">
        <v>13076</v>
      </c>
      <c r="U232" s="2" t="s">
        <v>13077</v>
      </c>
      <c r="V232" s="2" t="s">
        <v>13078</v>
      </c>
      <c r="W232" s="2" t="s">
        <v>13079</v>
      </c>
      <c r="X232" s="5" t="s">
        <v>13080</v>
      </c>
      <c r="Y232" s="5" t="s">
        <v>13081</v>
      </c>
    </row>
    <row r="233" spans="1:25" ht="13" x14ac:dyDescent="0.15">
      <c r="A233" s="2" t="s">
        <v>11123</v>
      </c>
      <c r="B233" s="2" t="s">
        <v>11124</v>
      </c>
      <c r="C233" s="8" t="str">
        <f ca="1">IFERROR(__xludf.DUMMYFUNCTION("INDEX(SPLIT(B233,"" ""),1)"),"Butterfly")</f>
        <v>Butterfly</v>
      </c>
      <c r="D233" s="2" t="s">
        <v>13950</v>
      </c>
      <c r="E233" s="8" t="s">
        <v>13958</v>
      </c>
      <c r="F233" s="8" t="s">
        <v>13969</v>
      </c>
      <c r="G233" s="8" t="s">
        <v>14017</v>
      </c>
      <c r="H233" s="8" t="s">
        <v>14018</v>
      </c>
      <c r="I233" s="9">
        <v>3657.66</v>
      </c>
      <c r="J233" s="8" t="str">
        <f t="shared" si="0"/>
        <v>&gt;2000</v>
      </c>
      <c r="K233" s="8" t="s">
        <v>13946</v>
      </c>
      <c r="L233" s="8">
        <v>6</v>
      </c>
      <c r="M233" s="9">
        <v>5156</v>
      </c>
      <c r="N233" s="3">
        <v>0.28999999999999998</v>
      </c>
      <c r="O233" s="2">
        <v>3.9</v>
      </c>
      <c r="P233" s="4">
        <f t="shared" si="1"/>
        <v>0</v>
      </c>
      <c r="Q233" s="4">
        <v>12837</v>
      </c>
      <c r="R233" s="2" t="s">
        <v>11128</v>
      </c>
      <c r="S233" s="2" t="s">
        <v>11129</v>
      </c>
      <c r="T233" s="2" t="s">
        <v>11130</v>
      </c>
      <c r="U233" s="2" t="s">
        <v>11131</v>
      </c>
      <c r="V233" s="2" t="s">
        <v>11132</v>
      </c>
      <c r="W233" s="2" t="s">
        <v>11133</v>
      </c>
      <c r="X233" s="5" t="s">
        <v>11134</v>
      </c>
      <c r="Y233" s="5" t="s">
        <v>11135</v>
      </c>
    </row>
    <row r="234" spans="1:25" ht="13" x14ac:dyDescent="0.15">
      <c r="A234" s="2" t="s">
        <v>12442</v>
      </c>
      <c r="B234" s="2" t="s">
        <v>12443</v>
      </c>
      <c r="C234" s="8" t="str">
        <f ca="1">IFERROR(__xludf.DUMMYFUNCTION("INDEX(SPLIT(B234,"" ""),1)"),"Havells")</f>
        <v>Havells</v>
      </c>
      <c r="D234" s="2" t="s">
        <v>13950</v>
      </c>
      <c r="E234" s="8" t="s">
        <v>13951</v>
      </c>
      <c r="F234" s="8" t="s">
        <v>13985</v>
      </c>
      <c r="G234" s="8" t="s">
        <v>14001</v>
      </c>
      <c r="H234" s="8"/>
      <c r="I234" s="9">
        <v>3645</v>
      </c>
      <c r="J234" s="8" t="str">
        <f t="shared" si="0"/>
        <v>&gt;2000</v>
      </c>
      <c r="K234" s="8" t="s">
        <v>13946</v>
      </c>
      <c r="L234" s="8">
        <v>6</v>
      </c>
      <c r="M234" s="9">
        <v>6070</v>
      </c>
      <c r="N234" s="3">
        <v>0.4</v>
      </c>
      <c r="O234" s="2">
        <v>4.2</v>
      </c>
      <c r="P234" s="4">
        <f t="shared" si="1"/>
        <v>1</v>
      </c>
      <c r="Q234" s="2">
        <v>561</v>
      </c>
      <c r="R234" s="2" t="s">
        <v>12445</v>
      </c>
      <c r="S234" s="2" t="s">
        <v>12446</v>
      </c>
      <c r="T234" s="2" t="s">
        <v>12447</v>
      </c>
      <c r="U234" s="2" t="s">
        <v>12448</v>
      </c>
      <c r="V234" s="2" t="s">
        <v>12449</v>
      </c>
      <c r="W234" s="2" t="s">
        <v>12450</v>
      </c>
      <c r="X234" s="5" t="s">
        <v>12451</v>
      </c>
      <c r="Y234" s="5" t="s">
        <v>12452</v>
      </c>
    </row>
    <row r="235" spans="1:25" ht="13" x14ac:dyDescent="0.15">
      <c r="A235" s="2" t="s">
        <v>9314</v>
      </c>
      <c r="B235" s="2" t="s">
        <v>9315</v>
      </c>
      <c r="C235" s="8" t="str">
        <f ca="1">IFERROR(__xludf.DUMMYFUNCTION("INDEX(SPLIT(B235,"" ""),1)"),"Havells")</f>
        <v>Havells</v>
      </c>
      <c r="D235" s="2" t="s">
        <v>13950</v>
      </c>
      <c r="E235" s="8" t="s">
        <v>13951</v>
      </c>
      <c r="F235" s="8" t="s">
        <v>13985</v>
      </c>
      <c r="G235" s="8" t="s">
        <v>14001</v>
      </c>
      <c r="H235" s="8"/>
      <c r="I235" s="9">
        <v>3600</v>
      </c>
      <c r="J235" s="8" t="str">
        <f t="shared" si="0"/>
        <v>&gt;2000</v>
      </c>
      <c r="K235" s="8" t="s">
        <v>13946</v>
      </c>
      <c r="L235" s="8">
        <v>6</v>
      </c>
      <c r="M235" s="9">
        <v>6190</v>
      </c>
      <c r="N235" s="3">
        <v>0.42</v>
      </c>
      <c r="O235" s="2">
        <v>4.3</v>
      </c>
      <c r="P235" s="4">
        <f t="shared" si="1"/>
        <v>1</v>
      </c>
      <c r="Q235" s="4">
        <v>11924</v>
      </c>
      <c r="R235" s="2" t="s">
        <v>9319</v>
      </c>
      <c r="S235" s="2" t="s">
        <v>9320</v>
      </c>
      <c r="T235" s="2" t="s">
        <v>9321</v>
      </c>
      <c r="U235" s="2" t="s">
        <v>9322</v>
      </c>
      <c r="V235" s="2" t="s">
        <v>9323</v>
      </c>
      <c r="W235" s="2" t="s">
        <v>9324</v>
      </c>
      <c r="X235" s="5" t="s">
        <v>9325</v>
      </c>
      <c r="Y235" s="5" t="s">
        <v>9326</v>
      </c>
    </row>
    <row r="236" spans="1:25" ht="13" x14ac:dyDescent="0.15">
      <c r="A236" s="2" t="s">
        <v>9481</v>
      </c>
      <c r="B236" s="2" t="s">
        <v>9482</v>
      </c>
      <c r="C236" s="8" t="str">
        <f ca="1">IFERROR(__xludf.DUMMYFUNCTION("INDEX(SPLIT(B236,"" ""),1)"),"Pigeon")</f>
        <v>Pigeon</v>
      </c>
      <c r="D236" s="2" t="s">
        <v>13950</v>
      </c>
      <c r="E236" s="8" t="s">
        <v>13958</v>
      </c>
      <c r="F236" s="8" t="s">
        <v>13969</v>
      </c>
      <c r="G236" s="8" t="s">
        <v>13983</v>
      </c>
      <c r="H236" s="8" t="s">
        <v>13984</v>
      </c>
      <c r="I236" s="9">
        <v>3599</v>
      </c>
      <c r="J236" s="8" t="str">
        <f t="shared" si="0"/>
        <v>&gt;2000</v>
      </c>
      <c r="K236" s="8" t="s">
        <v>13946</v>
      </c>
      <c r="L236" s="8">
        <v>6</v>
      </c>
      <c r="M236" s="9">
        <v>7950</v>
      </c>
      <c r="N236" s="3">
        <v>0.55000000000000004</v>
      </c>
      <c r="O236" s="2">
        <v>4.2</v>
      </c>
      <c r="P236" s="4">
        <f t="shared" si="1"/>
        <v>1</v>
      </c>
      <c r="Q236" s="2">
        <v>136</v>
      </c>
      <c r="R236" s="2" t="s">
        <v>9485</v>
      </c>
      <c r="S236" s="2" t="s">
        <v>9486</v>
      </c>
      <c r="T236" s="2" t="s">
        <v>9487</v>
      </c>
      <c r="U236" s="2" t="s">
        <v>9488</v>
      </c>
      <c r="V236" s="2" t="s">
        <v>9489</v>
      </c>
      <c r="W236" s="2" t="s">
        <v>9490</v>
      </c>
      <c r="X236" s="5" t="s">
        <v>9491</v>
      </c>
      <c r="Y236" s="5" t="s">
        <v>9492</v>
      </c>
    </row>
    <row r="237" spans="1:25" ht="13" x14ac:dyDescent="0.15">
      <c r="A237" s="2" t="s">
        <v>10328</v>
      </c>
      <c r="B237" s="2" t="s">
        <v>10329</v>
      </c>
      <c r="C237" s="8" t="str">
        <f ca="1">IFERROR(__xludf.DUMMYFUNCTION("INDEX(SPLIT(B237,"" ""),1)"),"Preethi")</f>
        <v>Preethi</v>
      </c>
      <c r="D237" s="2" t="s">
        <v>13950</v>
      </c>
      <c r="E237" s="8" t="s">
        <v>13958</v>
      </c>
      <c r="F237" s="8" t="s">
        <v>13969</v>
      </c>
      <c r="G237" s="8" t="s">
        <v>13994</v>
      </c>
      <c r="H237" s="8"/>
      <c r="I237" s="9">
        <v>3599</v>
      </c>
      <c r="J237" s="8" t="str">
        <f t="shared" si="0"/>
        <v>&gt;2000</v>
      </c>
      <c r="K237" s="8" t="s">
        <v>13946</v>
      </c>
      <c r="L237" s="8">
        <v>6</v>
      </c>
      <c r="M237" s="9">
        <v>9455</v>
      </c>
      <c r="N237" s="3">
        <v>0.62</v>
      </c>
      <c r="O237" s="2">
        <v>4.0999999999999996</v>
      </c>
      <c r="P237" s="4">
        <f t="shared" si="1"/>
        <v>0</v>
      </c>
      <c r="Q237" s="4">
        <v>11828</v>
      </c>
      <c r="R237" s="2" t="s">
        <v>10331</v>
      </c>
      <c r="S237" s="2" t="s">
        <v>10332</v>
      </c>
      <c r="T237" s="2" t="s">
        <v>10333</v>
      </c>
      <c r="U237" s="2" t="s">
        <v>10334</v>
      </c>
      <c r="V237" s="2" t="s">
        <v>10335</v>
      </c>
      <c r="W237" s="2" t="s">
        <v>10336</v>
      </c>
      <c r="X237" s="5" t="s">
        <v>10337</v>
      </c>
      <c r="Y237" s="5" t="s">
        <v>10338</v>
      </c>
    </row>
    <row r="238" spans="1:25" ht="13" x14ac:dyDescent="0.15">
      <c r="A238" s="2" t="s">
        <v>9997</v>
      </c>
      <c r="B238" s="2" t="s">
        <v>9998</v>
      </c>
      <c r="C238" s="8" t="str">
        <f ca="1">IFERROR(__xludf.DUMMYFUNCTION("INDEX(SPLIT(B238,"" ""),1)"),"Crompton")</f>
        <v>Crompton</v>
      </c>
      <c r="D238" s="2" t="s">
        <v>13950</v>
      </c>
      <c r="E238" s="8" t="s">
        <v>13951</v>
      </c>
      <c r="F238" s="8" t="s">
        <v>13985</v>
      </c>
      <c r="G238" s="8" t="s">
        <v>14001</v>
      </c>
      <c r="H238" s="8"/>
      <c r="I238" s="9">
        <v>3599</v>
      </c>
      <c r="J238" s="8" t="str">
        <f t="shared" si="0"/>
        <v>&gt;2000</v>
      </c>
      <c r="K238" s="8" t="s">
        <v>13946</v>
      </c>
      <c r="L238" s="8">
        <v>6</v>
      </c>
      <c r="M238" s="9">
        <v>7299</v>
      </c>
      <c r="N238" s="3">
        <v>0.51</v>
      </c>
      <c r="O238" s="2">
        <v>4</v>
      </c>
      <c r="P238" s="4">
        <f t="shared" si="1"/>
        <v>0</v>
      </c>
      <c r="Q238" s="4">
        <v>10324</v>
      </c>
      <c r="R238" s="2" t="s">
        <v>9999</v>
      </c>
      <c r="S238" s="2" t="s">
        <v>10000</v>
      </c>
      <c r="T238" s="2" t="s">
        <v>10001</v>
      </c>
      <c r="U238" s="2" t="s">
        <v>10002</v>
      </c>
      <c r="V238" s="2" t="s">
        <v>10003</v>
      </c>
      <c r="W238" s="2" t="s">
        <v>10004</v>
      </c>
      <c r="X238" s="5" t="s">
        <v>10005</v>
      </c>
      <c r="Y238" s="5" t="s">
        <v>10006</v>
      </c>
    </row>
    <row r="239" spans="1:25" ht="13" x14ac:dyDescent="0.15">
      <c r="A239" s="2" t="s">
        <v>11712</v>
      </c>
      <c r="B239" s="2" t="s">
        <v>11713</v>
      </c>
      <c r="C239" s="8" t="str">
        <f ca="1">IFERROR(__xludf.DUMMYFUNCTION("INDEX(SPLIT(B239,"" ""),1)"),"Hindware")</f>
        <v>Hindware</v>
      </c>
      <c r="D239" s="2" t="s">
        <v>13950</v>
      </c>
      <c r="E239" s="8" t="s">
        <v>13951</v>
      </c>
      <c r="F239" s="8" t="s">
        <v>13985</v>
      </c>
      <c r="G239" s="8" t="s">
        <v>14001</v>
      </c>
      <c r="H239" s="8"/>
      <c r="I239" s="9">
        <v>3599</v>
      </c>
      <c r="J239" s="8" t="str">
        <f t="shared" si="0"/>
        <v>&gt;2000</v>
      </c>
      <c r="K239" s="8" t="s">
        <v>13946</v>
      </c>
      <c r="L239" s="8">
        <v>6</v>
      </c>
      <c r="M239" s="9">
        <v>7290</v>
      </c>
      <c r="N239" s="3">
        <v>0.51</v>
      </c>
      <c r="O239" s="2">
        <v>3.9</v>
      </c>
      <c r="P239" s="4">
        <f t="shared" si="1"/>
        <v>0</v>
      </c>
      <c r="Q239" s="2">
        <v>942</v>
      </c>
      <c r="R239" s="2" t="s">
        <v>11715</v>
      </c>
      <c r="S239" s="2" t="s">
        <v>11716</v>
      </c>
      <c r="T239" s="2" t="s">
        <v>11717</v>
      </c>
      <c r="U239" s="2" t="s">
        <v>11718</v>
      </c>
      <c r="V239" s="2" t="s">
        <v>11719</v>
      </c>
      <c r="W239" s="2" t="s">
        <v>11720</v>
      </c>
      <c r="X239" s="5" t="s">
        <v>11721</v>
      </c>
      <c r="Y239" s="5" t="s">
        <v>11722</v>
      </c>
    </row>
    <row r="240" spans="1:25" ht="13" x14ac:dyDescent="0.15">
      <c r="A240" s="2" t="s">
        <v>10575</v>
      </c>
      <c r="B240" s="2" t="s">
        <v>10576</v>
      </c>
      <c r="C240" s="8" t="str">
        <f ca="1">IFERROR(__xludf.DUMMYFUNCTION("INDEX(SPLIT(B240,"" ""),1)"),"atomberg")</f>
        <v>atomberg</v>
      </c>
      <c r="D240" s="2" t="s">
        <v>13950</v>
      </c>
      <c r="E240" s="8" t="s">
        <v>13951</v>
      </c>
      <c r="F240" s="8" t="s">
        <v>14020</v>
      </c>
      <c r="G240" s="8" t="s">
        <v>14021</v>
      </c>
      <c r="H240" s="8"/>
      <c r="I240" s="9">
        <v>3569</v>
      </c>
      <c r="J240" s="8" t="str">
        <f t="shared" si="0"/>
        <v>&gt;2000</v>
      </c>
      <c r="K240" s="8" t="s">
        <v>13946</v>
      </c>
      <c r="L240" s="8">
        <v>6</v>
      </c>
      <c r="M240" s="9">
        <v>5190</v>
      </c>
      <c r="N240" s="3">
        <v>0.31</v>
      </c>
      <c r="O240" s="2">
        <v>4.3</v>
      </c>
      <c r="P240" s="4">
        <f t="shared" si="1"/>
        <v>1</v>
      </c>
      <c r="Q240" s="4">
        <v>28629</v>
      </c>
      <c r="R240" s="2" t="s">
        <v>10579</v>
      </c>
      <c r="S240" s="2" t="s">
        <v>10580</v>
      </c>
      <c r="T240" s="2" t="s">
        <v>10581</v>
      </c>
      <c r="U240" s="2" t="s">
        <v>10582</v>
      </c>
      <c r="V240" s="2" t="s">
        <v>14022</v>
      </c>
      <c r="W240" s="2" t="s">
        <v>14023</v>
      </c>
      <c r="X240" s="5" t="s">
        <v>10585</v>
      </c>
      <c r="Y240" s="5" t="s">
        <v>10586</v>
      </c>
    </row>
    <row r="241" spans="1:25" ht="13" x14ac:dyDescent="0.15">
      <c r="A241" s="2" t="s">
        <v>9642</v>
      </c>
      <c r="B241" s="2" t="s">
        <v>9643</v>
      </c>
      <c r="C241" s="8" t="str">
        <f ca="1">IFERROR(__xludf.DUMMYFUNCTION("INDEX(SPLIT(B241,"" ""),1)"),"Butterfly")</f>
        <v>Butterfly</v>
      </c>
      <c r="D241" s="2" t="s">
        <v>13950</v>
      </c>
      <c r="E241" s="8" t="s">
        <v>13958</v>
      </c>
      <c r="F241" s="8" t="s">
        <v>13969</v>
      </c>
      <c r="G241" s="8" t="s">
        <v>13994</v>
      </c>
      <c r="H241" s="8"/>
      <c r="I241" s="9">
        <v>3499</v>
      </c>
      <c r="J241" s="8" t="str">
        <f t="shared" si="0"/>
        <v>&gt;2000</v>
      </c>
      <c r="K241" s="8" t="s">
        <v>13946</v>
      </c>
      <c r="L241" s="8">
        <v>6</v>
      </c>
      <c r="M241" s="9">
        <v>5795</v>
      </c>
      <c r="N241" s="3">
        <v>0.4</v>
      </c>
      <c r="O241" s="2">
        <v>3.9</v>
      </c>
      <c r="P241" s="4">
        <f t="shared" si="1"/>
        <v>0</v>
      </c>
      <c r="Q241" s="4">
        <v>25340</v>
      </c>
      <c r="R241" s="2" t="s">
        <v>9645</v>
      </c>
      <c r="S241" s="2" t="s">
        <v>9646</v>
      </c>
      <c r="T241" s="2" t="s">
        <v>9647</v>
      </c>
      <c r="U241" s="2" t="s">
        <v>9648</v>
      </c>
      <c r="V241" s="2" t="s">
        <v>9649</v>
      </c>
      <c r="W241" s="2" t="s">
        <v>9650</v>
      </c>
      <c r="X241" s="5" t="s">
        <v>9651</v>
      </c>
      <c r="Y241" s="5" t="s">
        <v>9652</v>
      </c>
    </row>
    <row r="242" spans="1:25" ht="13" x14ac:dyDescent="0.15">
      <c r="A242" s="2" t="s">
        <v>8240</v>
      </c>
      <c r="B242" s="2" t="s">
        <v>8241</v>
      </c>
      <c r="C242" s="8" t="str">
        <f ca="1">IFERROR(__xludf.DUMMYFUNCTION("INDEX(SPLIT(B242,"" ""),1)"),"Canon")</f>
        <v>Canon</v>
      </c>
      <c r="D242" s="2" t="s">
        <v>13954</v>
      </c>
      <c r="E242" s="8" t="s">
        <v>13988</v>
      </c>
      <c r="F242" s="8" t="s">
        <v>13989</v>
      </c>
      <c r="G242" s="8" t="s">
        <v>13990</v>
      </c>
      <c r="H242" s="8"/>
      <c r="I242" s="9">
        <v>3498</v>
      </c>
      <c r="J242" s="8" t="str">
        <f t="shared" si="0"/>
        <v>&gt;2000</v>
      </c>
      <c r="K242" s="8" t="s">
        <v>13946</v>
      </c>
      <c r="L242" s="8">
        <v>6</v>
      </c>
      <c r="M242" s="9">
        <v>3875</v>
      </c>
      <c r="N242" s="3">
        <v>0.1</v>
      </c>
      <c r="O242" s="2">
        <v>3.4</v>
      </c>
      <c r="P242" s="4">
        <f t="shared" si="1"/>
        <v>0</v>
      </c>
      <c r="Q242" s="4">
        <v>12185</v>
      </c>
      <c r="R242" s="2" t="s">
        <v>8245</v>
      </c>
      <c r="S242" s="2" t="s">
        <v>8246</v>
      </c>
      <c r="T242" s="2" t="s">
        <v>8247</v>
      </c>
      <c r="U242" s="2" t="s">
        <v>8248</v>
      </c>
      <c r="V242" s="2" t="s">
        <v>8249</v>
      </c>
      <c r="W242" s="2" t="s">
        <v>8250</v>
      </c>
      <c r="X242" s="5" t="s">
        <v>8251</v>
      </c>
      <c r="Y242" s="5" t="s">
        <v>8252</v>
      </c>
    </row>
    <row r="243" spans="1:25" ht="13" x14ac:dyDescent="0.15">
      <c r="A243" s="2" t="s">
        <v>13824</v>
      </c>
      <c r="B243" s="2" t="s">
        <v>13825</v>
      </c>
      <c r="C243" s="8" t="str">
        <f ca="1">IFERROR(__xludf.DUMMYFUNCTION("INDEX(SPLIT(B243,"" ""),1)"),"USHA")</f>
        <v>USHA</v>
      </c>
      <c r="D243" s="2" t="s">
        <v>13950</v>
      </c>
      <c r="E243" s="8" t="s">
        <v>13951</v>
      </c>
      <c r="F243" s="8" t="s">
        <v>13972</v>
      </c>
      <c r="G243" s="8" t="s">
        <v>13982</v>
      </c>
      <c r="H243" s="8"/>
      <c r="I243" s="9">
        <v>3487.77</v>
      </c>
      <c r="J243" s="8" t="str">
        <f t="shared" si="0"/>
        <v>&gt;2000</v>
      </c>
      <c r="K243" s="8" t="s">
        <v>13946</v>
      </c>
      <c r="L243" s="8">
        <v>6</v>
      </c>
      <c r="M243" s="9">
        <v>4990</v>
      </c>
      <c r="N243" s="3">
        <v>0.3</v>
      </c>
      <c r="O243" s="2">
        <v>4.0999999999999996</v>
      </c>
      <c r="P243" s="4">
        <f t="shared" si="1"/>
        <v>0</v>
      </c>
      <c r="Q243" s="4">
        <v>1127</v>
      </c>
      <c r="R243" s="2" t="s">
        <v>13827</v>
      </c>
      <c r="S243" s="2" t="s">
        <v>13828</v>
      </c>
      <c r="T243" s="2" t="s">
        <v>13829</v>
      </c>
      <c r="U243" s="2" t="s">
        <v>13830</v>
      </c>
      <c r="V243" s="2" t="s">
        <v>13831</v>
      </c>
      <c r="W243" s="2" t="s">
        <v>13832</v>
      </c>
      <c r="X243" s="5" t="s">
        <v>13833</v>
      </c>
      <c r="Y243" s="5" t="s">
        <v>13834</v>
      </c>
    </row>
    <row r="244" spans="1:25" ht="13" x14ac:dyDescent="0.15">
      <c r="A244" s="2" t="s">
        <v>11844</v>
      </c>
      <c r="B244" s="2" t="s">
        <v>11845</v>
      </c>
      <c r="C244" s="8" t="str">
        <f ca="1">IFERROR(__xludf.DUMMYFUNCTION("INDEX(SPLIT(B244,"" ""),1)"),"Philips")</f>
        <v>Philips</v>
      </c>
      <c r="D244" s="2" t="s">
        <v>13950</v>
      </c>
      <c r="E244" s="8" t="s">
        <v>13958</v>
      </c>
      <c r="F244" s="8" t="s">
        <v>13959</v>
      </c>
      <c r="G244" s="8" t="s">
        <v>13992</v>
      </c>
      <c r="H244" s="8" t="s">
        <v>13993</v>
      </c>
      <c r="I244" s="9">
        <v>3349</v>
      </c>
      <c r="J244" s="8" t="str">
        <f t="shared" si="0"/>
        <v>&gt;2000</v>
      </c>
      <c r="K244" s="8" t="s">
        <v>13946</v>
      </c>
      <c r="L244" s="8">
        <v>6</v>
      </c>
      <c r="M244" s="9">
        <v>3995</v>
      </c>
      <c r="N244" s="3">
        <v>0.16</v>
      </c>
      <c r="O244" s="2">
        <v>4.3</v>
      </c>
      <c r="P244" s="4">
        <f t="shared" si="1"/>
        <v>1</v>
      </c>
      <c r="Q244" s="4">
        <v>1954</v>
      </c>
      <c r="R244" s="2" t="s">
        <v>11847</v>
      </c>
      <c r="S244" s="2" t="s">
        <v>11848</v>
      </c>
      <c r="T244" s="2" t="s">
        <v>11849</v>
      </c>
      <c r="U244" s="2" t="s">
        <v>11850</v>
      </c>
      <c r="V244" s="2" t="s">
        <v>11851</v>
      </c>
      <c r="W244" s="2" t="s">
        <v>11852</v>
      </c>
      <c r="X244" s="5" t="s">
        <v>11853</v>
      </c>
      <c r="Y244" s="5" t="s">
        <v>11854</v>
      </c>
    </row>
    <row r="245" spans="1:25" ht="13" x14ac:dyDescent="0.15">
      <c r="A245" s="2" t="s">
        <v>13282</v>
      </c>
      <c r="B245" s="2" t="s">
        <v>13283</v>
      </c>
      <c r="C245" s="8" t="str">
        <f ca="1">IFERROR(__xludf.DUMMYFUNCTION("INDEX(SPLIT(B245,"" ""),1)"),"Maharaja")</f>
        <v>Maharaja</v>
      </c>
      <c r="D245" s="2" t="s">
        <v>13950</v>
      </c>
      <c r="E245" s="8" t="s">
        <v>13958</v>
      </c>
      <c r="F245" s="8" t="s">
        <v>13969</v>
      </c>
      <c r="G245" s="8" t="s">
        <v>13996</v>
      </c>
      <c r="H245" s="8"/>
      <c r="I245" s="9">
        <v>3349</v>
      </c>
      <c r="J245" s="8" t="str">
        <f t="shared" si="0"/>
        <v>&gt;2000</v>
      </c>
      <c r="K245" s="8" t="s">
        <v>13946</v>
      </c>
      <c r="L245" s="8">
        <v>6</v>
      </c>
      <c r="M245" s="9">
        <v>4799</v>
      </c>
      <c r="N245" s="3">
        <v>0.3</v>
      </c>
      <c r="O245" s="2">
        <v>3.7</v>
      </c>
      <c r="P245" s="4">
        <f t="shared" si="1"/>
        <v>0</v>
      </c>
      <c r="Q245" s="4">
        <v>4200</v>
      </c>
      <c r="R245" s="2" t="s">
        <v>13284</v>
      </c>
      <c r="S245" s="2" t="s">
        <v>13285</v>
      </c>
      <c r="T245" s="2" t="s">
        <v>13286</v>
      </c>
      <c r="U245" s="2" t="s">
        <v>13287</v>
      </c>
      <c r="V245" s="2" t="s">
        <v>13288</v>
      </c>
      <c r="W245" s="2" t="s">
        <v>13289</v>
      </c>
      <c r="X245" s="5" t="s">
        <v>13290</v>
      </c>
      <c r="Y245" s="5" t="s">
        <v>13291</v>
      </c>
    </row>
    <row r="246" spans="1:25" ht="13" x14ac:dyDescent="0.15">
      <c r="A246" s="2" t="s">
        <v>9020</v>
      </c>
      <c r="B246" s="2" t="s">
        <v>9021</v>
      </c>
      <c r="C246" s="8" t="str">
        <f ca="1">IFERROR(__xludf.DUMMYFUNCTION("INDEX(SPLIT(B246,"" ""),1)"),"Crucial")</f>
        <v>Crucial</v>
      </c>
      <c r="D246" s="2" t="s">
        <v>13954</v>
      </c>
      <c r="E246" s="8" t="s">
        <v>14024</v>
      </c>
      <c r="F246" s="8" t="s">
        <v>14025</v>
      </c>
      <c r="G246" s="8"/>
      <c r="H246" s="8"/>
      <c r="I246" s="9">
        <v>3307</v>
      </c>
      <c r="J246" s="8" t="str">
        <f t="shared" si="0"/>
        <v>&gt;2000</v>
      </c>
      <c r="K246" s="8" t="s">
        <v>13946</v>
      </c>
      <c r="L246" s="8">
        <v>6</v>
      </c>
      <c r="M246" s="9">
        <v>6100</v>
      </c>
      <c r="N246" s="3">
        <v>0.46</v>
      </c>
      <c r="O246" s="2">
        <v>4.3</v>
      </c>
      <c r="P246" s="4">
        <f t="shared" si="1"/>
        <v>1</v>
      </c>
      <c r="Q246" s="4">
        <v>2515</v>
      </c>
      <c r="R246" s="2" t="s">
        <v>9024</v>
      </c>
      <c r="S246" s="2" t="s">
        <v>9025</v>
      </c>
      <c r="T246" s="2" t="s">
        <v>9026</v>
      </c>
      <c r="U246" s="2" t="s">
        <v>9027</v>
      </c>
      <c r="V246" s="2" t="s">
        <v>9028</v>
      </c>
      <c r="W246" s="2" t="s">
        <v>9029</v>
      </c>
      <c r="X246" s="5" t="s">
        <v>9030</v>
      </c>
      <c r="Y246" s="5" t="s">
        <v>9031</v>
      </c>
    </row>
    <row r="247" spans="1:25" ht="13" x14ac:dyDescent="0.15">
      <c r="A247" s="2" t="s">
        <v>7833</v>
      </c>
      <c r="B247" s="2" t="s">
        <v>7834</v>
      </c>
      <c r="C247" s="8" t="str">
        <f ca="1">IFERROR(__xludf.DUMMYFUNCTION("INDEX(SPLIT(B247,"" ""),1)"),"Wacom")</f>
        <v>Wacom</v>
      </c>
      <c r="D247" s="2" t="s">
        <v>13954</v>
      </c>
      <c r="E247" s="8" t="s">
        <v>14026</v>
      </c>
      <c r="F247" s="8" t="s">
        <v>14027</v>
      </c>
      <c r="G247" s="8" t="s">
        <v>14028</v>
      </c>
      <c r="H247" s="8"/>
      <c r="I247" s="9">
        <v>3303</v>
      </c>
      <c r="J247" s="8" t="str">
        <f t="shared" si="0"/>
        <v>&gt;2000</v>
      </c>
      <c r="K247" s="8" t="s">
        <v>13946</v>
      </c>
      <c r="L247" s="8">
        <v>6</v>
      </c>
      <c r="M247" s="9">
        <v>4699</v>
      </c>
      <c r="N247" s="3">
        <v>0.3</v>
      </c>
      <c r="O247" s="2">
        <v>4.4000000000000004</v>
      </c>
      <c r="P247" s="4">
        <f t="shared" si="1"/>
        <v>1</v>
      </c>
      <c r="Q247" s="4">
        <v>13544</v>
      </c>
      <c r="R247" s="2" t="s">
        <v>7836</v>
      </c>
      <c r="S247" s="2" t="s">
        <v>7837</v>
      </c>
      <c r="T247" s="2" t="s">
        <v>7838</v>
      </c>
      <c r="U247" s="2" t="s">
        <v>7839</v>
      </c>
      <c r="V247" s="2" t="s">
        <v>7840</v>
      </c>
      <c r="W247" s="2" t="s">
        <v>7841</v>
      </c>
      <c r="X247" s="5" t="s">
        <v>7842</v>
      </c>
      <c r="Y247" s="5" t="s">
        <v>7843</v>
      </c>
    </row>
    <row r="248" spans="1:25" ht="13" x14ac:dyDescent="0.15">
      <c r="A248" s="2" t="s">
        <v>6873</v>
      </c>
      <c r="B248" s="2" t="s">
        <v>6874</v>
      </c>
      <c r="C248" s="8" t="str">
        <f ca="1">IFERROR(__xludf.DUMMYFUNCTION("INDEX(SPLIT(B248,"" ""),1)"),"APC")</f>
        <v>APC</v>
      </c>
      <c r="D248" s="2" t="s">
        <v>13954</v>
      </c>
      <c r="E248" s="8" t="s">
        <v>14026</v>
      </c>
      <c r="F248" s="8" t="s">
        <v>14029</v>
      </c>
      <c r="G248" s="8"/>
      <c r="H248" s="8"/>
      <c r="I248" s="9">
        <v>3299</v>
      </c>
      <c r="J248" s="8" t="str">
        <f t="shared" si="0"/>
        <v>&gt;2000</v>
      </c>
      <c r="K248" s="8" t="s">
        <v>13946</v>
      </c>
      <c r="L248" s="8">
        <v>6</v>
      </c>
      <c r="M248" s="9">
        <v>4100</v>
      </c>
      <c r="N248" s="3">
        <v>0.2</v>
      </c>
      <c r="O248" s="2">
        <v>3.9</v>
      </c>
      <c r="P248" s="4">
        <f t="shared" si="1"/>
        <v>0</v>
      </c>
      <c r="Q248" s="4">
        <v>15783</v>
      </c>
      <c r="R248" s="2" t="s">
        <v>6877</v>
      </c>
      <c r="S248" s="2" t="s">
        <v>6878</v>
      </c>
      <c r="T248" s="2" t="s">
        <v>6879</v>
      </c>
      <c r="U248" s="2" t="s">
        <v>6880</v>
      </c>
      <c r="V248" s="2" t="s">
        <v>6881</v>
      </c>
      <c r="W248" s="2" t="s">
        <v>6882</v>
      </c>
      <c r="X248" s="5" t="s">
        <v>6883</v>
      </c>
      <c r="Y248" s="5" t="s">
        <v>6884</v>
      </c>
    </row>
    <row r="249" spans="1:25" ht="13" x14ac:dyDescent="0.15">
      <c r="A249" s="2" t="s">
        <v>11525</v>
      </c>
      <c r="B249" s="2" t="s">
        <v>11526</v>
      </c>
      <c r="C249" s="8" t="str">
        <f ca="1">IFERROR(__xludf.DUMMYFUNCTION("INDEX(SPLIT(B249,"" ""),1)"),"Black+Decker")</f>
        <v>Black+Decker</v>
      </c>
      <c r="D249" s="2" t="s">
        <v>13950</v>
      </c>
      <c r="E249" s="8" t="s">
        <v>13958</v>
      </c>
      <c r="F249" s="8" t="s">
        <v>13959</v>
      </c>
      <c r="G249" s="8" t="s">
        <v>13992</v>
      </c>
      <c r="H249" s="8" t="s">
        <v>13993</v>
      </c>
      <c r="I249" s="9">
        <v>3299</v>
      </c>
      <c r="J249" s="8" t="str">
        <f t="shared" si="0"/>
        <v>&gt;2000</v>
      </c>
      <c r="K249" s="8" t="s">
        <v>13946</v>
      </c>
      <c r="L249" s="8">
        <v>6</v>
      </c>
      <c r="M249" s="9">
        <v>4995</v>
      </c>
      <c r="N249" s="3">
        <v>0.34</v>
      </c>
      <c r="O249" s="2">
        <v>3.8</v>
      </c>
      <c r="P249" s="4">
        <f t="shared" si="1"/>
        <v>0</v>
      </c>
      <c r="Q249" s="4">
        <v>1393</v>
      </c>
      <c r="R249" s="2" t="s">
        <v>11528</v>
      </c>
      <c r="S249" s="2" t="s">
        <v>11529</v>
      </c>
      <c r="T249" s="2" t="s">
        <v>11530</v>
      </c>
      <c r="U249" s="2" t="s">
        <v>11531</v>
      </c>
      <c r="V249" s="2" t="s">
        <v>11532</v>
      </c>
      <c r="W249" s="2" t="s">
        <v>11533</v>
      </c>
      <c r="X249" s="5" t="s">
        <v>11534</v>
      </c>
      <c r="Y249" s="5" t="s">
        <v>11535</v>
      </c>
    </row>
    <row r="250" spans="1:25" ht="13" x14ac:dyDescent="0.15">
      <c r="A250" s="2" t="s">
        <v>10992</v>
      </c>
      <c r="B250" s="2" t="s">
        <v>10993</v>
      </c>
      <c r="C250" s="8" t="str">
        <f ca="1">IFERROR(__xludf.DUMMYFUNCTION("INDEX(SPLIT(B250,"" ""),1)"),"Wonderchef")</f>
        <v>Wonderchef</v>
      </c>
      <c r="D250" s="2" t="s">
        <v>13950</v>
      </c>
      <c r="E250" s="8" t="s">
        <v>13958</v>
      </c>
      <c r="F250" s="8" t="s">
        <v>13969</v>
      </c>
      <c r="G250" s="8" t="s">
        <v>13996</v>
      </c>
      <c r="H250" s="8"/>
      <c r="I250" s="9">
        <v>3299</v>
      </c>
      <c r="J250" s="8" t="str">
        <f t="shared" si="0"/>
        <v>&gt;2000</v>
      </c>
      <c r="K250" s="8" t="s">
        <v>13946</v>
      </c>
      <c r="L250" s="8">
        <v>6</v>
      </c>
      <c r="M250" s="9">
        <v>6500</v>
      </c>
      <c r="N250" s="3">
        <v>0.49</v>
      </c>
      <c r="O250" s="2">
        <v>3.7</v>
      </c>
      <c r="P250" s="4">
        <f t="shared" si="1"/>
        <v>0</v>
      </c>
      <c r="Q250" s="4">
        <v>11217</v>
      </c>
      <c r="R250" s="2" t="s">
        <v>10995</v>
      </c>
      <c r="S250" s="2" t="s">
        <v>10996</v>
      </c>
      <c r="T250" s="2" t="s">
        <v>10997</v>
      </c>
      <c r="U250" s="2" t="s">
        <v>10998</v>
      </c>
      <c r="V250" s="2" t="s">
        <v>10999</v>
      </c>
      <c r="W250" s="2" t="s">
        <v>11000</v>
      </c>
      <c r="X250" s="5" t="s">
        <v>11001</v>
      </c>
      <c r="Y250" s="5" t="s">
        <v>11002</v>
      </c>
    </row>
    <row r="251" spans="1:25" ht="13" x14ac:dyDescent="0.15">
      <c r="A251" s="2" t="s">
        <v>13313</v>
      </c>
      <c r="B251" s="2" t="s">
        <v>13314</v>
      </c>
      <c r="C251" s="8" t="str">
        <f ca="1">IFERROR(__xludf.DUMMYFUNCTION("INDEX(SPLIT(B251,"" ""),1)"),"AGARO")</f>
        <v>AGARO</v>
      </c>
      <c r="D251" s="2" t="s">
        <v>13950</v>
      </c>
      <c r="E251" s="8" t="s">
        <v>13951</v>
      </c>
      <c r="F251" s="8" t="s">
        <v>14030</v>
      </c>
      <c r="G251" s="8"/>
      <c r="H251" s="8"/>
      <c r="I251" s="9">
        <v>3290</v>
      </c>
      <c r="J251" s="8" t="str">
        <f t="shared" si="0"/>
        <v>&gt;2000</v>
      </c>
      <c r="K251" s="8" t="s">
        <v>13946</v>
      </c>
      <c r="L251" s="8">
        <v>6</v>
      </c>
      <c r="M251" s="9">
        <v>5799</v>
      </c>
      <c r="N251" s="3">
        <v>0.43</v>
      </c>
      <c r="O251" s="2">
        <v>4.3</v>
      </c>
      <c r="P251" s="4">
        <f t="shared" si="1"/>
        <v>1</v>
      </c>
      <c r="Q251" s="2">
        <v>168</v>
      </c>
      <c r="R251" s="2" t="s">
        <v>13316</v>
      </c>
      <c r="S251" s="2" t="s">
        <v>13317</v>
      </c>
      <c r="T251" s="2" t="s">
        <v>13318</v>
      </c>
      <c r="U251" s="2" t="s">
        <v>13319</v>
      </c>
      <c r="V251" s="2" t="s">
        <v>13320</v>
      </c>
      <c r="W251" s="2" t="s">
        <v>13321</v>
      </c>
      <c r="X251" s="5" t="s">
        <v>13322</v>
      </c>
      <c r="Y251" s="5" t="s">
        <v>13323</v>
      </c>
    </row>
    <row r="252" spans="1:25" ht="13" x14ac:dyDescent="0.15">
      <c r="A252" s="2" t="s">
        <v>11013</v>
      </c>
      <c r="B252" s="2" t="s">
        <v>11014</v>
      </c>
      <c r="C252" s="8" t="str">
        <f ca="1">IFERROR(__xludf.DUMMYFUNCTION("INDEX(SPLIT(B252,"" ""),1)"),"Morphy")</f>
        <v>Morphy</v>
      </c>
      <c r="D252" s="2" t="s">
        <v>13950</v>
      </c>
      <c r="E252" s="8" t="s">
        <v>13958</v>
      </c>
      <c r="F252" s="8" t="s">
        <v>13969</v>
      </c>
      <c r="G252" s="8" t="s">
        <v>13994</v>
      </c>
      <c r="H252" s="8"/>
      <c r="I252" s="9">
        <v>3249</v>
      </c>
      <c r="J252" s="8" t="str">
        <f t="shared" si="0"/>
        <v>&gt;2000</v>
      </c>
      <c r="K252" s="8" t="s">
        <v>13946</v>
      </c>
      <c r="L252" s="8">
        <v>6</v>
      </c>
      <c r="M252" s="9">
        <v>7795</v>
      </c>
      <c r="N252" s="3">
        <v>0.57999999999999996</v>
      </c>
      <c r="O252" s="2">
        <v>4.2</v>
      </c>
      <c r="P252" s="4">
        <f t="shared" si="1"/>
        <v>1</v>
      </c>
      <c r="Q252" s="4">
        <v>4664</v>
      </c>
      <c r="R252" s="2" t="s">
        <v>11016</v>
      </c>
      <c r="S252" s="2" t="s">
        <v>11017</v>
      </c>
      <c r="T252" s="2" t="s">
        <v>11018</v>
      </c>
      <c r="U252" s="2" t="s">
        <v>11019</v>
      </c>
      <c r="V252" s="2" t="s">
        <v>11020</v>
      </c>
      <c r="W252" s="2" t="s">
        <v>11021</v>
      </c>
      <c r="X252" s="5" t="s">
        <v>11022</v>
      </c>
      <c r="Y252" s="5" t="s">
        <v>11023</v>
      </c>
    </row>
    <row r="253" spans="1:25" ht="13" x14ac:dyDescent="0.15">
      <c r="A253" s="2" t="s">
        <v>10905</v>
      </c>
      <c r="B253" s="2" t="s">
        <v>10906</v>
      </c>
      <c r="C253" s="8" t="str">
        <f ca="1">IFERROR(__xludf.DUMMYFUNCTION("INDEX(SPLIT(B253,"" ""),1)"),"Bajaj")</f>
        <v>Bajaj</v>
      </c>
      <c r="D253" s="2" t="s">
        <v>13950</v>
      </c>
      <c r="E253" s="8" t="s">
        <v>13958</v>
      </c>
      <c r="F253" s="8" t="s">
        <v>13969</v>
      </c>
      <c r="G253" s="8" t="s">
        <v>13994</v>
      </c>
      <c r="H253" s="8"/>
      <c r="I253" s="9">
        <v>3249</v>
      </c>
      <c r="J253" s="8" t="str">
        <f t="shared" si="0"/>
        <v>&gt;2000</v>
      </c>
      <c r="K253" s="8" t="s">
        <v>13946</v>
      </c>
      <c r="L253" s="8">
        <v>6</v>
      </c>
      <c r="M253" s="9">
        <v>6375</v>
      </c>
      <c r="N253" s="3">
        <v>0.49</v>
      </c>
      <c r="O253" s="2">
        <v>4</v>
      </c>
      <c r="P253" s="4">
        <f t="shared" si="1"/>
        <v>0</v>
      </c>
      <c r="Q253" s="4">
        <v>4978</v>
      </c>
      <c r="R253" s="2" t="s">
        <v>10908</v>
      </c>
      <c r="S253" s="2" t="s">
        <v>10909</v>
      </c>
      <c r="T253" s="2" t="s">
        <v>10910</v>
      </c>
      <c r="U253" s="2" t="s">
        <v>10911</v>
      </c>
      <c r="V253" s="2" t="s">
        <v>10912</v>
      </c>
      <c r="W253" s="2" t="s">
        <v>10913</v>
      </c>
      <c r="X253" s="5" t="s">
        <v>10914</v>
      </c>
      <c r="Y253" s="5" t="s">
        <v>10915</v>
      </c>
    </row>
    <row r="254" spans="1:25" ht="13" x14ac:dyDescent="0.15">
      <c r="A254" s="2" t="s">
        <v>10318</v>
      </c>
      <c r="B254" s="2" t="s">
        <v>10319</v>
      </c>
      <c r="C254" s="8" t="str">
        <f ca="1">IFERROR(__xludf.DUMMYFUNCTION("INDEX(SPLIT(B254,"" ""),1)"),"Prestige")</f>
        <v>Prestige</v>
      </c>
      <c r="D254" s="2" t="s">
        <v>13950</v>
      </c>
      <c r="E254" s="8" t="s">
        <v>13958</v>
      </c>
      <c r="F254" s="8" t="s">
        <v>13969</v>
      </c>
      <c r="G254" s="8" t="s">
        <v>13994</v>
      </c>
      <c r="H254" s="8"/>
      <c r="I254" s="9">
        <v>3249</v>
      </c>
      <c r="J254" s="8" t="str">
        <f t="shared" si="0"/>
        <v>&gt;2000</v>
      </c>
      <c r="K254" s="8" t="s">
        <v>13946</v>
      </c>
      <c r="L254" s="8">
        <v>6</v>
      </c>
      <c r="M254" s="9">
        <v>6295</v>
      </c>
      <c r="N254" s="3">
        <v>0.48</v>
      </c>
      <c r="O254" s="2">
        <v>3.9</v>
      </c>
      <c r="P254" s="4">
        <f t="shared" si="1"/>
        <v>0</v>
      </c>
      <c r="Q254" s="4">
        <v>43070</v>
      </c>
      <c r="R254" s="2" t="s">
        <v>10320</v>
      </c>
      <c r="S254" s="2" t="s">
        <v>10321</v>
      </c>
      <c r="T254" s="2" t="s">
        <v>10322</v>
      </c>
      <c r="U254" s="2" t="s">
        <v>10323</v>
      </c>
      <c r="V254" s="2" t="s">
        <v>10324</v>
      </c>
      <c r="W254" s="2" t="s">
        <v>10325</v>
      </c>
      <c r="X254" s="5" t="s">
        <v>10326</v>
      </c>
      <c r="Y254" s="5" t="s">
        <v>10327</v>
      </c>
    </row>
    <row r="255" spans="1:25" ht="13" x14ac:dyDescent="0.15">
      <c r="A255" s="2" t="s">
        <v>13251</v>
      </c>
      <c r="B255" s="2" t="s">
        <v>13252</v>
      </c>
      <c r="C255" s="8" t="str">
        <f ca="1">IFERROR(__xludf.DUMMYFUNCTION("INDEX(SPLIT(B255,"" ""),1)"),"Candes")</f>
        <v>Candes</v>
      </c>
      <c r="D255" s="2" t="s">
        <v>13950</v>
      </c>
      <c r="E255" s="8" t="s">
        <v>13951</v>
      </c>
      <c r="F255" s="8" t="s">
        <v>13985</v>
      </c>
      <c r="G255" s="8" t="s">
        <v>13986</v>
      </c>
      <c r="H255" s="8"/>
      <c r="I255" s="9">
        <v>3249</v>
      </c>
      <c r="J255" s="8" t="str">
        <f t="shared" si="0"/>
        <v>&gt;2000</v>
      </c>
      <c r="K255" s="8" t="s">
        <v>13946</v>
      </c>
      <c r="L255" s="8">
        <v>6</v>
      </c>
      <c r="M255" s="9">
        <v>6299</v>
      </c>
      <c r="N255" s="3">
        <v>0.48</v>
      </c>
      <c r="O255" s="2">
        <v>3.9</v>
      </c>
      <c r="P255" s="4">
        <f t="shared" si="1"/>
        <v>0</v>
      </c>
      <c r="Q255" s="4">
        <v>2569</v>
      </c>
      <c r="R255" s="2" t="s">
        <v>13253</v>
      </c>
      <c r="S255" s="2" t="s">
        <v>13254</v>
      </c>
      <c r="T255" s="2" t="s">
        <v>13255</v>
      </c>
      <c r="U255" s="2" t="s">
        <v>13256</v>
      </c>
      <c r="V255" s="2" t="s">
        <v>13257</v>
      </c>
      <c r="W255" s="2" t="s">
        <v>13258</v>
      </c>
      <c r="X255" s="5" t="s">
        <v>13259</v>
      </c>
      <c r="Y255" s="5" t="s">
        <v>13260</v>
      </c>
    </row>
    <row r="256" spans="1:25" ht="13" x14ac:dyDescent="0.15">
      <c r="A256" s="2" t="s">
        <v>9845</v>
      </c>
      <c r="B256" s="2" t="s">
        <v>9846</v>
      </c>
      <c r="C256" s="8" t="str">
        <f ca="1">IFERROR(__xludf.DUMMYFUNCTION("INDEX(SPLIT(B256,"" ""),1)"),"Prestige")</f>
        <v>Prestige</v>
      </c>
      <c r="D256" s="2" t="s">
        <v>13950</v>
      </c>
      <c r="E256" s="8" t="s">
        <v>13958</v>
      </c>
      <c r="F256" s="8" t="s">
        <v>13969</v>
      </c>
      <c r="G256" s="8" t="s">
        <v>13994</v>
      </c>
      <c r="H256" s="8"/>
      <c r="I256" s="9">
        <v>3249</v>
      </c>
      <c r="J256" s="8" t="str">
        <f t="shared" si="0"/>
        <v>&gt;2000</v>
      </c>
      <c r="K256" s="8" t="s">
        <v>13946</v>
      </c>
      <c r="L256" s="8">
        <v>6</v>
      </c>
      <c r="M256" s="9">
        <v>6295</v>
      </c>
      <c r="N256" s="3">
        <v>0.48</v>
      </c>
      <c r="O256" s="2">
        <v>3.8</v>
      </c>
      <c r="P256" s="4">
        <f t="shared" si="1"/>
        <v>0</v>
      </c>
      <c r="Q256" s="4">
        <v>14062</v>
      </c>
      <c r="R256" s="2" t="s">
        <v>9849</v>
      </c>
      <c r="S256" s="2" t="s">
        <v>9850</v>
      </c>
      <c r="T256" s="2" t="s">
        <v>9851</v>
      </c>
      <c r="U256" s="2" t="s">
        <v>9852</v>
      </c>
      <c r="V256" s="2" t="s">
        <v>9853</v>
      </c>
      <c r="W256" s="2" t="s">
        <v>9854</v>
      </c>
      <c r="X256" s="5" t="s">
        <v>9855</v>
      </c>
      <c r="Y256" s="5" t="s">
        <v>9856</v>
      </c>
    </row>
    <row r="257" spans="1:25" ht="13" x14ac:dyDescent="0.15">
      <c r="A257" s="2" t="s">
        <v>9597</v>
      </c>
      <c r="B257" s="2" t="s">
        <v>9598</v>
      </c>
      <c r="C257" s="8" t="str">
        <f ca="1">IFERROR(__xludf.DUMMYFUNCTION("INDEX(SPLIT(B257,"" ""),1)"),"Philips")</f>
        <v>Philips</v>
      </c>
      <c r="D257" s="2" t="s">
        <v>13950</v>
      </c>
      <c r="E257" s="8" t="s">
        <v>13958</v>
      </c>
      <c r="F257" s="8" t="s">
        <v>13969</v>
      </c>
      <c r="G257" s="8" t="s">
        <v>14031</v>
      </c>
      <c r="H257" s="8"/>
      <c r="I257" s="9">
        <v>3229</v>
      </c>
      <c r="J257" s="8" t="str">
        <f t="shared" ref="J257:J511" si="2">IF(I257&lt;=100,"&lt;=100",
  IF(I257&lt;=250,"101-250",
  IF(I257&lt;=500,"251-500",
  IF(I257&lt;=1000,"501-1000",
  IF(I257&lt;=2000,"1001-2000","&gt;2000")))))</f>
        <v>&gt;2000</v>
      </c>
      <c r="K257" s="8" t="s">
        <v>13946</v>
      </c>
      <c r="L257" s="8">
        <v>6</v>
      </c>
      <c r="M257" s="9">
        <v>5295</v>
      </c>
      <c r="N257" s="3">
        <v>0.39</v>
      </c>
      <c r="O257" s="2">
        <v>4.2</v>
      </c>
      <c r="P257" s="4">
        <f t="shared" ref="P257:P511" si="3">IF(O257&gt;=4.2,1,0)</f>
        <v>1</v>
      </c>
      <c r="Q257" s="4">
        <v>39724</v>
      </c>
      <c r="R257" s="2" t="s">
        <v>9601</v>
      </c>
      <c r="S257" s="2" t="s">
        <v>9602</v>
      </c>
      <c r="T257" s="2" t="s">
        <v>9603</v>
      </c>
      <c r="U257" s="2" t="s">
        <v>9604</v>
      </c>
      <c r="V257" s="2" t="s">
        <v>9605</v>
      </c>
      <c r="W257" s="2" t="s">
        <v>9606</v>
      </c>
      <c r="X257" s="5" t="s">
        <v>9607</v>
      </c>
      <c r="Y257" s="5" t="s">
        <v>9608</v>
      </c>
    </row>
    <row r="258" spans="1:25" ht="13" x14ac:dyDescent="0.15">
      <c r="A258" s="2" t="s">
        <v>12615</v>
      </c>
      <c r="B258" s="2" t="s">
        <v>12616</v>
      </c>
      <c r="C258" s="8" t="str">
        <f ca="1">IFERROR(__xludf.DUMMYFUNCTION("INDEX(SPLIT(B258,"" ""),1)"),"Black")</f>
        <v>Black</v>
      </c>
      <c r="D258" s="2" t="s">
        <v>13950</v>
      </c>
      <c r="E258" s="8" t="s">
        <v>13958</v>
      </c>
      <c r="F258" s="8" t="s">
        <v>13959</v>
      </c>
      <c r="G258" s="8" t="s">
        <v>13992</v>
      </c>
      <c r="H258" s="8" t="s">
        <v>13993</v>
      </c>
      <c r="I258" s="9">
        <v>3199</v>
      </c>
      <c r="J258" s="8" t="str">
        <f t="shared" si="2"/>
        <v>&gt;2000</v>
      </c>
      <c r="K258" s="8" t="s">
        <v>13946</v>
      </c>
      <c r="L258" s="8">
        <v>6</v>
      </c>
      <c r="M258" s="9">
        <v>3500</v>
      </c>
      <c r="N258" s="3">
        <v>0.09</v>
      </c>
      <c r="O258" s="2">
        <v>4.2</v>
      </c>
      <c r="P258" s="4">
        <f t="shared" si="3"/>
        <v>1</v>
      </c>
      <c r="Q258" s="4">
        <v>1899</v>
      </c>
      <c r="R258" s="2" t="s">
        <v>12617</v>
      </c>
      <c r="S258" s="2" t="s">
        <v>12618</v>
      </c>
      <c r="T258" s="2" t="s">
        <v>12619</v>
      </c>
      <c r="U258" s="2" t="s">
        <v>12620</v>
      </c>
      <c r="V258" s="2" t="s">
        <v>12621</v>
      </c>
      <c r="W258" s="2" t="s">
        <v>12622</v>
      </c>
      <c r="X258" s="5" t="s">
        <v>12623</v>
      </c>
      <c r="Y258" s="5" t="s">
        <v>12624</v>
      </c>
    </row>
    <row r="259" spans="1:25" ht="13" x14ac:dyDescent="0.15">
      <c r="A259" s="2" t="s">
        <v>10349</v>
      </c>
      <c r="B259" s="2" t="s">
        <v>10350</v>
      </c>
      <c r="C259" s="8" t="str">
        <f ca="1">IFERROR(__xludf.DUMMYFUNCTION("INDEX(SPLIT(B259,"" ""),1)"),"Butterfly")</f>
        <v>Butterfly</v>
      </c>
      <c r="D259" s="2" t="s">
        <v>13950</v>
      </c>
      <c r="E259" s="8" t="s">
        <v>13958</v>
      </c>
      <c r="F259" s="8" t="s">
        <v>13969</v>
      </c>
      <c r="G259" s="8" t="s">
        <v>13994</v>
      </c>
      <c r="H259" s="8"/>
      <c r="I259" s="9">
        <v>3199</v>
      </c>
      <c r="J259" s="8" t="str">
        <f t="shared" si="2"/>
        <v>&gt;2000</v>
      </c>
      <c r="K259" s="8" t="s">
        <v>13946</v>
      </c>
      <c r="L259" s="8">
        <v>6</v>
      </c>
      <c r="M259" s="9">
        <v>4999</v>
      </c>
      <c r="N259" s="3">
        <v>0.36</v>
      </c>
      <c r="O259" s="2">
        <v>4</v>
      </c>
      <c r="P259" s="4">
        <f t="shared" si="3"/>
        <v>0</v>
      </c>
      <c r="Q259" s="4">
        <v>20869</v>
      </c>
      <c r="R259" s="2" t="s">
        <v>10352</v>
      </c>
      <c r="S259" s="2" t="s">
        <v>10353</v>
      </c>
      <c r="T259" s="2" t="s">
        <v>10354</v>
      </c>
      <c r="U259" s="2" t="s">
        <v>10355</v>
      </c>
      <c r="V259" s="2" t="s">
        <v>10356</v>
      </c>
      <c r="W259" s="2" t="s">
        <v>10357</v>
      </c>
      <c r="X259" s="5" t="s">
        <v>10358</v>
      </c>
      <c r="Y259" s="5" t="s">
        <v>10359</v>
      </c>
    </row>
    <row r="260" spans="1:25" ht="13" x14ac:dyDescent="0.15">
      <c r="A260" s="2" t="s">
        <v>10725</v>
      </c>
      <c r="B260" s="2" t="s">
        <v>10726</v>
      </c>
      <c r="C260" s="8" t="str">
        <f ca="1">IFERROR(__xludf.DUMMYFUNCTION("INDEX(SPLIT(B260,"" ""),1)"),"AGARO")</f>
        <v>AGARO</v>
      </c>
      <c r="D260" s="2" t="s">
        <v>13950</v>
      </c>
      <c r="E260" s="8" t="s">
        <v>13958</v>
      </c>
      <c r="F260" s="8" t="s">
        <v>13959</v>
      </c>
      <c r="G260" s="8" t="s">
        <v>13960</v>
      </c>
      <c r="H260" s="8" t="s">
        <v>13961</v>
      </c>
      <c r="I260" s="9">
        <v>3199</v>
      </c>
      <c r="J260" s="8" t="str">
        <f t="shared" si="2"/>
        <v>&gt;2000</v>
      </c>
      <c r="K260" s="8" t="s">
        <v>13946</v>
      </c>
      <c r="L260" s="8">
        <v>6</v>
      </c>
      <c r="M260" s="9">
        <v>5999</v>
      </c>
      <c r="N260" s="3">
        <v>0.47</v>
      </c>
      <c r="O260" s="2">
        <v>4</v>
      </c>
      <c r="P260" s="4">
        <f t="shared" si="3"/>
        <v>0</v>
      </c>
      <c r="Q260" s="4">
        <v>3242</v>
      </c>
      <c r="R260" s="2" t="s">
        <v>10727</v>
      </c>
      <c r="S260" s="2" t="s">
        <v>10728</v>
      </c>
      <c r="T260" s="2" t="s">
        <v>10729</v>
      </c>
      <c r="U260" s="2" t="s">
        <v>10730</v>
      </c>
      <c r="V260" s="2" t="s">
        <v>10731</v>
      </c>
      <c r="W260" s="2" t="s">
        <v>10732</v>
      </c>
      <c r="X260" s="5" t="s">
        <v>10733</v>
      </c>
      <c r="Y260" s="5" t="s">
        <v>10734</v>
      </c>
    </row>
    <row r="261" spans="1:25" ht="13" x14ac:dyDescent="0.15">
      <c r="A261" s="2" t="s">
        <v>9758</v>
      </c>
      <c r="B261" s="2" t="s">
        <v>9759</v>
      </c>
      <c r="C261" s="8" t="str">
        <f ca="1">IFERROR(__xludf.DUMMYFUNCTION("INDEX(SPLIT(B261,"" ""),1)"),"PHILIPS")</f>
        <v>PHILIPS</v>
      </c>
      <c r="D261" s="2" t="s">
        <v>13950</v>
      </c>
      <c r="E261" s="8" t="s">
        <v>13958</v>
      </c>
      <c r="F261" s="8" t="s">
        <v>13959</v>
      </c>
      <c r="G261" s="8" t="s">
        <v>13992</v>
      </c>
      <c r="H261" s="8" t="s">
        <v>13993</v>
      </c>
      <c r="I261" s="9">
        <v>3190</v>
      </c>
      <c r="J261" s="8" t="str">
        <f t="shared" si="2"/>
        <v>&gt;2000</v>
      </c>
      <c r="K261" s="8" t="s">
        <v>13946</v>
      </c>
      <c r="L261" s="8">
        <v>6</v>
      </c>
      <c r="M261" s="9">
        <v>4195</v>
      </c>
      <c r="N261" s="3">
        <v>0.24</v>
      </c>
      <c r="O261" s="2">
        <v>4</v>
      </c>
      <c r="P261" s="4">
        <f t="shared" si="3"/>
        <v>0</v>
      </c>
      <c r="Q261" s="4">
        <v>1282</v>
      </c>
      <c r="R261" s="2" t="s">
        <v>9762</v>
      </c>
      <c r="S261" s="2" t="s">
        <v>9763</v>
      </c>
      <c r="T261" s="2" t="s">
        <v>9764</v>
      </c>
      <c r="U261" s="2" t="s">
        <v>9765</v>
      </c>
      <c r="V261" s="2" t="s">
        <v>9766</v>
      </c>
      <c r="W261" s="2" t="s">
        <v>9767</v>
      </c>
      <c r="X261" s="5" t="s">
        <v>9768</v>
      </c>
      <c r="Y261" s="5" t="s">
        <v>9769</v>
      </c>
    </row>
    <row r="262" spans="1:25" ht="13" x14ac:dyDescent="0.15">
      <c r="A262" s="2" t="s">
        <v>13397</v>
      </c>
      <c r="B262" s="2" t="s">
        <v>13398</v>
      </c>
      <c r="C262" s="8" t="str">
        <f ca="1">IFERROR(__xludf.DUMMYFUNCTION("INDEX(SPLIT(B262,"" ""),1)"),"Prestige")</f>
        <v>Prestige</v>
      </c>
      <c r="D262" s="2" t="s">
        <v>13950</v>
      </c>
      <c r="E262" s="8" t="s">
        <v>13958</v>
      </c>
      <c r="F262" s="8" t="s">
        <v>13969</v>
      </c>
      <c r="G262" s="8" t="s">
        <v>14031</v>
      </c>
      <c r="H262" s="8"/>
      <c r="I262" s="9">
        <v>3180</v>
      </c>
      <c r="J262" s="8" t="str">
        <f t="shared" si="2"/>
        <v>&gt;2000</v>
      </c>
      <c r="K262" s="8" t="s">
        <v>13946</v>
      </c>
      <c r="L262" s="8">
        <v>6</v>
      </c>
      <c r="M262" s="9">
        <v>5295</v>
      </c>
      <c r="N262" s="3">
        <v>0.4</v>
      </c>
      <c r="O262" s="2">
        <v>4.2</v>
      </c>
      <c r="P262" s="4">
        <f t="shared" si="3"/>
        <v>1</v>
      </c>
      <c r="Q262" s="4">
        <v>6919</v>
      </c>
      <c r="R262" s="2" t="s">
        <v>13400</v>
      </c>
      <c r="S262" s="2" t="s">
        <v>13401</v>
      </c>
      <c r="T262" s="2" t="s">
        <v>13402</v>
      </c>
      <c r="U262" s="2" t="s">
        <v>13403</v>
      </c>
      <c r="V262" s="2" t="s">
        <v>13404</v>
      </c>
      <c r="W262" s="2" t="s">
        <v>13405</v>
      </c>
      <c r="X262" s="5" t="s">
        <v>13406</v>
      </c>
      <c r="Y262" s="5" t="s">
        <v>13407</v>
      </c>
    </row>
    <row r="263" spans="1:25" ht="13" x14ac:dyDescent="0.15">
      <c r="A263" s="2" t="s">
        <v>11691</v>
      </c>
      <c r="B263" s="2" t="s">
        <v>11692</v>
      </c>
      <c r="C263" s="8" t="str">
        <f ca="1">IFERROR(__xludf.DUMMYFUNCTION("INDEX(SPLIT(B263,"" ""),1)"),"Eureka")</f>
        <v>Eureka</v>
      </c>
      <c r="D263" s="2" t="s">
        <v>13950</v>
      </c>
      <c r="E263" s="8" t="s">
        <v>13958</v>
      </c>
      <c r="F263" s="8" t="s">
        <v>13959</v>
      </c>
      <c r="G263" s="8" t="s">
        <v>13960</v>
      </c>
      <c r="H263" s="8" t="s">
        <v>13961</v>
      </c>
      <c r="I263" s="9">
        <v>3179</v>
      </c>
      <c r="J263" s="8" t="str">
        <f t="shared" si="2"/>
        <v>&gt;2000</v>
      </c>
      <c r="K263" s="8" t="s">
        <v>13946</v>
      </c>
      <c r="L263" s="8">
        <v>6</v>
      </c>
      <c r="M263" s="9">
        <v>6999</v>
      </c>
      <c r="N263" s="3">
        <v>0.55000000000000004</v>
      </c>
      <c r="O263" s="2">
        <v>4</v>
      </c>
      <c r="P263" s="4">
        <f t="shared" si="3"/>
        <v>0</v>
      </c>
      <c r="Q263" s="2">
        <v>743</v>
      </c>
      <c r="R263" s="2" t="s">
        <v>11694</v>
      </c>
      <c r="S263" s="2" t="s">
        <v>11695</v>
      </c>
      <c r="T263" s="2" t="s">
        <v>11696</v>
      </c>
      <c r="U263" s="2" t="s">
        <v>11697</v>
      </c>
      <c r="V263" s="2" t="s">
        <v>11698</v>
      </c>
      <c r="W263" s="2" t="s">
        <v>11699</v>
      </c>
      <c r="X263" s="5" t="s">
        <v>11700</v>
      </c>
      <c r="Y263" s="5" t="s">
        <v>11701</v>
      </c>
    </row>
    <row r="264" spans="1:25" ht="13" x14ac:dyDescent="0.15">
      <c r="A264" s="2" t="s">
        <v>13376</v>
      </c>
      <c r="B264" s="2" t="s">
        <v>13377</v>
      </c>
      <c r="C264" s="8" t="str">
        <f ca="1">IFERROR(__xludf.DUMMYFUNCTION("INDEX(SPLIT(B264,"" ""),1)"),"Bajaj")</f>
        <v>Bajaj</v>
      </c>
      <c r="D264" s="2" t="s">
        <v>13950</v>
      </c>
      <c r="E264" s="8" t="s">
        <v>13958</v>
      </c>
      <c r="F264" s="8" t="s">
        <v>13969</v>
      </c>
      <c r="G264" s="8" t="s">
        <v>13994</v>
      </c>
      <c r="H264" s="8"/>
      <c r="I264" s="9">
        <v>3041.67</v>
      </c>
      <c r="J264" s="8" t="str">
        <f t="shared" si="2"/>
        <v>&gt;2000</v>
      </c>
      <c r="K264" s="8" t="s">
        <v>13946</v>
      </c>
      <c r="L264" s="8">
        <v>6</v>
      </c>
      <c r="M264" s="9">
        <v>5999</v>
      </c>
      <c r="N264" s="3">
        <v>0.49</v>
      </c>
      <c r="O264" s="2">
        <v>4</v>
      </c>
      <c r="P264" s="4">
        <f t="shared" si="3"/>
        <v>0</v>
      </c>
      <c r="Q264" s="2">
        <v>777</v>
      </c>
      <c r="R264" s="2" t="s">
        <v>13379</v>
      </c>
      <c r="S264" s="2" t="s">
        <v>13380</v>
      </c>
      <c r="T264" s="2" t="s">
        <v>13381</v>
      </c>
      <c r="U264" s="2" t="s">
        <v>13382</v>
      </c>
      <c r="V264" s="2" t="s">
        <v>13383</v>
      </c>
      <c r="W264" s="2" t="s">
        <v>13384</v>
      </c>
      <c r="X264" s="5" t="s">
        <v>13385</v>
      </c>
      <c r="Y264" s="5" t="s">
        <v>13386</v>
      </c>
    </row>
    <row r="265" spans="1:25" ht="13" x14ac:dyDescent="0.15">
      <c r="A265" s="2" t="s">
        <v>5129</v>
      </c>
      <c r="B265" s="2" t="s">
        <v>5130</v>
      </c>
      <c r="C265" s="8" t="str">
        <f ca="1">IFERROR(__xludf.DUMMYFUNCTION("INDEX(SPLIT(B265,"" ""),1)"),"Fire-Boltt")</f>
        <v>Fire-Boltt</v>
      </c>
      <c r="D265" s="2" t="s">
        <v>13942</v>
      </c>
      <c r="E265" s="8" t="s">
        <v>13974</v>
      </c>
      <c r="F265" s="8" t="s">
        <v>13975</v>
      </c>
      <c r="G265" s="8"/>
      <c r="H265" s="8"/>
      <c r="I265" s="9">
        <v>2999</v>
      </c>
      <c r="J265" s="8" t="str">
        <f t="shared" si="2"/>
        <v>&gt;2000</v>
      </c>
      <c r="K265" s="8" t="s">
        <v>13946</v>
      </c>
      <c r="L265" s="8">
        <v>6</v>
      </c>
      <c r="M265" s="9">
        <v>11999</v>
      </c>
      <c r="N265" s="3">
        <v>0.75</v>
      </c>
      <c r="O265" s="2">
        <v>4.4000000000000004</v>
      </c>
      <c r="P265" s="4">
        <f t="shared" si="3"/>
        <v>1</v>
      </c>
      <c r="Q265" s="2">
        <v>768</v>
      </c>
      <c r="R265" s="2" t="s">
        <v>5131</v>
      </c>
      <c r="S265" s="2" t="s">
        <v>5132</v>
      </c>
      <c r="T265" s="2" t="s">
        <v>5133</v>
      </c>
      <c r="U265" s="2" t="s">
        <v>5134</v>
      </c>
      <c r="V265" s="2" t="s">
        <v>5135</v>
      </c>
      <c r="W265" s="2" t="s">
        <v>14032</v>
      </c>
      <c r="X265" s="5" t="s">
        <v>5137</v>
      </c>
      <c r="Y265" s="5" t="s">
        <v>5138</v>
      </c>
    </row>
    <row r="266" spans="1:25" ht="13" x14ac:dyDescent="0.15">
      <c r="A266" s="2" t="s">
        <v>4289</v>
      </c>
      <c r="B266" s="2" t="s">
        <v>4290</v>
      </c>
      <c r="C266" s="8" t="str">
        <f ca="1">IFERROR(__xludf.DUMMYFUNCTION("INDEX(SPLIT(B266,"" ""),1)"),"Fire-Boltt")</f>
        <v>Fire-Boltt</v>
      </c>
      <c r="D266" s="2" t="s">
        <v>13942</v>
      </c>
      <c r="E266" s="8" t="s">
        <v>13974</v>
      </c>
      <c r="F266" s="8" t="s">
        <v>13975</v>
      </c>
      <c r="G266" s="8"/>
      <c r="H266" s="8"/>
      <c r="I266" s="9">
        <v>2999</v>
      </c>
      <c r="J266" s="8" t="str">
        <f t="shared" si="2"/>
        <v>&gt;2000</v>
      </c>
      <c r="K266" s="8" t="s">
        <v>13946</v>
      </c>
      <c r="L266" s="8">
        <v>6</v>
      </c>
      <c r="M266" s="9">
        <v>9999</v>
      </c>
      <c r="N266" s="3">
        <v>0.7</v>
      </c>
      <c r="O266" s="2">
        <v>4.2</v>
      </c>
      <c r="P266" s="4">
        <f t="shared" si="3"/>
        <v>1</v>
      </c>
      <c r="Q266" s="4">
        <v>20879</v>
      </c>
      <c r="R266" s="2" t="s">
        <v>4291</v>
      </c>
      <c r="S266" s="2" t="s">
        <v>4292</v>
      </c>
      <c r="T266" s="2" t="s">
        <v>4293</v>
      </c>
      <c r="U266" s="2" t="s">
        <v>4294</v>
      </c>
      <c r="V266" s="2" t="s">
        <v>4295</v>
      </c>
      <c r="W266" s="2" t="s">
        <v>4296</v>
      </c>
      <c r="X266" s="5" t="s">
        <v>4297</v>
      </c>
      <c r="Y266" s="5" t="s">
        <v>4298</v>
      </c>
    </row>
    <row r="267" spans="1:25" ht="13" x14ac:dyDescent="0.15">
      <c r="A267" s="2" t="s">
        <v>3919</v>
      </c>
      <c r="B267" s="2" t="s">
        <v>3920</v>
      </c>
      <c r="C267" s="8" t="str">
        <f ca="1">IFERROR(__xludf.DUMMYFUNCTION("INDEX(SPLIT(B267,"" ""),1)"),"boAt")</f>
        <v>boAt</v>
      </c>
      <c r="D267" s="2" t="s">
        <v>13942</v>
      </c>
      <c r="E267" s="8" t="s">
        <v>13974</v>
      </c>
      <c r="F267" s="8" t="s">
        <v>13975</v>
      </c>
      <c r="G267" s="8"/>
      <c r="H267" s="8"/>
      <c r="I267" s="9">
        <v>2999</v>
      </c>
      <c r="J267" s="8" t="str">
        <f t="shared" si="2"/>
        <v>&gt;2000</v>
      </c>
      <c r="K267" s="8" t="s">
        <v>13946</v>
      </c>
      <c r="L267" s="8">
        <v>6</v>
      </c>
      <c r="M267" s="9">
        <v>7990</v>
      </c>
      <c r="N267" s="3">
        <v>0.62</v>
      </c>
      <c r="O267" s="2">
        <v>4.0999999999999996</v>
      </c>
      <c r="P267" s="4">
        <f t="shared" si="3"/>
        <v>0</v>
      </c>
      <c r="Q267" s="4">
        <v>48449</v>
      </c>
      <c r="R267" s="2" t="s">
        <v>3727</v>
      </c>
      <c r="S267" s="2" t="s">
        <v>3921</v>
      </c>
      <c r="T267" s="2" t="s">
        <v>3922</v>
      </c>
      <c r="U267" s="2" t="s">
        <v>3923</v>
      </c>
      <c r="V267" s="2" t="s">
        <v>3924</v>
      </c>
      <c r="W267" s="2" t="s">
        <v>3925</v>
      </c>
      <c r="X267" s="5" t="s">
        <v>3926</v>
      </c>
      <c r="Y267" s="5" t="s">
        <v>3927</v>
      </c>
    </row>
    <row r="268" spans="1:25" ht="13" x14ac:dyDescent="0.15">
      <c r="A268" s="2" t="s">
        <v>4500</v>
      </c>
      <c r="B268" s="2" t="s">
        <v>4501</v>
      </c>
      <c r="C268" s="8" t="str">
        <f ca="1">IFERROR(__xludf.DUMMYFUNCTION("INDEX(SPLIT(B268,"" ""),1)"),"Noise")</f>
        <v>Noise</v>
      </c>
      <c r="D268" s="2" t="s">
        <v>13942</v>
      </c>
      <c r="E268" s="8" t="s">
        <v>13974</v>
      </c>
      <c r="F268" s="8" t="s">
        <v>13975</v>
      </c>
      <c r="G268" s="8"/>
      <c r="H268" s="8"/>
      <c r="I268" s="9">
        <v>2999</v>
      </c>
      <c r="J268" s="8" t="str">
        <f t="shared" si="2"/>
        <v>&gt;2000</v>
      </c>
      <c r="K268" s="8" t="s">
        <v>13946</v>
      </c>
      <c r="L268" s="8">
        <v>6</v>
      </c>
      <c r="M268" s="9">
        <v>5999</v>
      </c>
      <c r="N268" s="3">
        <v>0.5</v>
      </c>
      <c r="O268" s="2">
        <v>4.0999999999999996</v>
      </c>
      <c r="P268" s="4">
        <f t="shared" si="3"/>
        <v>0</v>
      </c>
      <c r="Q268" s="4">
        <v>7148</v>
      </c>
      <c r="R268" s="2" t="s">
        <v>4502</v>
      </c>
      <c r="S268" s="2" t="s">
        <v>4503</v>
      </c>
      <c r="T268" s="2" t="s">
        <v>4504</v>
      </c>
      <c r="U268" s="2" t="s">
        <v>4505</v>
      </c>
      <c r="V268" s="2" t="s">
        <v>4506</v>
      </c>
      <c r="W268" s="2" t="s">
        <v>4507</v>
      </c>
      <c r="X268" s="5" t="s">
        <v>4508</v>
      </c>
      <c r="Y268" s="5" t="s">
        <v>4509</v>
      </c>
    </row>
    <row r="269" spans="1:25" ht="13" x14ac:dyDescent="0.15">
      <c r="A269" s="2" t="s">
        <v>4209</v>
      </c>
      <c r="B269" s="2" t="s">
        <v>4210</v>
      </c>
      <c r="C269" s="8" t="str">
        <f ca="1">IFERROR(__xludf.DUMMYFUNCTION("INDEX(SPLIT(B269,"" ""),1)"),"boAt")</f>
        <v>boAt</v>
      </c>
      <c r="D269" s="2" t="s">
        <v>13942</v>
      </c>
      <c r="E269" s="8" t="s">
        <v>13974</v>
      </c>
      <c r="F269" s="8" t="s">
        <v>13975</v>
      </c>
      <c r="G269" s="8"/>
      <c r="H269" s="8"/>
      <c r="I269" s="9">
        <v>2999</v>
      </c>
      <c r="J269" s="8" t="str">
        <f t="shared" si="2"/>
        <v>&gt;2000</v>
      </c>
      <c r="K269" s="8" t="s">
        <v>13946</v>
      </c>
      <c r="L269" s="8">
        <v>6</v>
      </c>
      <c r="M269" s="9">
        <v>7990</v>
      </c>
      <c r="N269" s="3">
        <v>0.62</v>
      </c>
      <c r="O269" s="2">
        <v>4.0999999999999996</v>
      </c>
      <c r="P269" s="4">
        <f t="shared" si="3"/>
        <v>0</v>
      </c>
      <c r="Q269" s="2">
        <v>154</v>
      </c>
      <c r="R269" s="2" t="s">
        <v>4211</v>
      </c>
      <c r="S269" s="2" t="s">
        <v>4212</v>
      </c>
      <c r="T269" s="2" t="s">
        <v>4213</v>
      </c>
      <c r="U269" s="2" t="s">
        <v>4214</v>
      </c>
      <c r="V269" s="2" t="s">
        <v>14033</v>
      </c>
      <c r="W269" s="2" t="s">
        <v>4216</v>
      </c>
      <c r="X269" s="5" t="s">
        <v>4217</v>
      </c>
      <c r="Y269" s="5" t="s">
        <v>4218</v>
      </c>
    </row>
    <row r="270" spans="1:25" ht="13" x14ac:dyDescent="0.15">
      <c r="A270" s="2" t="s">
        <v>13697</v>
      </c>
      <c r="B270" s="2" t="s">
        <v>13698</v>
      </c>
      <c r="C270" s="8" t="str">
        <f ca="1">IFERROR(__xludf.DUMMYFUNCTION("INDEX(SPLIT(B270,"" ""),1)"),"PHILIPS")</f>
        <v>PHILIPS</v>
      </c>
      <c r="D270" s="2" t="s">
        <v>13950</v>
      </c>
      <c r="E270" s="8" t="s">
        <v>13958</v>
      </c>
      <c r="F270" s="8" t="s">
        <v>14005</v>
      </c>
      <c r="G270" s="8" t="s">
        <v>14034</v>
      </c>
      <c r="H270" s="8"/>
      <c r="I270" s="9">
        <v>2999</v>
      </c>
      <c r="J270" s="8" t="str">
        <f t="shared" si="2"/>
        <v>&gt;2000</v>
      </c>
      <c r="K270" s="8" t="s">
        <v>13946</v>
      </c>
      <c r="L270" s="8">
        <v>6</v>
      </c>
      <c r="M270" s="9">
        <v>3595</v>
      </c>
      <c r="N270" s="3">
        <v>0.17</v>
      </c>
      <c r="O270" s="2">
        <v>4</v>
      </c>
      <c r="P270" s="4">
        <f t="shared" si="3"/>
        <v>0</v>
      </c>
      <c r="Q270" s="2">
        <v>178</v>
      </c>
      <c r="R270" s="2" t="s">
        <v>13699</v>
      </c>
      <c r="S270" s="2" t="s">
        <v>13700</v>
      </c>
      <c r="T270" s="2" t="s">
        <v>13701</v>
      </c>
      <c r="U270" s="2" t="s">
        <v>13702</v>
      </c>
      <c r="V270" s="2" t="s">
        <v>13703</v>
      </c>
      <c r="W270" s="2" t="s">
        <v>13704</v>
      </c>
      <c r="X270" s="5" t="s">
        <v>13705</v>
      </c>
      <c r="Y270" s="5" t="s">
        <v>13706</v>
      </c>
    </row>
    <row r="271" spans="1:25" ht="13" x14ac:dyDescent="0.15">
      <c r="A271" s="2" t="s">
        <v>3587</v>
      </c>
      <c r="B271" s="2" t="s">
        <v>3588</v>
      </c>
      <c r="C271" s="8" t="str">
        <f ca="1">IFERROR(__xludf.DUMMYFUNCTION("INDEX(SPLIT(B271,"" ""),1)"),"Noise")</f>
        <v>Noise</v>
      </c>
      <c r="D271" s="2" t="s">
        <v>13942</v>
      </c>
      <c r="E271" s="8" t="s">
        <v>13974</v>
      </c>
      <c r="F271" s="8" t="s">
        <v>13975</v>
      </c>
      <c r="G271" s="8"/>
      <c r="H271" s="8"/>
      <c r="I271" s="9">
        <v>2998</v>
      </c>
      <c r="J271" s="8" t="str">
        <f t="shared" si="2"/>
        <v>&gt;2000</v>
      </c>
      <c r="K271" s="8" t="s">
        <v>13946</v>
      </c>
      <c r="L271" s="8">
        <v>6</v>
      </c>
      <c r="M271" s="9">
        <v>5999</v>
      </c>
      <c r="N271" s="3">
        <v>0.5</v>
      </c>
      <c r="O271" s="2">
        <v>4.0999999999999996</v>
      </c>
      <c r="P271" s="4">
        <f t="shared" si="3"/>
        <v>0</v>
      </c>
      <c r="Q271" s="4">
        <v>5179</v>
      </c>
      <c r="R271" s="2" t="s">
        <v>3591</v>
      </c>
      <c r="S271" s="2" t="s">
        <v>3592</v>
      </c>
      <c r="T271" s="2" t="s">
        <v>3593</v>
      </c>
      <c r="U271" s="2" t="s">
        <v>3594</v>
      </c>
      <c r="V271" s="2" t="s">
        <v>3595</v>
      </c>
      <c r="W271" s="2" t="s">
        <v>3596</v>
      </c>
      <c r="X271" s="5" t="s">
        <v>3597</v>
      </c>
      <c r="Y271" s="5" t="s">
        <v>3598</v>
      </c>
    </row>
    <row r="272" spans="1:25" ht="13" x14ac:dyDescent="0.15">
      <c r="A272" s="2" t="s">
        <v>12463</v>
      </c>
      <c r="B272" s="2" t="s">
        <v>12464</v>
      </c>
      <c r="C272" s="8" t="str">
        <f ca="1">IFERROR(__xludf.DUMMYFUNCTION("INDEX(SPLIT(B272,"" ""),1)"),"Panasonic")</f>
        <v>Panasonic</v>
      </c>
      <c r="D272" s="2" t="s">
        <v>13950</v>
      </c>
      <c r="E272" s="8" t="s">
        <v>13958</v>
      </c>
      <c r="F272" s="8" t="s">
        <v>13969</v>
      </c>
      <c r="G272" s="8" t="s">
        <v>14019</v>
      </c>
      <c r="H272" s="8"/>
      <c r="I272" s="9">
        <v>2976</v>
      </c>
      <c r="J272" s="8" t="str">
        <f t="shared" si="2"/>
        <v>&gt;2000</v>
      </c>
      <c r="K272" s="8" t="s">
        <v>13946</v>
      </c>
      <c r="L272" s="8">
        <v>6</v>
      </c>
      <c r="M272" s="9">
        <v>3945</v>
      </c>
      <c r="N272" s="3">
        <v>0.25</v>
      </c>
      <c r="O272" s="2">
        <v>4.2</v>
      </c>
      <c r="P272" s="4">
        <f t="shared" si="3"/>
        <v>1</v>
      </c>
      <c r="Q272" s="4">
        <v>3740</v>
      </c>
      <c r="R272" s="2" t="s">
        <v>12466</v>
      </c>
      <c r="S272" s="2" t="s">
        <v>12467</v>
      </c>
      <c r="T272" s="2" t="s">
        <v>12468</v>
      </c>
      <c r="U272" s="2" t="s">
        <v>12469</v>
      </c>
      <c r="V272" s="2" t="s">
        <v>12470</v>
      </c>
      <c r="W272" s="2" t="s">
        <v>12471</v>
      </c>
      <c r="X272" s="5" t="s">
        <v>12472</v>
      </c>
      <c r="Y272" s="5" t="s">
        <v>12473</v>
      </c>
    </row>
    <row r="273" spans="1:25" ht="13" x14ac:dyDescent="0.15">
      <c r="A273" s="2" t="s">
        <v>12880</v>
      </c>
      <c r="B273" s="2" t="s">
        <v>12881</v>
      </c>
      <c r="C273" s="8" t="str">
        <f ca="1">IFERROR(__xludf.DUMMYFUNCTION("INDEX(SPLIT(B273,"" ""),1)"),"Racold")</f>
        <v>Racold</v>
      </c>
      <c r="D273" s="2" t="s">
        <v>13950</v>
      </c>
      <c r="E273" s="8" t="s">
        <v>13951</v>
      </c>
      <c r="F273" s="8" t="s">
        <v>13985</v>
      </c>
      <c r="G273" s="8" t="s">
        <v>14001</v>
      </c>
      <c r="H273" s="8"/>
      <c r="I273" s="9">
        <v>2949</v>
      </c>
      <c r="J273" s="8" t="str">
        <f t="shared" si="2"/>
        <v>&gt;2000</v>
      </c>
      <c r="K273" s="8" t="s">
        <v>13946</v>
      </c>
      <c r="L273" s="8">
        <v>6</v>
      </c>
      <c r="M273" s="9">
        <v>4849</v>
      </c>
      <c r="N273" s="3">
        <v>0.39</v>
      </c>
      <c r="O273" s="2">
        <v>4.2</v>
      </c>
      <c r="P273" s="4">
        <f t="shared" si="3"/>
        <v>1</v>
      </c>
      <c r="Q273" s="4">
        <v>7968</v>
      </c>
      <c r="R273" s="2" t="s">
        <v>12884</v>
      </c>
      <c r="S273" s="2" t="s">
        <v>12885</v>
      </c>
      <c r="T273" s="2" t="s">
        <v>12886</v>
      </c>
      <c r="U273" s="2" t="s">
        <v>12887</v>
      </c>
      <c r="V273" s="2" t="s">
        <v>12888</v>
      </c>
      <c r="W273" s="2" t="s">
        <v>12889</v>
      </c>
      <c r="X273" s="5" t="s">
        <v>12890</v>
      </c>
      <c r="Y273" s="5" t="s">
        <v>12891</v>
      </c>
    </row>
    <row r="274" spans="1:25" ht="13" x14ac:dyDescent="0.15">
      <c r="A274" s="2" t="s">
        <v>11635</v>
      </c>
      <c r="B274" s="2" t="s">
        <v>11636</v>
      </c>
      <c r="C274" s="8" t="str">
        <f ca="1">IFERROR(__xludf.DUMMYFUNCTION("INDEX(SPLIT(B274,"" ""),1)"),"Philips")</f>
        <v>Philips</v>
      </c>
      <c r="D274" s="2" t="s">
        <v>13950</v>
      </c>
      <c r="E274" s="8" t="s">
        <v>13958</v>
      </c>
      <c r="F274" s="8" t="s">
        <v>13959</v>
      </c>
      <c r="G274" s="8" t="s">
        <v>13992</v>
      </c>
      <c r="H274" s="8" t="s">
        <v>13993</v>
      </c>
      <c r="I274" s="9">
        <v>2903</v>
      </c>
      <c r="J274" s="8" t="str">
        <f t="shared" si="2"/>
        <v>&gt;2000</v>
      </c>
      <c r="K274" s="8" t="s">
        <v>13946</v>
      </c>
      <c r="L274" s="8">
        <v>6</v>
      </c>
      <c r="M274" s="9">
        <v>3295</v>
      </c>
      <c r="N274" s="3">
        <v>0.12</v>
      </c>
      <c r="O274" s="2">
        <v>4.3</v>
      </c>
      <c r="P274" s="4">
        <f t="shared" si="3"/>
        <v>1</v>
      </c>
      <c r="Q274" s="4">
        <v>2299</v>
      </c>
      <c r="R274" s="2" t="s">
        <v>11638</v>
      </c>
      <c r="S274" s="2" t="s">
        <v>11639</v>
      </c>
      <c r="T274" s="2" t="s">
        <v>11640</v>
      </c>
      <c r="U274" s="2" t="s">
        <v>11641</v>
      </c>
      <c r="V274" s="2" t="s">
        <v>11642</v>
      </c>
      <c r="W274" s="2" t="s">
        <v>11643</v>
      </c>
      <c r="X274" s="5" t="s">
        <v>11644</v>
      </c>
      <c r="Y274" s="5" t="s">
        <v>11645</v>
      </c>
    </row>
    <row r="275" spans="1:25" ht="13" x14ac:dyDescent="0.15">
      <c r="A275" s="2" t="s">
        <v>12398</v>
      </c>
      <c r="B275" s="2" t="s">
        <v>12399</v>
      </c>
      <c r="C275" s="8" t="str">
        <f ca="1">IFERROR(__xludf.DUMMYFUNCTION("INDEX(SPLIT(B275,"" ""),1)"),"Havells")</f>
        <v>Havells</v>
      </c>
      <c r="D275" s="2" t="s">
        <v>13950</v>
      </c>
      <c r="E275" s="8" t="s">
        <v>13951</v>
      </c>
      <c r="F275" s="8" t="s">
        <v>14020</v>
      </c>
      <c r="G275" s="8" t="s">
        <v>14021</v>
      </c>
      <c r="H275" s="8"/>
      <c r="I275" s="9">
        <v>2899</v>
      </c>
      <c r="J275" s="8" t="str">
        <f t="shared" si="2"/>
        <v>&gt;2000</v>
      </c>
      <c r="K275" s="8" t="s">
        <v>13946</v>
      </c>
      <c r="L275" s="8">
        <v>6</v>
      </c>
      <c r="M275" s="9">
        <v>4005</v>
      </c>
      <c r="N275" s="3">
        <v>0.28000000000000003</v>
      </c>
      <c r="O275" s="2">
        <v>4.3</v>
      </c>
      <c r="P275" s="4">
        <f t="shared" si="3"/>
        <v>1</v>
      </c>
      <c r="Q275" s="4">
        <v>7140</v>
      </c>
      <c r="R275" s="2" t="s">
        <v>12401</v>
      </c>
      <c r="S275" s="2" t="s">
        <v>12402</v>
      </c>
      <c r="T275" s="2" t="s">
        <v>12403</v>
      </c>
      <c r="U275" s="2" t="s">
        <v>12404</v>
      </c>
      <c r="V275" s="2" t="s">
        <v>12405</v>
      </c>
      <c r="W275" s="2" t="s">
        <v>12406</v>
      </c>
      <c r="X275" s="5" t="s">
        <v>12407</v>
      </c>
      <c r="Y275" s="5" t="s">
        <v>12408</v>
      </c>
    </row>
    <row r="276" spans="1:25" ht="13" x14ac:dyDescent="0.15">
      <c r="A276" s="2" t="s">
        <v>11502</v>
      </c>
      <c r="B276" s="2" t="s">
        <v>11503</v>
      </c>
      <c r="C276" s="8" t="str">
        <f ca="1">IFERROR(__xludf.DUMMYFUNCTION("INDEX(SPLIT(B276,"" ""),1)"),"Wonderchef")</f>
        <v>Wonderchef</v>
      </c>
      <c r="D276" s="2" t="s">
        <v>13950</v>
      </c>
      <c r="E276" s="8" t="s">
        <v>13958</v>
      </c>
      <c r="F276" s="8" t="s">
        <v>13969</v>
      </c>
      <c r="G276" s="8" t="s">
        <v>13994</v>
      </c>
      <c r="H276" s="8"/>
      <c r="I276" s="9">
        <v>2899</v>
      </c>
      <c r="J276" s="8" t="str">
        <f t="shared" si="2"/>
        <v>&gt;2000</v>
      </c>
      <c r="K276" s="8" t="s">
        <v>13946</v>
      </c>
      <c r="L276" s="8">
        <v>6</v>
      </c>
      <c r="M276" s="9">
        <v>5500</v>
      </c>
      <c r="N276" s="3">
        <v>0.47</v>
      </c>
      <c r="O276" s="2">
        <v>3.8</v>
      </c>
      <c r="P276" s="4">
        <f t="shared" si="3"/>
        <v>0</v>
      </c>
      <c r="Q276" s="4">
        <v>8958</v>
      </c>
      <c r="R276" s="2" t="s">
        <v>11505</v>
      </c>
      <c r="S276" s="2" t="s">
        <v>11506</v>
      </c>
      <c r="T276" s="2" t="s">
        <v>11507</v>
      </c>
      <c r="U276" s="2" t="s">
        <v>11508</v>
      </c>
      <c r="V276" s="2" t="s">
        <v>11509</v>
      </c>
      <c r="W276" s="2" t="s">
        <v>11510</v>
      </c>
      <c r="X276" s="5" t="s">
        <v>11511</v>
      </c>
      <c r="Y276" s="5" t="s">
        <v>11512</v>
      </c>
    </row>
    <row r="277" spans="1:25" ht="13" x14ac:dyDescent="0.15">
      <c r="A277" s="2" t="s">
        <v>13920</v>
      </c>
      <c r="B277" s="2" t="s">
        <v>13921</v>
      </c>
      <c r="C277" s="8" t="str">
        <f ca="1">IFERROR(__xludf.DUMMYFUNCTION("INDEX(SPLIT(B277,"" ""),1)"),"Borosil")</f>
        <v>Borosil</v>
      </c>
      <c r="D277" s="2" t="s">
        <v>13950</v>
      </c>
      <c r="E277" s="8" t="s">
        <v>13958</v>
      </c>
      <c r="F277" s="8" t="s">
        <v>13969</v>
      </c>
      <c r="G277" s="8" t="s">
        <v>14035</v>
      </c>
      <c r="H277" s="8"/>
      <c r="I277" s="9">
        <v>2863</v>
      </c>
      <c r="J277" s="8" t="str">
        <f t="shared" si="2"/>
        <v>&gt;2000</v>
      </c>
      <c r="K277" s="8" t="s">
        <v>13946</v>
      </c>
      <c r="L277" s="8">
        <v>6</v>
      </c>
      <c r="M277" s="9">
        <v>3690</v>
      </c>
      <c r="N277" s="3">
        <v>0.22</v>
      </c>
      <c r="O277" s="2">
        <v>4.3</v>
      </c>
      <c r="P277" s="4">
        <f t="shared" si="3"/>
        <v>1</v>
      </c>
      <c r="Q277" s="4">
        <v>6987</v>
      </c>
      <c r="R277" s="2" t="s">
        <v>13924</v>
      </c>
      <c r="S277" s="2" t="s">
        <v>13925</v>
      </c>
      <c r="T277" s="2" t="s">
        <v>13926</v>
      </c>
      <c r="U277" s="2" t="s">
        <v>13927</v>
      </c>
      <c r="V277" s="2" t="s">
        <v>13928</v>
      </c>
      <c r="W277" s="2" t="s">
        <v>14036</v>
      </c>
      <c r="X277" s="5" t="s">
        <v>13930</v>
      </c>
      <c r="Y277" s="5" t="s">
        <v>13931</v>
      </c>
    </row>
    <row r="278" spans="1:25" ht="13" x14ac:dyDescent="0.15">
      <c r="A278" s="2" t="s">
        <v>10489</v>
      </c>
      <c r="B278" s="2" t="s">
        <v>10490</v>
      </c>
      <c r="C278" s="8" t="str">
        <f ca="1">IFERROR(__xludf.DUMMYFUNCTION("INDEX(SPLIT(B278,"" ""),1)"),"InstaCuppa")</f>
        <v>InstaCuppa</v>
      </c>
      <c r="D278" s="2" t="s">
        <v>13950</v>
      </c>
      <c r="E278" s="8" t="s">
        <v>13958</v>
      </c>
      <c r="F278" s="8" t="s">
        <v>13969</v>
      </c>
      <c r="G278" s="8" t="s">
        <v>14037</v>
      </c>
      <c r="H278" s="8"/>
      <c r="I278" s="9">
        <v>2799</v>
      </c>
      <c r="J278" s="8" t="str">
        <f t="shared" si="2"/>
        <v>&gt;2000</v>
      </c>
      <c r="K278" s="8" t="s">
        <v>13946</v>
      </c>
      <c r="L278" s="8">
        <v>6</v>
      </c>
      <c r="M278" s="9">
        <v>3499</v>
      </c>
      <c r="N278" s="3">
        <v>0.2</v>
      </c>
      <c r="O278" s="2">
        <v>4.5</v>
      </c>
      <c r="P278" s="4">
        <f t="shared" si="3"/>
        <v>1</v>
      </c>
      <c r="Q278" s="2">
        <v>546</v>
      </c>
      <c r="R278" s="2" t="s">
        <v>10491</v>
      </c>
      <c r="S278" s="2" t="s">
        <v>10492</v>
      </c>
      <c r="T278" s="2" t="s">
        <v>10493</v>
      </c>
      <c r="U278" s="2" t="s">
        <v>10494</v>
      </c>
      <c r="V278" s="2" t="s">
        <v>10495</v>
      </c>
      <c r="W278" s="2" t="s">
        <v>10496</v>
      </c>
      <c r="X278" s="5" t="s">
        <v>10497</v>
      </c>
      <c r="Y278" s="5" t="s">
        <v>10498</v>
      </c>
    </row>
    <row r="279" spans="1:25" ht="13" x14ac:dyDescent="0.15">
      <c r="A279" s="2" t="s">
        <v>4748</v>
      </c>
      <c r="B279" s="2" t="s">
        <v>4749</v>
      </c>
      <c r="C279" s="8" t="str">
        <f ca="1">IFERROR(__xludf.DUMMYFUNCTION("INDEX(SPLIT(B279,"" ""),1)"),"Noise")</f>
        <v>Noise</v>
      </c>
      <c r="D279" s="2" t="s">
        <v>13942</v>
      </c>
      <c r="E279" s="8" t="s">
        <v>13974</v>
      </c>
      <c r="F279" s="8" t="s">
        <v>13975</v>
      </c>
      <c r="G279" s="8"/>
      <c r="H279" s="8"/>
      <c r="I279" s="9">
        <v>2799</v>
      </c>
      <c r="J279" s="8" t="str">
        <f t="shared" si="2"/>
        <v>&gt;2000</v>
      </c>
      <c r="K279" s="8" t="s">
        <v>13946</v>
      </c>
      <c r="L279" s="8">
        <v>6</v>
      </c>
      <c r="M279" s="9">
        <v>6499</v>
      </c>
      <c r="N279" s="3">
        <v>0.56999999999999995</v>
      </c>
      <c r="O279" s="2">
        <v>4.0999999999999996</v>
      </c>
      <c r="P279" s="4">
        <f t="shared" si="3"/>
        <v>0</v>
      </c>
      <c r="Q279" s="4">
        <v>38879</v>
      </c>
      <c r="R279" s="2" t="s">
        <v>4751</v>
      </c>
      <c r="S279" s="2" t="s">
        <v>4752</v>
      </c>
      <c r="T279" s="2" t="s">
        <v>4753</v>
      </c>
      <c r="U279" s="2" t="s">
        <v>4754</v>
      </c>
      <c r="V279" s="2" t="s">
        <v>4755</v>
      </c>
      <c r="W279" s="2" t="s">
        <v>4756</v>
      </c>
      <c r="X279" s="5" t="s">
        <v>4757</v>
      </c>
      <c r="Y279" s="5" t="s">
        <v>4758</v>
      </c>
    </row>
    <row r="280" spans="1:25" ht="13" x14ac:dyDescent="0.15">
      <c r="A280" s="2" t="s">
        <v>9966</v>
      </c>
      <c r="B280" s="2" t="s">
        <v>9967</v>
      </c>
      <c r="C280" s="8" t="str">
        <f ca="1">IFERROR(__xludf.DUMMYFUNCTION("INDEX(SPLIT(B280,"" ""),1)"),"Eureka")</f>
        <v>Eureka</v>
      </c>
      <c r="D280" s="2" t="s">
        <v>13950</v>
      </c>
      <c r="E280" s="8" t="s">
        <v>13958</v>
      </c>
      <c r="F280" s="8" t="s">
        <v>13959</v>
      </c>
      <c r="G280" s="8" t="s">
        <v>13960</v>
      </c>
      <c r="H280" s="8" t="s">
        <v>13961</v>
      </c>
      <c r="I280" s="9">
        <v>2799</v>
      </c>
      <c r="J280" s="8" t="str">
        <f t="shared" si="2"/>
        <v>&gt;2000</v>
      </c>
      <c r="K280" s="8" t="s">
        <v>13946</v>
      </c>
      <c r="L280" s="8">
        <v>6</v>
      </c>
      <c r="M280" s="9">
        <v>3799</v>
      </c>
      <c r="N280" s="3">
        <v>0.26</v>
      </c>
      <c r="O280" s="2">
        <v>3.9</v>
      </c>
      <c r="P280" s="4">
        <f t="shared" si="3"/>
        <v>0</v>
      </c>
      <c r="Q280" s="4">
        <v>32931</v>
      </c>
      <c r="R280" s="2" t="s">
        <v>9969</v>
      </c>
      <c r="S280" s="2" t="s">
        <v>9970</v>
      </c>
      <c r="T280" s="2" t="s">
        <v>9971</v>
      </c>
      <c r="U280" s="2" t="s">
        <v>9972</v>
      </c>
      <c r="V280" s="2" t="s">
        <v>9973</v>
      </c>
      <c r="W280" s="2" t="s">
        <v>9974</v>
      </c>
      <c r="X280" s="5" t="s">
        <v>9975</v>
      </c>
      <c r="Y280" s="5" t="s">
        <v>9976</v>
      </c>
    </row>
    <row r="281" spans="1:25" ht="13" x14ac:dyDescent="0.15">
      <c r="A281" s="2" t="s">
        <v>12703</v>
      </c>
      <c r="B281" s="2" t="s">
        <v>12704</v>
      </c>
      <c r="C281" s="8" t="str">
        <f ca="1">IFERROR(__xludf.DUMMYFUNCTION("INDEX(SPLIT(B281,"" ""),1)"),"Orient")</f>
        <v>Orient</v>
      </c>
      <c r="D281" s="2" t="s">
        <v>13950</v>
      </c>
      <c r="E281" s="8" t="s">
        <v>13951</v>
      </c>
      <c r="F281" s="8" t="s">
        <v>13985</v>
      </c>
      <c r="G281" s="8" t="s">
        <v>14001</v>
      </c>
      <c r="H281" s="8"/>
      <c r="I281" s="9">
        <v>2790</v>
      </c>
      <c r="J281" s="8" t="str">
        <f t="shared" si="2"/>
        <v>&gt;2000</v>
      </c>
      <c r="K281" s="8" t="s">
        <v>13946</v>
      </c>
      <c r="L281" s="8">
        <v>6</v>
      </c>
      <c r="M281" s="9">
        <v>4890</v>
      </c>
      <c r="N281" s="3">
        <v>0.43</v>
      </c>
      <c r="O281" s="2">
        <v>3.9</v>
      </c>
      <c r="P281" s="4">
        <f t="shared" si="3"/>
        <v>0</v>
      </c>
      <c r="Q281" s="2">
        <v>588</v>
      </c>
      <c r="R281" s="2" t="s">
        <v>12706</v>
      </c>
      <c r="S281" s="2" t="s">
        <v>12707</v>
      </c>
      <c r="T281" s="2" t="s">
        <v>12708</v>
      </c>
      <c r="U281" s="2" t="s">
        <v>12709</v>
      </c>
      <c r="V281" s="2" t="s">
        <v>12710</v>
      </c>
      <c r="W281" s="2" t="s">
        <v>12711</v>
      </c>
      <c r="X281" s="5" t="s">
        <v>12712</v>
      </c>
      <c r="Y281" s="5" t="s">
        <v>12713</v>
      </c>
    </row>
    <row r="282" spans="1:25" ht="13" x14ac:dyDescent="0.15">
      <c r="A282" s="2" t="s">
        <v>11612</v>
      </c>
      <c r="B282" s="2" t="s">
        <v>11613</v>
      </c>
      <c r="C282" s="8" t="str">
        <f ca="1">IFERROR(__xludf.DUMMYFUNCTION("INDEX(SPLIT(B282,"" ""),1)"),"INALSA")</f>
        <v>INALSA</v>
      </c>
      <c r="D282" s="2" t="s">
        <v>13950</v>
      </c>
      <c r="E282" s="8" t="s">
        <v>13958</v>
      </c>
      <c r="F282" s="8" t="s">
        <v>13969</v>
      </c>
      <c r="G282" s="8" t="s">
        <v>14037</v>
      </c>
      <c r="H282" s="8"/>
      <c r="I282" s="9">
        <v>2742</v>
      </c>
      <c r="J282" s="8" t="str">
        <f t="shared" si="2"/>
        <v>&gt;2000</v>
      </c>
      <c r="K282" s="8" t="s">
        <v>13946</v>
      </c>
      <c r="L282" s="8">
        <v>6</v>
      </c>
      <c r="M282" s="9">
        <v>3995</v>
      </c>
      <c r="N282" s="3">
        <v>0.31</v>
      </c>
      <c r="O282" s="2">
        <v>4.4000000000000004</v>
      </c>
      <c r="P282" s="4">
        <f t="shared" si="3"/>
        <v>1</v>
      </c>
      <c r="Q282" s="4">
        <v>11148</v>
      </c>
      <c r="R282" s="2" t="s">
        <v>11616</v>
      </c>
      <c r="S282" s="2" t="s">
        <v>11617</v>
      </c>
      <c r="T282" s="2" t="s">
        <v>11618</v>
      </c>
      <c r="U282" s="2" t="s">
        <v>11619</v>
      </c>
      <c r="V282" s="2" t="s">
        <v>11620</v>
      </c>
      <c r="W282" s="2" t="s">
        <v>11621</v>
      </c>
      <c r="X282" s="5" t="s">
        <v>11622</v>
      </c>
      <c r="Y282" s="5" t="s">
        <v>11623</v>
      </c>
    </row>
    <row r="283" spans="1:25" ht="13" x14ac:dyDescent="0.15">
      <c r="A283" s="2" t="s">
        <v>10468</v>
      </c>
      <c r="B283" s="2" t="s">
        <v>10469</v>
      </c>
      <c r="C283" s="8" t="str">
        <f ca="1">IFERROR(__xludf.DUMMYFUNCTION("INDEX(SPLIT(B283,"" ""),1)"),"Prestige")</f>
        <v>Prestige</v>
      </c>
      <c r="D283" s="2" t="s">
        <v>13950</v>
      </c>
      <c r="E283" s="8" t="s">
        <v>13958</v>
      </c>
      <c r="F283" s="8" t="s">
        <v>13969</v>
      </c>
      <c r="G283" s="8" t="s">
        <v>14019</v>
      </c>
      <c r="H283" s="8"/>
      <c r="I283" s="9">
        <v>2719</v>
      </c>
      <c r="J283" s="8" t="str">
        <f t="shared" si="2"/>
        <v>&gt;2000</v>
      </c>
      <c r="K283" s="8" t="s">
        <v>13946</v>
      </c>
      <c r="L283" s="8">
        <v>6</v>
      </c>
      <c r="M283" s="9">
        <v>3945</v>
      </c>
      <c r="N283" s="3">
        <v>0.31</v>
      </c>
      <c r="O283" s="2">
        <v>3.7</v>
      </c>
      <c r="P283" s="4">
        <f t="shared" si="3"/>
        <v>0</v>
      </c>
      <c r="Q283" s="4">
        <v>13406</v>
      </c>
      <c r="R283" s="2" t="s">
        <v>10471</v>
      </c>
      <c r="S283" s="2" t="s">
        <v>10472</v>
      </c>
      <c r="T283" s="2" t="s">
        <v>10473</v>
      </c>
      <c r="U283" s="2" t="s">
        <v>10474</v>
      </c>
      <c r="V283" s="2" t="s">
        <v>10475</v>
      </c>
      <c r="W283" s="2" t="s">
        <v>10476</v>
      </c>
      <c r="X283" s="5" t="s">
        <v>10477</v>
      </c>
      <c r="Y283" s="5" t="s">
        <v>10478</v>
      </c>
    </row>
    <row r="284" spans="1:25" ht="13" x14ac:dyDescent="0.15">
      <c r="A284" s="2" t="s">
        <v>10672</v>
      </c>
      <c r="B284" s="2" t="s">
        <v>10673</v>
      </c>
      <c r="C284" s="8" t="str">
        <f ca="1">IFERROR(__xludf.DUMMYFUNCTION("INDEX(SPLIT(B284,"" ""),1)"),"V-Guard")</f>
        <v>V-Guard</v>
      </c>
      <c r="D284" s="2" t="s">
        <v>13950</v>
      </c>
      <c r="E284" s="8" t="s">
        <v>13951</v>
      </c>
      <c r="F284" s="8" t="s">
        <v>13985</v>
      </c>
      <c r="G284" s="8" t="s">
        <v>14001</v>
      </c>
      <c r="H284" s="8"/>
      <c r="I284" s="9">
        <v>2699</v>
      </c>
      <c r="J284" s="8" t="str">
        <f t="shared" si="2"/>
        <v>&gt;2000</v>
      </c>
      <c r="K284" s="8" t="s">
        <v>13946</v>
      </c>
      <c r="L284" s="8">
        <v>6</v>
      </c>
      <c r="M284" s="9">
        <v>4700</v>
      </c>
      <c r="N284" s="3">
        <v>0.43</v>
      </c>
      <c r="O284" s="2">
        <v>4.2</v>
      </c>
      <c r="P284" s="4">
        <f t="shared" si="3"/>
        <v>1</v>
      </c>
      <c r="Q284" s="4">
        <v>1296</v>
      </c>
      <c r="R284" s="2" t="s">
        <v>10674</v>
      </c>
      <c r="S284" s="2" t="s">
        <v>10675</v>
      </c>
      <c r="T284" s="2" t="s">
        <v>10676</v>
      </c>
      <c r="U284" s="2" t="s">
        <v>10677</v>
      </c>
      <c r="V284" s="2" t="s">
        <v>10678</v>
      </c>
      <c r="W284" s="2" t="s">
        <v>10679</v>
      </c>
      <c r="X284" s="5" t="s">
        <v>10680</v>
      </c>
      <c r="Y284" s="5" t="s">
        <v>10681</v>
      </c>
    </row>
    <row r="285" spans="1:25" ht="13" x14ac:dyDescent="0.15">
      <c r="A285" s="2" t="s">
        <v>9780</v>
      </c>
      <c r="B285" s="2" t="s">
        <v>9781</v>
      </c>
      <c r="C285" s="8" t="str">
        <f ca="1">IFERROR(__xludf.DUMMYFUNCTION("INDEX(SPLIT(B285,"" ""),1)"),"Wonderchef")</f>
        <v>Wonderchef</v>
      </c>
      <c r="D285" s="2" t="s">
        <v>13950</v>
      </c>
      <c r="E285" s="8" t="s">
        <v>13958</v>
      </c>
      <c r="F285" s="8" t="s">
        <v>13969</v>
      </c>
      <c r="G285" s="8" t="s">
        <v>13996</v>
      </c>
      <c r="H285" s="8"/>
      <c r="I285" s="9">
        <v>2699</v>
      </c>
      <c r="J285" s="8" t="str">
        <f t="shared" si="2"/>
        <v>&gt;2000</v>
      </c>
      <c r="K285" s="8" t="s">
        <v>13946</v>
      </c>
      <c r="L285" s="8">
        <v>6</v>
      </c>
      <c r="M285" s="9">
        <v>5000</v>
      </c>
      <c r="N285" s="3">
        <v>0.46</v>
      </c>
      <c r="O285" s="2">
        <v>4</v>
      </c>
      <c r="P285" s="4">
        <f t="shared" si="3"/>
        <v>0</v>
      </c>
      <c r="Q285" s="4">
        <v>26164</v>
      </c>
      <c r="R285" s="2" t="s">
        <v>9782</v>
      </c>
      <c r="S285" s="2" t="s">
        <v>9783</v>
      </c>
      <c r="T285" s="2" t="s">
        <v>9784</v>
      </c>
      <c r="U285" s="2" t="s">
        <v>9785</v>
      </c>
      <c r="V285" s="2" t="s">
        <v>9786</v>
      </c>
      <c r="W285" s="2" t="s">
        <v>9787</v>
      </c>
      <c r="X285" s="5" t="s">
        <v>9788</v>
      </c>
      <c r="Y285" s="5" t="s">
        <v>9789</v>
      </c>
    </row>
    <row r="286" spans="1:25" ht="13" x14ac:dyDescent="0.15">
      <c r="A286" s="2" t="s">
        <v>12828</v>
      </c>
      <c r="B286" s="2" t="s">
        <v>12829</v>
      </c>
      <c r="C286" s="8" t="str">
        <f ca="1">IFERROR(__xludf.DUMMYFUNCTION("INDEX(SPLIT(B286,"" ""),1)"),"NEXOMS")</f>
        <v>NEXOMS</v>
      </c>
      <c r="D286" s="2" t="s">
        <v>13950</v>
      </c>
      <c r="E286" s="8" t="s">
        <v>13951</v>
      </c>
      <c r="F286" s="8" t="s">
        <v>13985</v>
      </c>
      <c r="G286" s="8" t="s">
        <v>14001</v>
      </c>
      <c r="H286" s="8"/>
      <c r="I286" s="9">
        <v>2699</v>
      </c>
      <c r="J286" s="8" t="str">
        <f t="shared" si="2"/>
        <v>&gt;2000</v>
      </c>
      <c r="K286" s="8" t="s">
        <v>13946</v>
      </c>
      <c r="L286" s="8">
        <v>6</v>
      </c>
      <c r="M286" s="9">
        <v>3799</v>
      </c>
      <c r="N286" s="3">
        <v>0.28999999999999998</v>
      </c>
      <c r="O286" s="2">
        <v>4</v>
      </c>
      <c r="P286" s="4">
        <f t="shared" si="3"/>
        <v>0</v>
      </c>
      <c r="Q286" s="2">
        <v>727</v>
      </c>
      <c r="R286" s="2" t="s">
        <v>12830</v>
      </c>
      <c r="S286" s="2" t="s">
        <v>12831</v>
      </c>
      <c r="T286" s="2" t="s">
        <v>12832</v>
      </c>
      <c r="U286" s="2" t="s">
        <v>12833</v>
      </c>
      <c r="V286" s="2" t="s">
        <v>12834</v>
      </c>
      <c r="W286" s="2" t="s">
        <v>12835</v>
      </c>
      <c r="X286" s="5" t="s">
        <v>12836</v>
      </c>
      <c r="Y286" s="5" t="s">
        <v>12837</v>
      </c>
    </row>
    <row r="287" spans="1:25" ht="13" x14ac:dyDescent="0.15">
      <c r="A287" s="2" t="s">
        <v>2996</v>
      </c>
      <c r="B287" s="2" t="s">
        <v>2997</v>
      </c>
      <c r="C287" s="8" t="str">
        <f ca="1">IFERROR(__xludf.DUMMYFUNCTION("INDEX(SPLIT(B287,"" ""),1)"),"Irusu")</f>
        <v>Irusu</v>
      </c>
      <c r="D287" s="2" t="s">
        <v>13942</v>
      </c>
      <c r="E287" s="8" t="s">
        <v>13943</v>
      </c>
      <c r="F287" s="8" t="s">
        <v>14038</v>
      </c>
      <c r="G287" s="8" t="s">
        <v>14039</v>
      </c>
      <c r="H287" s="8"/>
      <c r="I287" s="9">
        <v>2699</v>
      </c>
      <c r="J287" s="8" t="str">
        <f t="shared" si="2"/>
        <v>&gt;2000</v>
      </c>
      <c r="K287" s="8" t="s">
        <v>13946</v>
      </c>
      <c r="L287" s="8">
        <v>6</v>
      </c>
      <c r="M287" s="9">
        <v>3500</v>
      </c>
      <c r="N287" s="3">
        <v>0.23</v>
      </c>
      <c r="O287" s="2">
        <v>3.5</v>
      </c>
      <c r="P287" s="4">
        <f t="shared" si="3"/>
        <v>0</v>
      </c>
      <c r="Q287" s="2">
        <v>621</v>
      </c>
      <c r="R287" s="2" t="s">
        <v>3001</v>
      </c>
      <c r="S287" s="2" t="s">
        <v>3002</v>
      </c>
      <c r="T287" s="2" t="s">
        <v>3003</v>
      </c>
      <c r="U287" s="2" t="s">
        <v>3004</v>
      </c>
      <c r="V287" s="2" t="s">
        <v>3005</v>
      </c>
      <c r="W287" s="2" t="s">
        <v>3006</v>
      </c>
      <c r="X287" s="5" t="s">
        <v>3007</v>
      </c>
      <c r="Y287" s="5" t="s">
        <v>3008</v>
      </c>
    </row>
    <row r="288" spans="1:25" ht="13" x14ac:dyDescent="0.15">
      <c r="A288" s="2" t="s">
        <v>10714</v>
      </c>
      <c r="B288" s="2" t="s">
        <v>10715</v>
      </c>
      <c r="C288" s="8" t="str">
        <f ca="1">IFERROR(__xludf.DUMMYFUNCTION("INDEX(SPLIT(B288,"" ""),1)"),"Prestige")</f>
        <v>Prestige</v>
      </c>
      <c r="D288" s="2" t="s">
        <v>13950</v>
      </c>
      <c r="E288" s="8" t="s">
        <v>13958</v>
      </c>
      <c r="F288" s="8" t="s">
        <v>13969</v>
      </c>
      <c r="G288" s="8" t="s">
        <v>14031</v>
      </c>
      <c r="H288" s="8"/>
      <c r="I288" s="9">
        <v>2698</v>
      </c>
      <c r="J288" s="8" t="str">
        <f t="shared" si="2"/>
        <v>&gt;2000</v>
      </c>
      <c r="K288" s="8" t="s">
        <v>13946</v>
      </c>
      <c r="L288" s="8">
        <v>6</v>
      </c>
      <c r="M288" s="9">
        <v>3945</v>
      </c>
      <c r="N288" s="3">
        <v>0.32</v>
      </c>
      <c r="O288" s="2">
        <v>4</v>
      </c>
      <c r="P288" s="4">
        <f t="shared" si="3"/>
        <v>0</v>
      </c>
      <c r="Q288" s="4">
        <v>15034</v>
      </c>
      <c r="R288" s="2" t="s">
        <v>10717</v>
      </c>
      <c r="S288" s="2" t="s">
        <v>10718</v>
      </c>
      <c r="T288" s="2" t="s">
        <v>10719</v>
      </c>
      <c r="U288" s="2" t="s">
        <v>10720</v>
      </c>
      <c r="V288" s="2" t="s">
        <v>10721</v>
      </c>
      <c r="W288" s="2" t="s">
        <v>10722</v>
      </c>
      <c r="X288" s="5" t="s">
        <v>10723</v>
      </c>
      <c r="Y288" s="5" t="s">
        <v>10724</v>
      </c>
    </row>
    <row r="289" spans="1:25" ht="13" x14ac:dyDescent="0.15">
      <c r="A289" s="2" t="s">
        <v>13846</v>
      </c>
      <c r="B289" s="2" t="s">
        <v>13847</v>
      </c>
      <c r="C289" s="8" t="str">
        <f ca="1">IFERROR(__xludf.DUMMYFUNCTION("INDEX(SPLIT(B289,"" ""),1)"),"Philips")</f>
        <v>Philips</v>
      </c>
      <c r="D289" s="2" t="s">
        <v>13950</v>
      </c>
      <c r="E289" s="8" t="s">
        <v>13958</v>
      </c>
      <c r="F289" s="8" t="s">
        <v>13969</v>
      </c>
      <c r="G289" s="8" t="s">
        <v>14040</v>
      </c>
      <c r="H289" s="8" t="s">
        <v>14041</v>
      </c>
      <c r="I289" s="9">
        <v>2695</v>
      </c>
      <c r="J289" s="8" t="str">
        <f t="shared" si="2"/>
        <v>&gt;2000</v>
      </c>
      <c r="K289" s="8" t="s">
        <v>13946</v>
      </c>
      <c r="L289" s="8">
        <v>6</v>
      </c>
      <c r="M289" s="9">
        <v>2695</v>
      </c>
      <c r="N289" s="3">
        <v>0</v>
      </c>
      <c r="O289" s="2">
        <v>4.4000000000000004</v>
      </c>
      <c r="P289" s="4">
        <f t="shared" si="3"/>
        <v>1</v>
      </c>
      <c r="Q289" s="4">
        <v>2518</v>
      </c>
      <c r="R289" s="2" t="s">
        <v>13848</v>
      </c>
      <c r="S289" s="2" t="s">
        <v>13849</v>
      </c>
      <c r="T289" s="2" t="s">
        <v>13850</v>
      </c>
      <c r="U289" s="2" t="s">
        <v>13851</v>
      </c>
      <c r="V289" s="2" t="s">
        <v>13852</v>
      </c>
      <c r="W289" s="2" t="s">
        <v>13853</v>
      </c>
      <c r="X289" s="5" t="s">
        <v>13854</v>
      </c>
      <c r="Y289" s="5" t="s">
        <v>13855</v>
      </c>
    </row>
    <row r="290" spans="1:25" ht="13" x14ac:dyDescent="0.15">
      <c r="A290" s="2" t="s">
        <v>13135</v>
      </c>
      <c r="B290" s="2" t="s">
        <v>13136</v>
      </c>
      <c r="C290" s="8" t="str">
        <f ca="1">IFERROR(__xludf.DUMMYFUNCTION("INDEX(SPLIT(B290,"" ""),1)"),"FYA")</f>
        <v>FYA</v>
      </c>
      <c r="D290" s="2" t="s">
        <v>13950</v>
      </c>
      <c r="E290" s="8" t="s">
        <v>13958</v>
      </c>
      <c r="F290" s="8" t="s">
        <v>13959</v>
      </c>
      <c r="G290" s="8" t="s">
        <v>13960</v>
      </c>
      <c r="H290" s="8" t="s">
        <v>13961</v>
      </c>
      <c r="I290" s="9">
        <v>2669</v>
      </c>
      <c r="J290" s="8" t="str">
        <f t="shared" si="2"/>
        <v>&gt;2000</v>
      </c>
      <c r="K290" s="8" t="s">
        <v>13946</v>
      </c>
      <c r="L290" s="8">
        <v>6</v>
      </c>
      <c r="M290" s="9">
        <v>3199</v>
      </c>
      <c r="N290" s="3">
        <v>0.17</v>
      </c>
      <c r="O290" s="2">
        <v>3.9</v>
      </c>
      <c r="P290" s="4">
        <f t="shared" si="3"/>
        <v>0</v>
      </c>
      <c r="Q290" s="2">
        <v>260</v>
      </c>
      <c r="R290" s="2" t="s">
        <v>13138</v>
      </c>
      <c r="S290" s="2" t="s">
        <v>13139</v>
      </c>
      <c r="T290" s="2" t="s">
        <v>13140</v>
      </c>
      <c r="U290" s="2" t="s">
        <v>13141</v>
      </c>
      <c r="V290" s="2" t="s">
        <v>13142</v>
      </c>
      <c r="W290" s="2" t="s">
        <v>13143</v>
      </c>
      <c r="X290" s="5" t="s">
        <v>13144</v>
      </c>
      <c r="Y290" s="5" t="s">
        <v>13145</v>
      </c>
    </row>
    <row r="291" spans="1:25" ht="13" x14ac:dyDescent="0.15">
      <c r="A291" s="2" t="s">
        <v>8112</v>
      </c>
      <c r="B291" s="2" t="s">
        <v>8113</v>
      </c>
      <c r="C291" s="8" t="str">
        <f ca="1">IFERROR(__xludf.DUMMYFUNCTION("INDEX(SPLIT(B291,"" ""),1)"),"Redragon")</f>
        <v>Redragon</v>
      </c>
      <c r="D291" s="2" t="s">
        <v>13954</v>
      </c>
      <c r="E291" s="8" t="s">
        <v>14026</v>
      </c>
      <c r="F291" s="8" t="s">
        <v>14042</v>
      </c>
      <c r="G291" s="8" t="s">
        <v>14043</v>
      </c>
      <c r="H291" s="8"/>
      <c r="I291" s="9">
        <v>2649</v>
      </c>
      <c r="J291" s="8" t="str">
        <f t="shared" si="2"/>
        <v>&gt;2000</v>
      </c>
      <c r="K291" s="8" t="s">
        <v>13946</v>
      </c>
      <c r="L291" s="8">
        <v>6</v>
      </c>
      <c r="M291" s="9">
        <v>3499</v>
      </c>
      <c r="N291" s="3">
        <v>0.24</v>
      </c>
      <c r="O291" s="2">
        <v>4.5</v>
      </c>
      <c r="P291" s="4">
        <f t="shared" si="3"/>
        <v>1</v>
      </c>
      <c r="Q291" s="4">
        <v>1271</v>
      </c>
      <c r="R291" s="2" t="s">
        <v>8116</v>
      </c>
      <c r="S291" s="2" t="s">
        <v>8117</v>
      </c>
      <c r="T291" s="2" t="s">
        <v>8118</v>
      </c>
      <c r="U291" s="2" t="s">
        <v>8119</v>
      </c>
      <c r="V291" s="2" t="s">
        <v>8120</v>
      </c>
      <c r="W291" s="2" t="s">
        <v>8121</v>
      </c>
      <c r="X291" s="5" t="s">
        <v>8122</v>
      </c>
      <c r="Y291" s="5" t="s">
        <v>8123</v>
      </c>
    </row>
    <row r="292" spans="1:25" ht="13" x14ac:dyDescent="0.15">
      <c r="A292" s="2" t="s">
        <v>8645</v>
      </c>
      <c r="B292" s="2" t="s">
        <v>8646</v>
      </c>
      <c r="C292" s="8" t="str">
        <f ca="1">IFERROR(__xludf.DUMMYFUNCTION("INDEX(SPLIT(B292,"" ""),1)"),"Logitech")</f>
        <v>Logitech</v>
      </c>
      <c r="D292" s="2" t="s">
        <v>13954</v>
      </c>
      <c r="E292" s="8" t="s">
        <v>14026</v>
      </c>
      <c r="F292" s="8" t="s">
        <v>14027</v>
      </c>
      <c r="G292" s="8" t="s">
        <v>14044</v>
      </c>
      <c r="H292" s="8"/>
      <c r="I292" s="9">
        <v>2640</v>
      </c>
      <c r="J292" s="8" t="str">
        <f t="shared" si="2"/>
        <v>&gt;2000</v>
      </c>
      <c r="K292" s="8" t="s">
        <v>13946</v>
      </c>
      <c r="L292" s="8">
        <v>6</v>
      </c>
      <c r="M292" s="9">
        <v>3195</v>
      </c>
      <c r="N292" s="3">
        <v>0.17</v>
      </c>
      <c r="O292" s="2">
        <v>4.5</v>
      </c>
      <c r="P292" s="4">
        <f t="shared" si="3"/>
        <v>1</v>
      </c>
      <c r="Q292" s="4">
        <v>16146</v>
      </c>
      <c r="R292" s="2" t="s">
        <v>8649</v>
      </c>
      <c r="S292" s="2" t="s">
        <v>8650</v>
      </c>
      <c r="T292" s="2" t="s">
        <v>8651</v>
      </c>
      <c r="U292" s="2" t="s">
        <v>8652</v>
      </c>
      <c r="V292" s="2" t="s">
        <v>8653</v>
      </c>
      <c r="W292" s="2" t="s">
        <v>8654</v>
      </c>
      <c r="X292" s="5" t="s">
        <v>8655</v>
      </c>
      <c r="Y292" s="5" t="s">
        <v>8656</v>
      </c>
    </row>
    <row r="293" spans="1:25" ht="13" x14ac:dyDescent="0.15">
      <c r="A293" s="2" t="s">
        <v>5159</v>
      </c>
      <c r="B293" s="2" t="s">
        <v>5160</v>
      </c>
      <c r="C293" s="8" t="str">
        <f ca="1">IFERROR(__xludf.DUMMYFUNCTION("INDEX(SPLIT(B293,"" ""),1)"),"KINGONE")</f>
        <v>KINGONE</v>
      </c>
      <c r="D293" s="2" t="s">
        <v>13942</v>
      </c>
      <c r="E293" s="8" t="s">
        <v>13947</v>
      </c>
      <c r="F293" s="8" t="s">
        <v>14045</v>
      </c>
      <c r="G293" s="8" t="s">
        <v>14046</v>
      </c>
      <c r="H293" s="8"/>
      <c r="I293" s="9">
        <v>2599</v>
      </c>
      <c r="J293" s="8" t="str">
        <f t="shared" si="2"/>
        <v>&gt;2000</v>
      </c>
      <c r="K293" s="8" t="s">
        <v>13946</v>
      </c>
      <c r="L293" s="8">
        <v>6</v>
      </c>
      <c r="M293" s="9">
        <v>6999</v>
      </c>
      <c r="N293" s="3">
        <v>0.63</v>
      </c>
      <c r="O293" s="2">
        <v>4.5</v>
      </c>
      <c r="P293" s="4">
        <f t="shared" si="3"/>
        <v>1</v>
      </c>
      <c r="Q293" s="4">
        <v>1526</v>
      </c>
      <c r="R293" s="2" t="s">
        <v>5161</v>
      </c>
      <c r="S293" s="2" t="s">
        <v>5162</v>
      </c>
      <c r="T293" s="2" t="s">
        <v>5163</v>
      </c>
      <c r="U293" s="2" t="s">
        <v>5164</v>
      </c>
      <c r="V293" s="2" t="s">
        <v>5165</v>
      </c>
      <c r="W293" s="2" t="s">
        <v>5166</v>
      </c>
      <c r="X293" s="5" t="s">
        <v>5167</v>
      </c>
      <c r="Y293" s="5" t="s">
        <v>5168</v>
      </c>
    </row>
    <row r="294" spans="1:25" ht="13" x14ac:dyDescent="0.15">
      <c r="A294" s="2" t="s">
        <v>11383</v>
      </c>
      <c r="B294" s="2" t="s">
        <v>11384</v>
      </c>
      <c r="C294" s="8" t="str">
        <f ca="1">IFERROR(__xludf.DUMMYFUNCTION("INDEX(SPLIT(B294,"" ""),1)"),"Havells")</f>
        <v>Havells</v>
      </c>
      <c r="D294" s="2" t="s">
        <v>13950</v>
      </c>
      <c r="E294" s="8" t="s">
        <v>13951</v>
      </c>
      <c r="F294" s="8" t="s">
        <v>13985</v>
      </c>
      <c r="G294" s="8" t="s">
        <v>14001</v>
      </c>
      <c r="H294" s="8"/>
      <c r="I294" s="9">
        <v>2599</v>
      </c>
      <c r="J294" s="8" t="str">
        <f t="shared" si="2"/>
        <v>&gt;2000</v>
      </c>
      <c r="K294" s="8" t="s">
        <v>13946</v>
      </c>
      <c r="L294" s="8">
        <v>6</v>
      </c>
      <c r="M294" s="9">
        <v>4560</v>
      </c>
      <c r="N294" s="3">
        <v>0.43</v>
      </c>
      <c r="O294" s="2">
        <v>4.4000000000000004</v>
      </c>
      <c r="P294" s="4">
        <f t="shared" si="3"/>
        <v>1</v>
      </c>
      <c r="Q294" s="2">
        <v>646</v>
      </c>
      <c r="R294" s="2" t="s">
        <v>11386</v>
      </c>
      <c r="S294" s="2" t="s">
        <v>11387</v>
      </c>
      <c r="T294" s="2" t="s">
        <v>11388</v>
      </c>
      <c r="U294" s="2" t="s">
        <v>11389</v>
      </c>
      <c r="V294" s="2" t="s">
        <v>11390</v>
      </c>
      <c r="W294" s="2" t="s">
        <v>11391</v>
      </c>
      <c r="X294" s="5" t="s">
        <v>9325</v>
      </c>
      <c r="Y294" s="5" t="s">
        <v>11392</v>
      </c>
    </row>
    <row r="295" spans="1:25" ht="13" x14ac:dyDescent="0.15">
      <c r="A295" s="2" t="s">
        <v>11328</v>
      </c>
      <c r="B295" s="2" t="s">
        <v>11329</v>
      </c>
      <c r="C295" s="8" t="str">
        <f ca="1">IFERROR(__xludf.DUMMYFUNCTION("INDEX(SPLIT(B295,"" ""),1)"),"Balzano")</f>
        <v>Balzano</v>
      </c>
      <c r="D295" s="2" t="s">
        <v>13950</v>
      </c>
      <c r="E295" s="8" t="s">
        <v>13958</v>
      </c>
      <c r="F295" s="8" t="s">
        <v>13969</v>
      </c>
      <c r="G295" s="8"/>
      <c r="H295" s="8"/>
      <c r="I295" s="9">
        <v>2599</v>
      </c>
      <c r="J295" s="8" t="str">
        <f t="shared" si="2"/>
        <v>&gt;2000</v>
      </c>
      <c r="K295" s="8" t="s">
        <v>13946</v>
      </c>
      <c r="L295" s="8">
        <v>6</v>
      </c>
      <c r="M295" s="9">
        <v>4290</v>
      </c>
      <c r="N295" s="3">
        <v>0.39</v>
      </c>
      <c r="O295" s="2">
        <v>4.4000000000000004</v>
      </c>
      <c r="P295" s="4">
        <f t="shared" si="3"/>
        <v>1</v>
      </c>
      <c r="Q295" s="4">
        <v>2116</v>
      </c>
      <c r="R295" s="2" t="s">
        <v>11332</v>
      </c>
      <c r="S295" s="2" t="s">
        <v>11333</v>
      </c>
      <c r="T295" s="2" t="s">
        <v>11334</v>
      </c>
      <c r="U295" s="2" t="s">
        <v>11335</v>
      </c>
      <c r="V295" s="2" t="s">
        <v>11336</v>
      </c>
      <c r="W295" s="2" t="s">
        <v>11337</v>
      </c>
      <c r="X295" s="5" t="s">
        <v>11338</v>
      </c>
      <c r="Y295" s="5" t="s">
        <v>11339</v>
      </c>
    </row>
    <row r="296" spans="1:25" ht="13" x14ac:dyDescent="0.15">
      <c r="A296" s="2" t="s">
        <v>9351</v>
      </c>
      <c r="B296" s="2" t="s">
        <v>9352</v>
      </c>
      <c r="C296" s="8" t="str">
        <f ca="1">IFERROR(__xludf.DUMMYFUNCTION("INDEX(SPLIT(B296,"" ""),1)"),"Bajaj")</f>
        <v>Bajaj</v>
      </c>
      <c r="D296" s="2" t="s">
        <v>13950</v>
      </c>
      <c r="E296" s="8" t="s">
        <v>13951</v>
      </c>
      <c r="F296" s="8" t="s">
        <v>13985</v>
      </c>
      <c r="G296" s="8" t="s">
        <v>14001</v>
      </c>
      <c r="H296" s="8"/>
      <c r="I296" s="9">
        <v>2599</v>
      </c>
      <c r="J296" s="8" t="str">
        <f t="shared" si="2"/>
        <v>&gt;2000</v>
      </c>
      <c r="K296" s="8" t="s">
        <v>13946</v>
      </c>
      <c r="L296" s="8">
        <v>6</v>
      </c>
      <c r="M296" s="9">
        <v>5890</v>
      </c>
      <c r="N296" s="3">
        <v>0.56000000000000005</v>
      </c>
      <c r="O296" s="2">
        <v>4.0999999999999996</v>
      </c>
      <c r="P296" s="4">
        <f t="shared" si="3"/>
        <v>0</v>
      </c>
      <c r="Q296" s="4">
        <v>21783</v>
      </c>
      <c r="R296" s="2" t="s">
        <v>9354</v>
      </c>
      <c r="S296" s="2" t="s">
        <v>9355</v>
      </c>
      <c r="T296" s="2" t="s">
        <v>9356</v>
      </c>
      <c r="U296" s="2" t="s">
        <v>9357</v>
      </c>
      <c r="V296" s="2" t="s">
        <v>9358</v>
      </c>
      <c r="W296" s="2" t="s">
        <v>14047</v>
      </c>
      <c r="X296" s="5" t="s">
        <v>9360</v>
      </c>
      <c r="Y296" s="5" t="s">
        <v>9361</v>
      </c>
    </row>
    <row r="297" spans="1:25" ht="13" x14ac:dyDescent="0.15">
      <c r="A297" s="2" t="s">
        <v>10533</v>
      </c>
      <c r="B297" s="2" t="s">
        <v>10534</v>
      </c>
      <c r="C297" s="8" t="str">
        <f ca="1">IFERROR(__xludf.DUMMYFUNCTION("INDEX(SPLIT(B297,"" ""),1)"),"Crompton")</f>
        <v>Crompton</v>
      </c>
      <c r="D297" s="2" t="s">
        <v>13950</v>
      </c>
      <c r="E297" s="8" t="s">
        <v>13951</v>
      </c>
      <c r="F297" s="8" t="s">
        <v>13985</v>
      </c>
      <c r="G297" s="8" t="s">
        <v>14001</v>
      </c>
      <c r="H297" s="8"/>
      <c r="I297" s="9">
        <v>2599</v>
      </c>
      <c r="J297" s="8" t="str">
        <f t="shared" si="2"/>
        <v>&gt;2000</v>
      </c>
      <c r="K297" s="8" t="s">
        <v>13946</v>
      </c>
      <c r="L297" s="8">
        <v>6</v>
      </c>
      <c r="M297" s="9">
        <v>4400</v>
      </c>
      <c r="N297" s="3">
        <v>0.41</v>
      </c>
      <c r="O297" s="2">
        <v>4.0999999999999996</v>
      </c>
      <c r="P297" s="4">
        <f t="shared" si="3"/>
        <v>0</v>
      </c>
      <c r="Q297" s="4">
        <v>14947</v>
      </c>
      <c r="R297" s="2" t="s">
        <v>10536</v>
      </c>
      <c r="S297" s="2" t="s">
        <v>10537</v>
      </c>
      <c r="T297" s="2" t="s">
        <v>10538</v>
      </c>
      <c r="U297" s="2" t="s">
        <v>10539</v>
      </c>
      <c r="V297" s="2" t="s">
        <v>10540</v>
      </c>
      <c r="W297" s="2" t="s">
        <v>10541</v>
      </c>
      <c r="X297" s="5" t="s">
        <v>10542</v>
      </c>
      <c r="Y297" s="5" t="s">
        <v>10543</v>
      </c>
    </row>
    <row r="298" spans="1:25" ht="13" x14ac:dyDescent="0.15">
      <c r="A298" s="2" t="s">
        <v>4737</v>
      </c>
      <c r="B298" s="2" t="s">
        <v>4738</v>
      </c>
      <c r="C298" s="8" t="str">
        <f ca="1">IFERROR(__xludf.DUMMYFUNCTION("INDEX(SPLIT(B298,"" ""),1)"),"Nokia")</f>
        <v>Nokia</v>
      </c>
      <c r="D298" s="2" t="s">
        <v>13942</v>
      </c>
      <c r="E298" s="8" t="s">
        <v>13947</v>
      </c>
      <c r="F298" s="8" t="s">
        <v>13948</v>
      </c>
      <c r="G298" s="8" t="s">
        <v>14016</v>
      </c>
      <c r="H298" s="8"/>
      <c r="I298" s="9">
        <v>2599</v>
      </c>
      <c r="J298" s="8" t="str">
        <f t="shared" si="2"/>
        <v>&gt;2000</v>
      </c>
      <c r="K298" s="8" t="s">
        <v>13946</v>
      </c>
      <c r="L298" s="8">
        <v>6</v>
      </c>
      <c r="M298" s="9">
        <v>2999</v>
      </c>
      <c r="N298" s="3">
        <v>0.13</v>
      </c>
      <c r="O298" s="2">
        <v>3.9</v>
      </c>
      <c r="P298" s="4">
        <f t="shared" si="3"/>
        <v>0</v>
      </c>
      <c r="Q298" s="4">
        <v>14266</v>
      </c>
      <c r="R298" s="2" t="s">
        <v>4740</v>
      </c>
      <c r="S298" s="2" t="s">
        <v>4741</v>
      </c>
      <c r="T298" s="2" t="s">
        <v>4742</v>
      </c>
      <c r="U298" s="2" t="s">
        <v>4743</v>
      </c>
      <c r="V298" s="2" t="s">
        <v>4744</v>
      </c>
      <c r="W298" s="2" t="s">
        <v>4745</v>
      </c>
      <c r="X298" s="5" t="s">
        <v>4746</v>
      </c>
      <c r="Y298" s="5" t="s">
        <v>4747</v>
      </c>
    </row>
    <row r="299" spans="1:25" ht="13" x14ac:dyDescent="0.15">
      <c r="A299" s="2" t="s">
        <v>13591</v>
      </c>
      <c r="B299" s="2" t="s">
        <v>13592</v>
      </c>
      <c r="C299" s="8" t="str">
        <f ca="1">IFERROR(__xludf.DUMMYFUNCTION("INDEX(SPLIT(B299,"" ""),1)"),"Crompton")</f>
        <v>Crompton</v>
      </c>
      <c r="D299" s="2" t="s">
        <v>13950</v>
      </c>
      <c r="E299" s="8" t="s">
        <v>13951</v>
      </c>
      <c r="F299" s="8" t="s">
        <v>14020</v>
      </c>
      <c r="G299" s="8" t="s">
        <v>14021</v>
      </c>
      <c r="H299" s="8"/>
      <c r="I299" s="9">
        <v>2599</v>
      </c>
      <c r="J299" s="8" t="str">
        <f t="shared" si="2"/>
        <v>&gt;2000</v>
      </c>
      <c r="K299" s="8" t="s">
        <v>13946</v>
      </c>
      <c r="L299" s="8">
        <v>6</v>
      </c>
      <c r="M299" s="9">
        <v>4780</v>
      </c>
      <c r="N299" s="3">
        <v>0.46</v>
      </c>
      <c r="O299" s="2">
        <v>3.9</v>
      </c>
      <c r="P299" s="4">
        <f t="shared" si="3"/>
        <v>0</v>
      </c>
      <c r="Q299" s="2">
        <v>898</v>
      </c>
      <c r="R299" s="2" t="s">
        <v>13594</v>
      </c>
      <c r="S299" s="2" t="s">
        <v>13595</v>
      </c>
      <c r="T299" s="2" t="s">
        <v>13596</v>
      </c>
      <c r="U299" s="2" t="s">
        <v>13597</v>
      </c>
      <c r="V299" s="2" t="s">
        <v>13598</v>
      </c>
      <c r="W299" s="2" t="s">
        <v>13599</v>
      </c>
      <c r="X299" s="5" t="s">
        <v>13600</v>
      </c>
      <c r="Y299" s="5" t="s">
        <v>13601</v>
      </c>
    </row>
    <row r="300" spans="1:25" ht="13" x14ac:dyDescent="0.15">
      <c r="A300" s="2" t="s">
        <v>7333</v>
      </c>
      <c r="B300" s="2" t="s">
        <v>7334</v>
      </c>
      <c r="C300" s="8" t="str">
        <f ca="1">IFERROR(__xludf.DUMMYFUNCTION("INDEX(SPLIT(B300,"" ""),1)"),"Logitech")</f>
        <v>Logitech</v>
      </c>
      <c r="D300" s="2" t="s">
        <v>13954</v>
      </c>
      <c r="E300" s="8" t="s">
        <v>14026</v>
      </c>
      <c r="F300" s="8" t="s">
        <v>14027</v>
      </c>
      <c r="G300" s="8" t="s">
        <v>14044</v>
      </c>
      <c r="H300" s="8"/>
      <c r="I300" s="9">
        <v>2595</v>
      </c>
      <c r="J300" s="8" t="str">
        <f t="shared" si="2"/>
        <v>&gt;2000</v>
      </c>
      <c r="K300" s="8" t="s">
        <v>13946</v>
      </c>
      <c r="L300" s="8">
        <v>6</v>
      </c>
      <c r="M300" s="9">
        <v>3295</v>
      </c>
      <c r="N300" s="3">
        <v>0.21</v>
      </c>
      <c r="O300" s="2">
        <v>4.4000000000000004</v>
      </c>
      <c r="P300" s="4">
        <f t="shared" si="3"/>
        <v>1</v>
      </c>
      <c r="Q300" s="4">
        <v>22618</v>
      </c>
      <c r="R300" s="2" t="s">
        <v>7336</v>
      </c>
      <c r="S300" s="2" t="s">
        <v>7337</v>
      </c>
      <c r="T300" s="2" t="s">
        <v>7338</v>
      </c>
      <c r="U300" s="2" t="s">
        <v>7339</v>
      </c>
      <c r="V300" s="2" t="s">
        <v>7340</v>
      </c>
      <c r="W300" s="2" t="s">
        <v>7341</v>
      </c>
      <c r="X300" s="5" t="s">
        <v>7342</v>
      </c>
      <c r="Y300" s="5" t="s">
        <v>7343</v>
      </c>
    </row>
    <row r="301" spans="1:25" ht="13" x14ac:dyDescent="0.15">
      <c r="A301" s="2" t="s">
        <v>12063</v>
      </c>
      <c r="B301" s="2" t="s">
        <v>12064</v>
      </c>
      <c r="C301" s="8" t="str">
        <f ca="1">IFERROR(__xludf.DUMMYFUNCTION("INDEX(SPLIT(B301,"" ""),1)"),"Crompton")</f>
        <v>Crompton</v>
      </c>
      <c r="D301" s="2" t="s">
        <v>13950</v>
      </c>
      <c r="E301" s="8" t="s">
        <v>13951</v>
      </c>
      <c r="F301" s="8" t="s">
        <v>13972</v>
      </c>
      <c r="G301" s="8" t="s">
        <v>13973</v>
      </c>
      <c r="H301" s="8"/>
      <c r="I301" s="9">
        <v>2590</v>
      </c>
      <c r="J301" s="8" t="str">
        <f t="shared" si="2"/>
        <v>&gt;2000</v>
      </c>
      <c r="K301" s="8" t="s">
        <v>13946</v>
      </c>
      <c r="L301" s="8">
        <v>6</v>
      </c>
      <c r="M301" s="9">
        <v>4200</v>
      </c>
      <c r="N301" s="3">
        <v>0.38</v>
      </c>
      <c r="O301" s="2">
        <v>4.0999999999999996</v>
      </c>
      <c r="P301" s="4">
        <f t="shared" si="3"/>
        <v>0</v>
      </c>
      <c r="Q301" s="2">
        <v>63</v>
      </c>
      <c r="R301" s="2" t="s">
        <v>12067</v>
      </c>
      <c r="S301" s="2" t="s">
        <v>12068</v>
      </c>
      <c r="T301" s="2" t="s">
        <v>12069</v>
      </c>
      <c r="U301" s="2" t="s">
        <v>12070</v>
      </c>
      <c r="V301" s="2" t="s">
        <v>12071</v>
      </c>
      <c r="W301" s="2" t="s">
        <v>12072</v>
      </c>
      <c r="X301" s="5" t="s">
        <v>12073</v>
      </c>
      <c r="Y301" s="5" t="s">
        <v>12074</v>
      </c>
    </row>
    <row r="302" spans="1:25" ht="13" x14ac:dyDescent="0.15">
      <c r="A302" s="2" t="s">
        <v>12484</v>
      </c>
      <c r="B302" s="2" t="s">
        <v>12485</v>
      </c>
      <c r="C302" s="8" t="str">
        <f ca="1">IFERROR(__xludf.DUMMYFUNCTION("INDEX(SPLIT(B302,"" ""),1)"),"Goodscity")</f>
        <v>Goodscity</v>
      </c>
      <c r="D302" s="2" t="s">
        <v>13950</v>
      </c>
      <c r="E302" s="8" t="s">
        <v>13958</v>
      </c>
      <c r="F302" s="8" t="s">
        <v>13959</v>
      </c>
      <c r="G302" s="8" t="s">
        <v>13992</v>
      </c>
      <c r="H302" s="8" t="s">
        <v>13993</v>
      </c>
      <c r="I302" s="9">
        <v>2575</v>
      </c>
      <c r="J302" s="8" t="str">
        <f t="shared" si="2"/>
        <v>&gt;2000</v>
      </c>
      <c r="K302" s="8" t="s">
        <v>13946</v>
      </c>
      <c r="L302" s="8">
        <v>6</v>
      </c>
      <c r="M302" s="9">
        <v>6700</v>
      </c>
      <c r="N302" s="3">
        <v>0.62</v>
      </c>
      <c r="O302" s="2">
        <v>4.2</v>
      </c>
      <c r="P302" s="4">
        <f t="shared" si="3"/>
        <v>1</v>
      </c>
      <c r="Q302" s="2">
        <v>611</v>
      </c>
      <c r="R302" s="2" t="s">
        <v>12488</v>
      </c>
      <c r="S302" s="2" t="s">
        <v>12489</v>
      </c>
      <c r="T302" s="2" t="s">
        <v>12490</v>
      </c>
      <c r="U302" s="2" t="s">
        <v>12491</v>
      </c>
      <c r="V302" s="2" t="s">
        <v>12492</v>
      </c>
      <c r="W302" s="2" t="s">
        <v>12493</v>
      </c>
      <c r="X302" s="5" t="s">
        <v>12494</v>
      </c>
      <c r="Y302" s="5" t="s">
        <v>12495</v>
      </c>
    </row>
    <row r="303" spans="1:25" ht="13" x14ac:dyDescent="0.15">
      <c r="A303" s="2" t="s">
        <v>5846</v>
      </c>
      <c r="B303" s="2" t="s">
        <v>5847</v>
      </c>
      <c r="C303" s="8" t="str">
        <f ca="1">IFERROR(__xludf.DUMMYFUNCTION("INDEX(SPLIT(B303,"" ""),1)"),"TP-Link")</f>
        <v>TP-Link</v>
      </c>
      <c r="D303" s="2" t="s">
        <v>13954</v>
      </c>
      <c r="E303" s="8" t="s">
        <v>14048</v>
      </c>
      <c r="F303" s="8" t="s">
        <v>14049</v>
      </c>
      <c r="G303" s="8"/>
      <c r="H303" s="8"/>
      <c r="I303" s="9">
        <v>2499</v>
      </c>
      <c r="J303" s="8" t="str">
        <f t="shared" si="2"/>
        <v>&gt;2000</v>
      </c>
      <c r="K303" s="8" t="s">
        <v>13946</v>
      </c>
      <c r="L303" s="8">
        <v>6</v>
      </c>
      <c r="M303" s="9">
        <v>4999</v>
      </c>
      <c r="N303" s="3">
        <v>0.5</v>
      </c>
      <c r="O303" s="2">
        <v>4.4000000000000004</v>
      </c>
      <c r="P303" s="4">
        <f t="shared" si="3"/>
        <v>1</v>
      </c>
      <c r="Q303" s="4">
        <v>35024</v>
      </c>
      <c r="R303" s="2" t="s">
        <v>5849</v>
      </c>
      <c r="S303" s="2" t="s">
        <v>5850</v>
      </c>
      <c r="T303" s="2" t="s">
        <v>5851</v>
      </c>
      <c r="U303" s="2" t="s">
        <v>5852</v>
      </c>
      <c r="V303" s="2" t="s">
        <v>5853</v>
      </c>
      <c r="W303" s="2" t="s">
        <v>5854</v>
      </c>
      <c r="X303" s="5" t="s">
        <v>5855</v>
      </c>
      <c r="Y303" s="5" t="s">
        <v>5856</v>
      </c>
    </row>
    <row r="304" spans="1:25" ht="13" x14ac:dyDescent="0.15">
      <c r="A304" s="2" t="s">
        <v>8563</v>
      </c>
      <c r="B304" s="2" t="s">
        <v>8564</v>
      </c>
      <c r="C304" s="8" t="str">
        <f ca="1">IFERROR(__xludf.DUMMYFUNCTION("INDEX(SPLIT(B304,"" ""),1)"),"TP-Link")</f>
        <v>TP-Link</v>
      </c>
      <c r="D304" s="2" t="s">
        <v>13954</v>
      </c>
      <c r="E304" s="8" t="s">
        <v>14048</v>
      </c>
      <c r="F304" s="8" t="s">
        <v>14049</v>
      </c>
      <c r="G304" s="8"/>
      <c r="H304" s="8"/>
      <c r="I304" s="9">
        <v>2499</v>
      </c>
      <c r="J304" s="8" t="str">
        <f t="shared" si="2"/>
        <v>&gt;2000</v>
      </c>
      <c r="K304" s="8" t="s">
        <v>13946</v>
      </c>
      <c r="L304" s="8">
        <v>6</v>
      </c>
      <c r="M304" s="9">
        <v>3999</v>
      </c>
      <c r="N304" s="3">
        <v>0.38</v>
      </c>
      <c r="O304" s="2">
        <v>4.4000000000000004</v>
      </c>
      <c r="P304" s="4">
        <f t="shared" si="3"/>
        <v>1</v>
      </c>
      <c r="Q304" s="4">
        <v>12679</v>
      </c>
      <c r="R304" s="2" t="s">
        <v>8565</v>
      </c>
      <c r="S304" s="2" t="s">
        <v>8566</v>
      </c>
      <c r="T304" s="2" t="s">
        <v>8567</v>
      </c>
      <c r="U304" s="2" t="s">
        <v>8568</v>
      </c>
      <c r="V304" s="2" t="s">
        <v>8569</v>
      </c>
      <c r="W304" s="2" t="s">
        <v>8570</v>
      </c>
      <c r="X304" s="5" t="s">
        <v>5855</v>
      </c>
      <c r="Y304" s="5" t="s">
        <v>8571</v>
      </c>
    </row>
    <row r="305" spans="1:25" ht="13" x14ac:dyDescent="0.15">
      <c r="A305" s="2" t="s">
        <v>6343</v>
      </c>
      <c r="B305" s="2" t="s">
        <v>6344</v>
      </c>
      <c r="C305" s="8" t="str">
        <f ca="1">IFERROR(__xludf.DUMMYFUNCTION("INDEX(SPLIT(B305,"" ""),1)"),"TP-Link")</f>
        <v>TP-Link</v>
      </c>
      <c r="D305" s="2" t="s">
        <v>13942</v>
      </c>
      <c r="E305" s="8" t="s">
        <v>14012</v>
      </c>
      <c r="F305" s="8" t="s">
        <v>14013</v>
      </c>
      <c r="G305" s="8" t="s">
        <v>14014</v>
      </c>
      <c r="H305" s="8"/>
      <c r="I305" s="9">
        <v>2499</v>
      </c>
      <c r="J305" s="8" t="str">
        <f t="shared" si="2"/>
        <v>&gt;2000</v>
      </c>
      <c r="K305" s="8" t="s">
        <v>13946</v>
      </c>
      <c r="L305" s="8">
        <v>6</v>
      </c>
      <c r="M305" s="9">
        <v>3299</v>
      </c>
      <c r="N305" s="3">
        <v>0.24</v>
      </c>
      <c r="O305" s="2">
        <v>4.2</v>
      </c>
      <c r="P305" s="4">
        <f t="shared" si="3"/>
        <v>1</v>
      </c>
      <c r="Q305" s="4">
        <v>93112</v>
      </c>
      <c r="R305" s="2" t="s">
        <v>6347</v>
      </c>
      <c r="S305" s="2" t="s">
        <v>6348</v>
      </c>
      <c r="T305" s="2" t="s">
        <v>6349</v>
      </c>
      <c r="U305" s="2" t="s">
        <v>6350</v>
      </c>
      <c r="V305" s="2" t="s">
        <v>6351</v>
      </c>
      <c r="W305" s="2" t="s">
        <v>6352</v>
      </c>
      <c r="X305" s="5" t="s">
        <v>6353</v>
      </c>
      <c r="Y305" s="5" t="s">
        <v>6354</v>
      </c>
    </row>
    <row r="306" spans="1:25" ht="13" x14ac:dyDescent="0.15">
      <c r="A306" s="2" t="s">
        <v>8138</v>
      </c>
      <c r="B306" s="2" t="s">
        <v>8139</v>
      </c>
      <c r="C306" s="8" t="str">
        <f ca="1">IFERROR(__xludf.DUMMYFUNCTION("INDEX(SPLIT(B306,"" ""),1)"),"Noise")</f>
        <v>Noise</v>
      </c>
      <c r="D306" s="2" t="s">
        <v>13942</v>
      </c>
      <c r="E306" s="8" t="s">
        <v>13974</v>
      </c>
      <c r="F306" s="8" t="s">
        <v>13975</v>
      </c>
      <c r="G306" s="8"/>
      <c r="H306" s="8"/>
      <c r="I306" s="9">
        <v>2499</v>
      </c>
      <c r="J306" s="8" t="str">
        <f t="shared" si="2"/>
        <v>&gt;2000</v>
      </c>
      <c r="K306" s="8" t="s">
        <v>13946</v>
      </c>
      <c r="L306" s="8">
        <v>6</v>
      </c>
      <c r="M306" s="9">
        <v>5999</v>
      </c>
      <c r="N306" s="3">
        <v>0.57999999999999996</v>
      </c>
      <c r="O306" s="2">
        <v>4.0999999999999996</v>
      </c>
      <c r="P306" s="4">
        <f t="shared" si="3"/>
        <v>0</v>
      </c>
      <c r="Q306" s="4">
        <v>38879</v>
      </c>
      <c r="R306" s="2" t="s">
        <v>8140</v>
      </c>
      <c r="S306" s="2" t="s">
        <v>4752</v>
      </c>
      <c r="T306" s="2" t="s">
        <v>4753</v>
      </c>
      <c r="U306" s="2" t="s">
        <v>4754</v>
      </c>
      <c r="V306" s="2" t="s">
        <v>4755</v>
      </c>
      <c r="W306" s="2" t="s">
        <v>4756</v>
      </c>
      <c r="X306" s="5" t="s">
        <v>8141</v>
      </c>
      <c r="Y306" s="5" t="s">
        <v>8142</v>
      </c>
    </row>
    <row r="307" spans="1:25" ht="13" x14ac:dyDescent="0.15">
      <c r="A307" s="2" t="s">
        <v>6596</v>
      </c>
      <c r="B307" s="2" t="s">
        <v>6597</v>
      </c>
      <c r="C307" s="8" t="str">
        <f ca="1">IFERROR(__xludf.DUMMYFUNCTION("INDEX(SPLIT(B307,"" ""),1)"),"Fire-Boltt")</f>
        <v>Fire-Boltt</v>
      </c>
      <c r="D307" s="2" t="s">
        <v>13942</v>
      </c>
      <c r="E307" s="8" t="s">
        <v>13974</v>
      </c>
      <c r="F307" s="8" t="s">
        <v>13975</v>
      </c>
      <c r="G307" s="8"/>
      <c r="H307" s="8"/>
      <c r="I307" s="9">
        <v>2499</v>
      </c>
      <c r="J307" s="8" t="str">
        <f t="shared" si="2"/>
        <v>&gt;2000</v>
      </c>
      <c r="K307" s="8" t="s">
        <v>13946</v>
      </c>
      <c r="L307" s="8">
        <v>6</v>
      </c>
      <c r="M307" s="9">
        <v>9999</v>
      </c>
      <c r="N307" s="3">
        <v>0.75</v>
      </c>
      <c r="O307" s="2">
        <v>4.0999999999999996</v>
      </c>
      <c r="P307" s="4">
        <f t="shared" si="3"/>
        <v>0</v>
      </c>
      <c r="Q307" s="4">
        <v>42139</v>
      </c>
      <c r="R307" s="2" t="s">
        <v>6598</v>
      </c>
      <c r="S307" s="2" t="s">
        <v>6599</v>
      </c>
      <c r="T307" s="2" t="s">
        <v>6600</v>
      </c>
      <c r="U307" s="2" t="s">
        <v>6601</v>
      </c>
      <c r="V307" s="2" t="s">
        <v>6602</v>
      </c>
      <c r="W307" s="2" t="s">
        <v>6603</v>
      </c>
      <c r="X307" s="5" t="s">
        <v>6604</v>
      </c>
      <c r="Y307" s="5" t="s">
        <v>6605</v>
      </c>
    </row>
    <row r="308" spans="1:25" ht="13" x14ac:dyDescent="0.15">
      <c r="A308" s="2" t="s">
        <v>5108</v>
      </c>
      <c r="B308" s="2" t="s">
        <v>5109</v>
      </c>
      <c r="C308" s="8" t="str">
        <f ca="1">IFERROR(__xludf.DUMMYFUNCTION("INDEX(SPLIT(B308,"" ""),1)"),"Ambrane")</f>
        <v>Ambrane</v>
      </c>
      <c r="D308" s="2" t="s">
        <v>13942</v>
      </c>
      <c r="E308" s="8" t="s">
        <v>13947</v>
      </c>
      <c r="F308" s="8" t="s">
        <v>14045</v>
      </c>
      <c r="G308" s="8" t="s">
        <v>14050</v>
      </c>
      <c r="H308" s="8" t="s">
        <v>14051</v>
      </c>
      <c r="I308" s="9">
        <v>2499</v>
      </c>
      <c r="J308" s="8" t="str">
        <f t="shared" si="2"/>
        <v>&gt;2000</v>
      </c>
      <c r="K308" s="8" t="s">
        <v>13946</v>
      </c>
      <c r="L308" s="8">
        <v>6</v>
      </c>
      <c r="M308" s="9">
        <v>2999</v>
      </c>
      <c r="N308" s="3">
        <v>0.17</v>
      </c>
      <c r="O308" s="2">
        <v>4.0999999999999996</v>
      </c>
      <c r="P308" s="4">
        <f t="shared" si="3"/>
        <v>0</v>
      </c>
      <c r="Q308" s="4">
        <v>3156</v>
      </c>
      <c r="R308" s="2" t="s">
        <v>5110</v>
      </c>
      <c r="S308" s="2" t="s">
        <v>5111</v>
      </c>
      <c r="T308" s="2" t="s">
        <v>5112</v>
      </c>
      <c r="U308" s="2" t="s">
        <v>5113</v>
      </c>
      <c r="V308" s="2" t="s">
        <v>5114</v>
      </c>
      <c r="W308" s="2" t="s">
        <v>5115</v>
      </c>
      <c r="X308" s="5" t="s">
        <v>5116</v>
      </c>
      <c r="Y308" s="5" t="s">
        <v>5117</v>
      </c>
    </row>
    <row r="309" spans="1:25" ht="13" x14ac:dyDescent="0.15">
      <c r="A309" s="2" t="s">
        <v>7693</v>
      </c>
      <c r="B309" s="2" t="s">
        <v>7694</v>
      </c>
      <c r="C309" s="8" t="str">
        <f ca="1">IFERROR(__xludf.DUMMYFUNCTION("INDEX(SPLIT(B309,"" ""),1)"),"Noise")</f>
        <v>Noise</v>
      </c>
      <c r="D309" s="2" t="s">
        <v>13942</v>
      </c>
      <c r="E309" s="8" t="s">
        <v>13974</v>
      </c>
      <c r="F309" s="8" t="s">
        <v>13975</v>
      </c>
      <c r="G309" s="8"/>
      <c r="H309" s="8"/>
      <c r="I309" s="9">
        <v>2499</v>
      </c>
      <c r="J309" s="8" t="str">
        <f t="shared" si="2"/>
        <v>&gt;2000</v>
      </c>
      <c r="K309" s="8" t="s">
        <v>13946</v>
      </c>
      <c r="L309" s="8">
        <v>6</v>
      </c>
      <c r="M309" s="9">
        <v>5999</v>
      </c>
      <c r="N309" s="3">
        <v>0.57999999999999996</v>
      </c>
      <c r="O309" s="2">
        <v>4.0999999999999996</v>
      </c>
      <c r="P309" s="4">
        <f t="shared" si="3"/>
        <v>0</v>
      </c>
      <c r="Q309" s="4">
        <v>5852</v>
      </c>
      <c r="R309" s="2" t="s">
        <v>7695</v>
      </c>
      <c r="S309" s="2" t="s">
        <v>7696</v>
      </c>
      <c r="T309" s="2" t="s">
        <v>7697</v>
      </c>
      <c r="U309" s="2" t="s">
        <v>7698</v>
      </c>
      <c r="V309" s="2" t="s">
        <v>7699</v>
      </c>
      <c r="W309" s="2" t="s">
        <v>7700</v>
      </c>
      <c r="X309" s="5" t="s">
        <v>7701</v>
      </c>
      <c r="Y309" s="5" t="s">
        <v>7702</v>
      </c>
    </row>
    <row r="310" spans="1:25" ht="13" x14ac:dyDescent="0.15">
      <c r="A310" s="2" t="s">
        <v>4655</v>
      </c>
      <c r="B310" s="2" t="s">
        <v>4656</v>
      </c>
      <c r="C310" s="8" t="str">
        <f ca="1">IFERROR(__xludf.DUMMYFUNCTION("INDEX(SPLIT(B310,"" ""),1)"),"boAt")</f>
        <v>boAt</v>
      </c>
      <c r="D310" s="2" t="s">
        <v>13942</v>
      </c>
      <c r="E310" s="8" t="s">
        <v>13974</v>
      </c>
      <c r="F310" s="8" t="s">
        <v>13975</v>
      </c>
      <c r="G310" s="8"/>
      <c r="H310" s="8"/>
      <c r="I310" s="9">
        <v>2499</v>
      </c>
      <c r="J310" s="8" t="str">
        <f t="shared" si="2"/>
        <v>&gt;2000</v>
      </c>
      <c r="K310" s="8" t="s">
        <v>13946</v>
      </c>
      <c r="L310" s="8">
        <v>6</v>
      </c>
      <c r="M310" s="9">
        <v>7990</v>
      </c>
      <c r="N310" s="3">
        <v>0.69</v>
      </c>
      <c r="O310" s="2">
        <v>4.0999999999999996</v>
      </c>
      <c r="P310" s="4">
        <f t="shared" si="3"/>
        <v>0</v>
      </c>
      <c r="Q310" s="2">
        <v>154</v>
      </c>
      <c r="R310" s="2" t="s">
        <v>4657</v>
      </c>
      <c r="S310" s="2" t="s">
        <v>4212</v>
      </c>
      <c r="T310" s="2" t="s">
        <v>4213</v>
      </c>
      <c r="U310" s="2" t="s">
        <v>4214</v>
      </c>
      <c r="V310" s="2" t="s">
        <v>14033</v>
      </c>
      <c r="W310" s="2" t="s">
        <v>4216</v>
      </c>
      <c r="X310" s="5" t="s">
        <v>4658</v>
      </c>
      <c r="Y310" s="5" t="s">
        <v>4659</v>
      </c>
    </row>
    <row r="311" spans="1:25" ht="13" x14ac:dyDescent="0.15">
      <c r="A311" s="2" t="s">
        <v>7726</v>
      </c>
      <c r="B311" s="2" t="s">
        <v>7727</v>
      </c>
      <c r="C311" s="8" t="str">
        <f ca="1">IFERROR(__xludf.DUMMYFUNCTION("INDEX(SPLIT(B311,"" ""),1)"),"Fire-Boltt")</f>
        <v>Fire-Boltt</v>
      </c>
      <c r="D311" s="2" t="s">
        <v>13942</v>
      </c>
      <c r="E311" s="8" t="s">
        <v>13974</v>
      </c>
      <c r="F311" s="8" t="s">
        <v>13975</v>
      </c>
      <c r="G311" s="8"/>
      <c r="H311" s="8"/>
      <c r="I311" s="9">
        <v>2499</v>
      </c>
      <c r="J311" s="8" t="str">
        <f t="shared" si="2"/>
        <v>&gt;2000</v>
      </c>
      <c r="K311" s="8" t="s">
        <v>13946</v>
      </c>
      <c r="L311" s="8">
        <v>6</v>
      </c>
      <c r="M311" s="9">
        <v>9999</v>
      </c>
      <c r="N311" s="3">
        <v>0.75</v>
      </c>
      <c r="O311" s="2">
        <v>4</v>
      </c>
      <c r="P311" s="4">
        <f t="shared" si="3"/>
        <v>0</v>
      </c>
      <c r="Q311" s="4">
        <v>9090</v>
      </c>
      <c r="R311" s="2" t="s">
        <v>7728</v>
      </c>
      <c r="S311" s="2" t="s">
        <v>7729</v>
      </c>
      <c r="T311" s="2" t="s">
        <v>7730</v>
      </c>
      <c r="U311" s="2" t="s">
        <v>7731</v>
      </c>
      <c r="V311" s="2" t="s">
        <v>7732</v>
      </c>
      <c r="W311" s="2" t="s">
        <v>7733</v>
      </c>
      <c r="X311" s="5" t="s">
        <v>7734</v>
      </c>
      <c r="Y311" s="5" t="s">
        <v>7735</v>
      </c>
    </row>
    <row r="312" spans="1:25" ht="13" x14ac:dyDescent="0.15">
      <c r="A312" s="2" t="s">
        <v>6390</v>
      </c>
      <c r="B312" s="2" t="s">
        <v>6391</v>
      </c>
      <c r="C312" s="8" t="str">
        <f ca="1">IFERROR(__xludf.DUMMYFUNCTION("INDEX(SPLIT(B312,"" ""),1)"),"Noise")</f>
        <v>Noise</v>
      </c>
      <c r="D312" s="2" t="s">
        <v>13942</v>
      </c>
      <c r="E312" s="8" t="s">
        <v>13974</v>
      </c>
      <c r="F312" s="8" t="s">
        <v>13975</v>
      </c>
      <c r="G312" s="8"/>
      <c r="H312" s="8"/>
      <c r="I312" s="9">
        <v>2499</v>
      </c>
      <c r="J312" s="8" t="str">
        <f t="shared" si="2"/>
        <v>&gt;2000</v>
      </c>
      <c r="K312" s="8" t="s">
        <v>13946</v>
      </c>
      <c r="L312" s="8">
        <v>6</v>
      </c>
      <c r="M312" s="9">
        <v>4999</v>
      </c>
      <c r="N312" s="3">
        <v>0.5</v>
      </c>
      <c r="O312" s="2">
        <v>3.9</v>
      </c>
      <c r="P312" s="4">
        <f t="shared" si="3"/>
        <v>0</v>
      </c>
      <c r="Q312" s="4">
        <v>7571</v>
      </c>
      <c r="R312" s="2" t="s">
        <v>6392</v>
      </c>
      <c r="S312" s="2" t="s">
        <v>4421</v>
      </c>
      <c r="T312" s="2" t="s">
        <v>4422</v>
      </c>
      <c r="U312" s="2" t="s">
        <v>4423</v>
      </c>
      <c r="V312" s="2" t="s">
        <v>4424</v>
      </c>
      <c r="W312" s="2" t="s">
        <v>4425</v>
      </c>
      <c r="X312" s="5" t="s">
        <v>6393</v>
      </c>
      <c r="Y312" s="5" t="s">
        <v>6394</v>
      </c>
    </row>
    <row r="313" spans="1:25" ht="13" x14ac:dyDescent="0.15">
      <c r="A313" s="2" t="s">
        <v>9987</v>
      </c>
      <c r="B313" s="2" t="s">
        <v>9988</v>
      </c>
      <c r="C313" s="8" t="str">
        <f ca="1">IFERROR(__xludf.DUMMYFUNCTION("INDEX(SPLIT(B313,"" ""),1)"),"Maharaja")</f>
        <v>Maharaja</v>
      </c>
      <c r="D313" s="2" t="s">
        <v>13950</v>
      </c>
      <c r="E313" s="8" t="s">
        <v>13951</v>
      </c>
      <c r="F313" s="8" t="s">
        <v>13972</v>
      </c>
      <c r="G313" s="8"/>
      <c r="H313" s="8"/>
      <c r="I313" s="9">
        <v>2499</v>
      </c>
      <c r="J313" s="8" t="str">
        <f t="shared" si="2"/>
        <v>&gt;2000</v>
      </c>
      <c r="K313" s="8" t="s">
        <v>13946</v>
      </c>
      <c r="L313" s="8">
        <v>6</v>
      </c>
      <c r="M313" s="9">
        <v>5000</v>
      </c>
      <c r="N313" s="3">
        <v>0.5</v>
      </c>
      <c r="O313" s="2">
        <v>3.8</v>
      </c>
      <c r="P313" s="4">
        <f t="shared" si="3"/>
        <v>0</v>
      </c>
      <c r="Q313" s="4">
        <v>1889</v>
      </c>
      <c r="R313" s="2" t="s">
        <v>9989</v>
      </c>
      <c r="S313" s="2" t="s">
        <v>9990</v>
      </c>
      <c r="T313" s="2" t="s">
        <v>9991</v>
      </c>
      <c r="U313" s="2" t="s">
        <v>9992</v>
      </c>
      <c r="V313" s="2" t="s">
        <v>9993</v>
      </c>
      <c r="W313" s="2" t="s">
        <v>9994</v>
      </c>
      <c r="X313" s="5" t="s">
        <v>9995</v>
      </c>
      <c r="Y313" s="5" t="s">
        <v>9996</v>
      </c>
    </row>
    <row r="314" spans="1:25" ht="13" x14ac:dyDescent="0.15">
      <c r="A314" s="2" t="s">
        <v>9574</v>
      </c>
      <c r="B314" s="2" t="s">
        <v>9575</v>
      </c>
      <c r="C314" s="8" t="str">
        <f ca="1">IFERROR(__xludf.DUMMYFUNCTION("INDEX(SPLIT(B314,"" ""),1)"),"Havells")</f>
        <v>Havells</v>
      </c>
      <c r="D314" s="2" t="s">
        <v>13950</v>
      </c>
      <c r="E314" s="8" t="s">
        <v>13951</v>
      </c>
      <c r="F314" s="8" t="s">
        <v>13972</v>
      </c>
      <c r="G314" s="8" t="s">
        <v>13982</v>
      </c>
      <c r="H314" s="8"/>
      <c r="I314" s="9">
        <v>2499</v>
      </c>
      <c r="J314" s="8" t="str">
        <f t="shared" si="2"/>
        <v>&gt;2000</v>
      </c>
      <c r="K314" s="8" t="s">
        <v>13946</v>
      </c>
      <c r="L314" s="8">
        <v>6</v>
      </c>
      <c r="M314" s="9">
        <v>3945</v>
      </c>
      <c r="N314" s="3">
        <v>0.37</v>
      </c>
      <c r="O314" s="2">
        <v>3.8</v>
      </c>
      <c r="P314" s="4">
        <f t="shared" si="3"/>
        <v>0</v>
      </c>
      <c r="Q314" s="4">
        <v>2732</v>
      </c>
      <c r="R314" s="2" t="s">
        <v>9577</v>
      </c>
      <c r="S314" s="2" t="s">
        <v>9578</v>
      </c>
      <c r="T314" s="2" t="s">
        <v>9579</v>
      </c>
      <c r="U314" s="2" t="s">
        <v>9580</v>
      </c>
      <c r="V314" s="2" t="s">
        <v>9581</v>
      </c>
      <c r="W314" s="2" t="s">
        <v>9582</v>
      </c>
      <c r="X314" s="5" t="s">
        <v>9583</v>
      </c>
      <c r="Y314" s="5" t="s">
        <v>9584</v>
      </c>
    </row>
    <row r="315" spans="1:25" ht="13" x14ac:dyDescent="0.15">
      <c r="A315" s="2" t="s">
        <v>4583</v>
      </c>
      <c r="B315" s="2" t="s">
        <v>4584</v>
      </c>
      <c r="C315" s="8" t="str">
        <f ca="1">IFERROR(__xludf.DUMMYFUNCTION("INDEX(SPLIT(B315,"" ""),1)"),"Noise")</f>
        <v>Noise</v>
      </c>
      <c r="D315" s="2" t="s">
        <v>13942</v>
      </c>
      <c r="E315" s="8" t="s">
        <v>13974</v>
      </c>
      <c r="F315" s="8" t="s">
        <v>13975</v>
      </c>
      <c r="G315" s="8"/>
      <c r="H315" s="8"/>
      <c r="I315" s="9">
        <v>2499</v>
      </c>
      <c r="J315" s="8" t="str">
        <f t="shared" si="2"/>
        <v>&gt;2000</v>
      </c>
      <c r="K315" s="8" t="s">
        <v>13946</v>
      </c>
      <c r="L315" s="8">
        <v>6</v>
      </c>
      <c r="M315" s="9">
        <v>5999</v>
      </c>
      <c r="N315" s="3">
        <v>0.57999999999999996</v>
      </c>
      <c r="O315" s="2">
        <v>3.7</v>
      </c>
      <c r="P315" s="4">
        <f t="shared" si="3"/>
        <v>0</v>
      </c>
      <c r="Q315" s="2">
        <v>828</v>
      </c>
      <c r="R315" s="2" t="s">
        <v>4585</v>
      </c>
      <c r="S315" s="2" t="s">
        <v>4586</v>
      </c>
      <c r="T315" s="2" t="s">
        <v>4587</v>
      </c>
      <c r="U315" s="2" t="s">
        <v>4588</v>
      </c>
      <c r="V315" s="2" t="s">
        <v>4589</v>
      </c>
      <c r="W315" s="2" t="s">
        <v>4590</v>
      </c>
      <c r="X315" s="5" t="s">
        <v>4591</v>
      </c>
      <c r="Y315" s="5" t="s">
        <v>4592</v>
      </c>
    </row>
    <row r="316" spans="1:25" ht="13" x14ac:dyDescent="0.15">
      <c r="A316" s="2" t="s">
        <v>8058</v>
      </c>
      <c r="B316" s="2" t="s">
        <v>8059</v>
      </c>
      <c r="C316" s="8" t="str">
        <f ca="1">IFERROR(__xludf.DUMMYFUNCTION("INDEX(SPLIT(B316,"" ""),1)"),"Qubo")</f>
        <v>Qubo</v>
      </c>
      <c r="D316" s="2" t="s">
        <v>13942</v>
      </c>
      <c r="E316" s="8" t="s">
        <v>14012</v>
      </c>
      <c r="F316" s="8" t="s">
        <v>14013</v>
      </c>
      <c r="G316" s="8" t="s">
        <v>14014</v>
      </c>
      <c r="H316" s="8"/>
      <c r="I316" s="9">
        <v>2490</v>
      </c>
      <c r="J316" s="8" t="str">
        <f t="shared" si="2"/>
        <v>&gt;2000</v>
      </c>
      <c r="K316" s="8" t="s">
        <v>13946</v>
      </c>
      <c r="L316" s="8">
        <v>6</v>
      </c>
      <c r="M316" s="9">
        <v>3990</v>
      </c>
      <c r="N316" s="3">
        <v>0.38</v>
      </c>
      <c r="O316" s="2">
        <v>4.0999999999999996</v>
      </c>
      <c r="P316" s="4">
        <f t="shared" si="3"/>
        <v>0</v>
      </c>
      <c r="Q316" s="4">
        <v>3606</v>
      </c>
      <c r="R316" s="2" t="s">
        <v>8060</v>
      </c>
      <c r="S316" s="2" t="s">
        <v>8061</v>
      </c>
      <c r="T316" s="2" t="s">
        <v>8062</v>
      </c>
      <c r="U316" s="2" t="s">
        <v>8063</v>
      </c>
      <c r="V316" s="2" t="s">
        <v>8064</v>
      </c>
      <c r="W316" s="2" t="s">
        <v>8065</v>
      </c>
      <c r="X316" s="5" t="s">
        <v>8066</v>
      </c>
      <c r="Y316" s="5" t="s">
        <v>8067</v>
      </c>
    </row>
    <row r="317" spans="1:25" ht="13" x14ac:dyDescent="0.15">
      <c r="A317" s="2" t="s">
        <v>10456</v>
      </c>
      <c r="B317" s="2" t="s">
        <v>10457</v>
      </c>
      <c r="C317" s="8" t="str">
        <f ca="1">IFERROR(__xludf.DUMMYFUNCTION("INDEX(SPLIT(B317,"" ""),1)"),"Cookwell")</f>
        <v>Cookwell</v>
      </c>
      <c r="D317" s="2" t="s">
        <v>13950</v>
      </c>
      <c r="E317" s="8" t="s">
        <v>13958</v>
      </c>
      <c r="F317" s="8" t="s">
        <v>13969</v>
      </c>
      <c r="G317" s="8" t="s">
        <v>13994</v>
      </c>
      <c r="H317" s="8"/>
      <c r="I317" s="9">
        <v>2464</v>
      </c>
      <c r="J317" s="8" t="str">
        <f t="shared" si="2"/>
        <v>&gt;2000</v>
      </c>
      <c r="K317" s="8" t="s">
        <v>13946</v>
      </c>
      <c r="L317" s="8">
        <v>6</v>
      </c>
      <c r="M317" s="9">
        <v>6000</v>
      </c>
      <c r="N317" s="3">
        <v>0.59</v>
      </c>
      <c r="O317" s="2">
        <v>4.0999999999999996</v>
      </c>
      <c r="P317" s="4">
        <f t="shared" si="3"/>
        <v>0</v>
      </c>
      <c r="Q317" s="4">
        <v>8866</v>
      </c>
      <c r="R317" s="2" t="s">
        <v>10460</v>
      </c>
      <c r="S317" s="2" t="s">
        <v>10461</v>
      </c>
      <c r="T317" s="2" t="s">
        <v>10462</v>
      </c>
      <c r="U317" s="2" t="s">
        <v>10463</v>
      </c>
      <c r="V317" s="2" t="s">
        <v>10464</v>
      </c>
      <c r="W317" s="2" t="s">
        <v>10465</v>
      </c>
      <c r="X317" s="5" t="s">
        <v>10466</v>
      </c>
      <c r="Y317" s="5" t="s">
        <v>10467</v>
      </c>
    </row>
    <row r="318" spans="1:25" ht="13" x14ac:dyDescent="0.15">
      <c r="A318" s="2" t="s">
        <v>12269</v>
      </c>
      <c r="B318" s="2" t="s">
        <v>12270</v>
      </c>
      <c r="C318" s="8" t="str">
        <f ca="1">IFERROR(__xludf.DUMMYFUNCTION("INDEX(SPLIT(B318,"" ""),1)"),"USHA")</f>
        <v>USHA</v>
      </c>
      <c r="D318" s="2" t="s">
        <v>13950</v>
      </c>
      <c r="E318" s="8" t="s">
        <v>13958</v>
      </c>
      <c r="F318" s="8" t="s">
        <v>13969</v>
      </c>
      <c r="G318" s="8" t="s">
        <v>13994</v>
      </c>
      <c r="H318" s="8"/>
      <c r="I318" s="9">
        <v>2449</v>
      </c>
      <c r="J318" s="8" t="str">
        <f t="shared" si="2"/>
        <v>&gt;2000</v>
      </c>
      <c r="K318" s="8" t="s">
        <v>13946</v>
      </c>
      <c r="L318" s="8">
        <v>6</v>
      </c>
      <c r="M318" s="9">
        <v>3390</v>
      </c>
      <c r="N318" s="3">
        <v>0.28000000000000003</v>
      </c>
      <c r="O318" s="2">
        <v>4</v>
      </c>
      <c r="P318" s="4">
        <f t="shared" si="3"/>
        <v>0</v>
      </c>
      <c r="Q318" s="4">
        <v>5206</v>
      </c>
      <c r="R318" s="2" t="s">
        <v>12273</v>
      </c>
      <c r="S318" s="2" t="s">
        <v>12274</v>
      </c>
      <c r="T318" s="2" t="s">
        <v>12275</v>
      </c>
      <c r="U318" s="2" t="s">
        <v>12276</v>
      </c>
      <c r="V318" s="2" t="s">
        <v>12277</v>
      </c>
      <c r="W318" s="2" t="s">
        <v>12278</v>
      </c>
      <c r="X318" s="5" t="s">
        <v>12279</v>
      </c>
      <c r="Y318" s="5" t="s">
        <v>12280</v>
      </c>
    </row>
    <row r="319" spans="1:25" ht="13" x14ac:dyDescent="0.15">
      <c r="A319" s="2" t="s">
        <v>11469</v>
      </c>
      <c r="B319" s="2" t="s">
        <v>11470</v>
      </c>
      <c r="C319" s="8" t="str">
        <f ca="1">IFERROR(__xludf.DUMMYFUNCTION("INDEX(SPLIT(B319,"" ""),1)"),"Havells")</f>
        <v>Havells</v>
      </c>
      <c r="D319" s="2" t="s">
        <v>13950</v>
      </c>
      <c r="E319" s="8" t="s">
        <v>13951</v>
      </c>
      <c r="F319" s="8" t="s">
        <v>13972</v>
      </c>
      <c r="G319" s="8" t="s">
        <v>13982</v>
      </c>
      <c r="H319" s="8"/>
      <c r="I319" s="9">
        <v>2439</v>
      </c>
      <c r="J319" s="8" t="str">
        <f t="shared" si="2"/>
        <v>&gt;2000</v>
      </c>
      <c r="K319" s="8" t="s">
        <v>13946</v>
      </c>
      <c r="L319" s="8">
        <v>6</v>
      </c>
      <c r="M319" s="9">
        <v>2545</v>
      </c>
      <c r="N319" s="3">
        <v>0.04</v>
      </c>
      <c r="O319" s="2">
        <v>4.0999999999999996</v>
      </c>
      <c r="P319" s="4">
        <f t="shared" si="3"/>
        <v>0</v>
      </c>
      <c r="Q319" s="2">
        <v>25</v>
      </c>
      <c r="R319" s="2" t="s">
        <v>11473</v>
      </c>
      <c r="S319" s="2" t="s">
        <v>11474</v>
      </c>
      <c r="T319" s="2" t="s">
        <v>11475</v>
      </c>
      <c r="U319" s="2" t="s">
        <v>11476</v>
      </c>
      <c r="V319" s="2" t="s">
        <v>11477</v>
      </c>
      <c r="W319" s="2" t="s">
        <v>11478</v>
      </c>
      <c r="X319" s="5" t="s">
        <v>11479</v>
      </c>
      <c r="Y319" s="5" t="s">
        <v>11480</v>
      </c>
    </row>
    <row r="320" spans="1:25" ht="13" x14ac:dyDescent="0.15">
      <c r="A320" s="2" t="s">
        <v>10511</v>
      </c>
      <c r="B320" s="2" t="s">
        <v>10512</v>
      </c>
      <c r="C320" s="8" t="str">
        <f ca="1">IFERROR(__xludf.DUMMYFUNCTION("INDEX(SPLIT(B320,"" ""),1)"),"Hindware")</f>
        <v>Hindware</v>
      </c>
      <c r="D320" s="2" t="s">
        <v>13950</v>
      </c>
      <c r="E320" s="8" t="s">
        <v>13951</v>
      </c>
      <c r="F320" s="8" t="s">
        <v>13985</v>
      </c>
      <c r="G320" s="8" t="s">
        <v>14001</v>
      </c>
      <c r="H320" s="8"/>
      <c r="I320" s="9">
        <v>2399</v>
      </c>
      <c r="J320" s="8" t="str">
        <f t="shared" si="2"/>
        <v>&gt;2000</v>
      </c>
      <c r="K320" s="8" t="s">
        <v>13946</v>
      </c>
      <c r="L320" s="8">
        <v>6</v>
      </c>
      <c r="M320" s="9">
        <v>4590</v>
      </c>
      <c r="N320" s="3">
        <v>0.48</v>
      </c>
      <c r="O320" s="2">
        <v>4.0999999999999996</v>
      </c>
      <c r="P320" s="4">
        <f t="shared" si="3"/>
        <v>0</v>
      </c>
      <c r="Q320" s="2">
        <v>444</v>
      </c>
      <c r="R320" s="2" t="s">
        <v>10514</v>
      </c>
      <c r="S320" s="2" t="s">
        <v>10515</v>
      </c>
      <c r="T320" s="2" t="s">
        <v>10516</v>
      </c>
      <c r="U320" s="2" t="s">
        <v>10517</v>
      </c>
      <c r="V320" s="2" t="s">
        <v>10518</v>
      </c>
      <c r="W320" s="2" t="s">
        <v>10519</v>
      </c>
      <c r="X320" s="5" t="s">
        <v>10520</v>
      </c>
      <c r="Y320" s="5" t="s">
        <v>10521</v>
      </c>
    </row>
    <row r="321" spans="1:25" ht="13" x14ac:dyDescent="0.15">
      <c r="A321" s="2" t="s">
        <v>12290</v>
      </c>
      <c r="B321" s="2" t="s">
        <v>12291</v>
      </c>
      <c r="C321" s="8" t="str">
        <f ca="1">IFERROR(__xludf.DUMMYFUNCTION("INDEX(SPLIT(B321,"" ""),1)"),"Havells")</f>
        <v>Havells</v>
      </c>
      <c r="D321" s="2" t="s">
        <v>13950</v>
      </c>
      <c r="E321" s="8" t="s">
        <v>13951</v>
      </c>
      <c r="F321" s="8" t="s">
        <v>14020</v>
      </c>
      <c r="G321" s="8" t="s">
        <v>14052</v>
      </c>
      <c r="H321" s="8"/>
      <c r="I321" s="9">
        <v>2399</v>
      </c>
      <c r="J321" s="8" t="str">
        <f t="shared" si="2"/>
        <v>&gt;2000</v>
      </c>
      <c r="K321" s="8" t="s">
        <v>13946</v>
      </c>
      <c r="L321" s="8">
        <v>6</v>
      </c>
      <c r="M321" s="9">
        <v>4200</v>
      </c>
      <c r="N321" s="3">
        <v>0.43</v>
      </c>
      <c r="O321" s="2">
        <v>3.8</v>
      </c>
      <c r="P321" s="4">
        <f t="shared" si="3"/>
        <v>0</v>
      </c>
      <c r="Q321" s="2">
        <v>397</v>
      </c>
      <c r="R321" s="2" t="s">
        <v>12292</v>
      </c>
      <c r="S321" s="2" t="s">
        <v>12293</v>
      </c>
      <c r="T321" s="2" t="s">
        <v>12294</v>
      </c>
      <c r="U321" s="2" t="s">
        <v>12295</v>
      </c>
      <c r="V321" s="2" t="s">
        <v>12296</v>
      </c>
      <c r="W321" s="2" t="s">
        <v>12297</v>
      </c>
      <c r="X321" s="5" t="s">
        <v>12298</v>
      </c>
      <c r="Y321" s="5" t="s">
        <v>12299</v>
      </c>
    </row>
    <row r="322" spans="1:25" ht="13" x14ac:dyDescent="0.15">
      <c r="A322" s="2" t="s">
        <v>10608</v>
      </c>
      <c r="B322" s="2" t="s">
        <v>10609</v>
      </c>
      <c r="C322" s="8" t="str">
        <f ca="1">IFERROR(__xludf.DUMMYFUNCTION("INDEX(SPLIT(B322,"" ""),1)"),"Reffair")</f>
        <v>Reffair</v>
      </c>
      <c r="D322" s="2" t="s">
        <v>14053</v>
      </c>
      <c r="E322" s="8" t="s">
        <v>14054</v>
      </c>
      <c r="F322" s="8" t="s">
        <v>14055</v>
      </c>
      <c r="G322" s="8" t="s">
        <v>14056</v>
      </c>
      <c r="H322" s="8"/>
      <c r="I322" s="9">
        <v>2339</v>
      </c>
      <c r="J322" s="8" t="str">
        <f t="shared" si="2"/>
        <v>&gt;2000</v>
      </c>
      <c r="K322" s="8" t="s">
        <v>13946</v>
      </c>
      <c r="L322" s="8">
        <v>6</v>
      </c>
      <c r="M322" s="9">
        <v>4000</v>
      </c>
      <c r="N322" s="3">
        <v>0.42</v>
      </c>
      <c r="O322" s="2">
        <v>3.8</v>
      </c>
      <c r="P322" s="4">
        <f t="shared" si="3"/>
        <v>0</v>
      </c>
      <c r="Q322" s="4">
        <v>1118</v>
      </c>
      <c r="R322" s="2" t="s">
        <v>10612</v>
      </c>
      <c r="S322" s="2" t="s">
        <v>10613</v>
      </c>
      <c r="T322" s="2" t="s">
        <v>10614</v>
      </c>
      <c r="U322" s="2" t="s">
        <v>10615</v>
      </c>
      <c r="V322" s="2" t="s">
        <v>10616</v>
      </c>
      <c r="W322" s="2" t="s">
        <v>10617</v>
      </c>
      <c r="X322" s="5" t="s">
        <v>10618</v>
      </c>
      <c r="Y322" s="5" t="s">
        <v>10619</v>
      </c>
    </row>
    <row r="323" spans="1:25" ht="13" x14ac:dyDescent="0.15">
      <c r="A323" s="2" t="s">
        <v>13801</v>
      </c>
      <c r="B323" s="2" t="s">
        <v>13802</v>
      </c>
      <c r="C323" s="8" t="str">
        <f ca="1">IFERROR(__xludf.DUMMYFUNCTION("INDEX(SPLIT(B323,"" ""),1)"),"Usha")</f>
        <v>Usha</v>
      </c>
      <c r="D323" s="2" t="s">
        <v>13950</v>
      </c>
      <c r="E323" s="8" t="s">
        <v>13951</v>
      </c>
      <c r="F323" s="8" t="s">
        <v>13972</v>
      </c>
      <c r="G323" s="8" t="s">
        <v>13973</v>
      </c>
      <c r="H323" s="8"/>
      <c r="I323" s="9">
        <v>2320</v>
      </c>
      <c r="J323" s="8" t="str">
        <f t="shared" si="2"/>
        <v>&gt;2000</v>
      </c>
      <c r="K323" s="8" t="s">
        <v>13946</v>
      </c>
      <c r="L323" s="8">
        <v>6</v>
      </c>
      <c r="M323" s="9">
        <v>3290</v>
      </c>
      <c r="N323" s="3">
        <v>0.28999999999999998</v>
      </c>
      <c r="O323" s="2">
        <v>3.8</v>
      </c>
      <c r="P323" s="4">
        <f t="shared" si="3"/>
        <v>0</v>
      </c>
      <c r="Q323" s="2">
        <v>195</v>
      </c>
      <c r="R323" s="2" t="s">
        <v>13804</v>
      </c>
      <c r="S323" s="2" t="s">
        <v>13805</v>
      </c>
      <c r="T323" s="2" t="s">
        <v>13806</v>
      </c>
      <c r="U323" s="2" t="s">
        <v>13807</v>
      </c>
      <c r="V323" s="2" t="s">
        <v>13808</v>
      </c>
      <c r="W323" s="2" t="s">
        <v>13809</v>
      </c>
      <c r="X323" s="5" t="s">
        <v>13810</v>
      </c>
      <c r="Y323" s="5" t="s">
        <v>13811</v>
      </c>
    </row>
    <row r="324" spans="1:25" ht="13" x14ac:dyDescent="0.15">
      <c r="A324" s="2" t="s">
        <v>3725</v>
      </c>
      <c r="B324" s="2" t="s">
        <v>3726</v>
      </c>
      <c r="C324" s="8" t="str">
        <f ca="1">IFERROR(__xludf.DUMMYFUNCTION("INDEX(SPLIT(B324,"" ""),1)"),"boAt")</f>
        <v>boAt</v>
      </c>
      <c r="D324" s="2" t="s">
        <v>13942</v>
      </c>
      <c r="E324" s="8" t="s">
        <v>13974</v>
      </c>
      <c r="F324" s="8" t="s">
        <v>13975</v>
      </c>
      <c r="G324" s="8"/>
      <c r="H324" s="8"/>
      <c r="I324" s="9">
        <v>2299</v>
      </c>
      <c r="J324" s="8" t="str">
        <f t="shared" si="2"/>
        <v>&gt;2000</v>
      </c>
      <c r="K324" s="8" t="s">
        <v>13946</v>
      </c>
      <c r="L324" s="8">
        <v>6</v>
      </c>
      <c r="M324" s="9">
        <v>7990</v>
      </c>
      <c r="N324" s="3">
        <v>0.71</v>
      </c>
      <c r="O324" s="2">
        <v>4.2</v>
      </c>
      <c r="P324" s="4">
        <f t="shared" si="3"/>
        <v>1</v>
      </c>
      <c r="Q324" s="4">
        <v>69622</v>
      </c>
      <c r="R324" s="2" t="s">
        <v>3727</v>
      </c>
      <c r="S324" s="2" t="s">
        <v>3728</v>
      </c>
      <c r="T324" s="2" t="s">
        <v>3729</v>
      </c>
      <c r="U324" s="2" t="s">
        <v>3730</v>
      </c>
      <c r="V324" s="2" t="s">
        <v>3731</v>
      </c>
      <c r="W324" s="2" t="s">
        <v>3732</v>
      </c>
      <c r="X324" s="5" t="s">
        <v>3733</v>
      </c>
      <c r="Y324" s="5" t="s">
        <v>3734</v>
      </c>
    </row>
    <row r="325" spans="1:25" ht="13" x14ac:dyDescent="0.15">
      <c r="A325" s="2" t="s">
        <v>8710</v>
      </c>
      <c r="B325" s="2" t="s">
        <v>8711</v>
      </c>
      <c r="C325" s="8" t="str">
        <f ca="1">IFERROR(__xludf.DUMMYFUNCTION("INDEX(SPLIT(B325,"" ""),1)"),"Imou")</f>
        <v>Imou</v>
      </c>
      <c r="D325" s="2" t="s">
        <v>13942</v>
      </c>
      <c r="E325" s="8" t="s">
        <v>14012</v>
      </c>
      <c r="F325" s="8" t="s">
        <v>14013</v>
      </c>
      <c r="G325" s="8" t="s">
        <v>14014</v>
      </c>
      <c r="H325" s="8"/>
      <c r="I325" s="9">
        <v>2299</v>
      </c>
      <c r="J325" s="8" t="str">
        <f t="shared" si="2"/>
        <v>&gt;2000</v>
      </c>
      <c r="K325" s="8" t="s">
        <v>13946</v>
      </c>
      <c r="L325" s="8">
        <v>6</v>
      </c>
      <c r="M325" s="9">
        <v>7500</v>
      </c>
      <c r="N325" s="3">
        <v>0.69</v>
      </c>
      <c r="O325" s="2">
        <v>4.0999999999999996</v>
      </c>
      <c r="P325" s="4">
        <f t="shared" si="3"/>
        <v>0</v>
      </c>
      <c r="Q325" s="4">
        <v>5554</v>
      </c>
      <c r="R325" s="2" t="s">
        <v>8713</v>
      </c>
      <c r="S325" s="2" t="s">
        <v>8714</v>
      </c>
      <c r="T325" s="2" t="s">
        <v>8715</v>
      </c>
      <c r="U325" s="2" t="s">
        <v>8716</v>
      </c>
      <c r="V325" s="2" t="s">
        <v>8717</v>
      </c>
      <c r="W325" s="2" t="s">
        <v>8718</v>
      </c>
      <c r="X325" s="5" t="s">
        <v>8719</v>
      </c>
      <c r="Y325" s="5" t="s">
        <v>8720</v>
      </c>
    </row>
    <row r="326" spans="1:25" ht="13" x14ac:dyDescent="0.15">
      <c r="A326" s="2" t="s">
        <v>2597</v>
      </c>
      <c r="B326" s="2" t="s">
        <v>2598</v>
      </c>
      <c r="C326" s="8" t="str">
        <f ca="1">IFERROR(__xludf.DUMMYFUNCTION("INDEX(SPLIT(B326,"" ""),1)"),"KRISONS")</f>
        <v>KRISONS</v>
      </c>
      <c r="D326" s="2" t="s">
        <v>13942</v>
      </c>
      <c r="E326" s="8" t="s">
        <v>14002</v>
      </c>
      <c r="F326" s="8" t="s">
        <v>14003</v>
      </c>
      <c r="G326" s="8" t="s">
        <v>14057</v>
      </c>
      <c r="H326" s="8"/>
      <c r="I326" s="9">
        <v>2299</v>
      </c>
      <c r="J326" s="8" t="str">
        <f t="shared" si="2"/>
        <v>&gt;2000</v>
      </c>
      <c r="K326" s="8" t="s">
        <v>13946</v>
      </c>
      <c r="L326" s="8">
        <v>6</v>
      </c>
      <c r="M326" s="9">
        <v>3999</v>
      </c>
      <c r="N326" s="3">
        <v>0.43</v>
      </c>
      <c r="O326" s="2">
        <v>3.8</v>
      </c>
      <c r="P326" s="4">
        <f t="shared" si="3"/>
        <v>0</v>
      </c>
      <c r="Q326" s="2">
        <v>282</v>
      </c>
      <c r="R326" s="2" t="s">
        <v>2600</v>
      </c>
      <c r="S326" s="2" t="s">
        <v>2601</v>
      </c>
      <c r="T326" s="2" t="s">
        <v>2602</v>
      </c>
      <c r="U326" s="2" t="s">
        <v>2603</v>
      </c>
      <c r="V326" s="2" t="s">
        <v>2604</v>
      </c>
      <c r="W326" s="2" t="s">
        <v>2605</v>
      </c>
      <c r="X326" s="5" t="s">
        <v>2606</v>
      </c>
      <c r="Y326" s="5" t="s">
        <v>2607</v>
      </c>
    </row>
    <row r="327" spans="1:25" ht="13" x14ac:dyDescent="0.15">
      <c r="A327" s="2" t="s">
        <v>12300</v>
      </c>
      <c r="B327" s="2" t="s">
        <v>12301</v>
      </c>
      <c r="C327" s="8" t="str">
        <f ca="1">IFERROR(__xludf.DUMMYFUNCTION("INDEX(SPLIT(B327,"" ""),1)"),"INALSA")</f>
        <v>INALSA</v>
      </c>
      <c r="D327" s="2" t="s">
        <v>13950</v>
      </c>
      <c r="E327" s="8" t="s">
        <v>13958</v>
      </c>
      <c r="F327" s="8" t="s">
        <v>13959</v>
      </c>
      <c r="G327" s="8" t="s">
        <v>13960</v>
      </c>
      <c r="H327" s="8" t="s">
        <v>13961</v>
      </c>
      <c r="I327" s="9">
        <v>2286</v>
      </c>
      <c r="J327" s="8" t="str">
        <f t="shared" si="2"/>
        <v>&gt;2000</v>
      </c>
      <c r="K327" s="8" t="s">
        <v>13946</v>
      </c>
      <c r="L327" s="8">
        <v>6</v>
      </c>
      <c r="M327" s="9">
        <v>4495</v>
      </c>
      <c r="N327" s="3">
        <v>0.49</v>
      </c>
      <c r="O327" s="2">
        <v>3.9</v>
      </c>
      <c r="P327" s="4">
        <f t="shared" si="3"/>
        <v>0</v>
      </c>
      <c r="Q327" s="2">
        <v>326</v>
      </c>
      <c r="R327" s="2" t="s">
        <v>12303</v>
      </c>
      <c r="S327" s="2" t="s">
        <v>12304</v>
      </c>
      <c r="T327" s="2" t="s">
        <v>12305</v>
      </c>
      <c r="U327" s="2" t="s">
        <v>12306</v>
      </c>
      <c r="V327" s="2" t="s">
        <v>12307</v>
      </c>
      <c r="W327" s="2" t="s">
        <v>12308</v>
      </c>
      <c r="X327" s="5" t="s">
        <v>12309</v>
      </c>
      <c r="Y327" s="5" t="s">
        <v>12310</v>
      </c>
    </row>
    <row r="328" spans="1:25" ht="13" x14ac:dyDescent="0.15">
      <c r="A328" s="2" t="s">
        <v>13887</v>
      </c>
      <c r="B328" s="2" t="s">
        <v>13888</v>
      </c>
      <c r="C328" s="8" t="str">
        <f ca="1">IFERROR(__xludf.DUMMYFUNCTION("INDEX(SPLIT(B328,"" ""),1)"),"Prestige")</f>
        <v>Prestige</v>
      </c>
      <c r="D328" s="2" t="s">
        <v>13950</v>
      </c>
      <c r="E328" s="8" t="s">
        <v>13958</v>
      </c>
      <c r="F328" s="8" t="s">
        <v>13969</v>
      </c>
      <c r="G328" s="8" t="s">
        <v>14019</v>
      </c>
      <c r="H328" s="8"/>
      <c r="I328" s="9">
        <v>2280</v>
      </c>
      <c r="J328" s="8" t="str">
        <f t="shared" si="2"/>
        <v>&gt;2000</v>
      </c>
      <c r="K328" s="8" t="s">
        <v>13946</v>
      </c>
      <c r="L328" s="8">
        <v>6</v>
      </c>
      <c r="M328" s="9">
        <v>3045</v>
      </c>
      <c r="N328" s="3">
        <v>0.25</v>
      </c>
      <c r="O328" s="2">
        <v>4.0999999999999996</v>
      </c>
      <c r="P328" s="4">
        <f t="shared" si="3"/>
        <v>0</v>
      </c>
      <c r="Q328" s="4">
        <v>4118</v>
      </c>
      <c r="R328" s="2" t="s">
        <v>13890</v>
      </c>
      <c r="S328" s="2" t="s">
        <v>13891</v>
      </c>
      <c r="T328" s="2" t="s">
        <v>13892</v>
      </c>
      <c r="U328" s="2" t="s">
        <v>13893</v>
      </c>
      <c r="V328" s="2" t="s">
        <v>13894</v>
      </c>
      <c r="W328" s="2" t="s">
        <v>13895</v>
      </c>
      <c r="X328" s="5" t="s">
        <v>13896</v>
      </c>
      <c r="Y328" s="5" t="s">
        <v>13897</v>
      </c>
    </row>
    <row r="329" spans="1:25" ht="13" x14ac:dyDescent="0.15">
      <c r="A329" s="2" t="s">
        <v>11876</v>
      </c>
      <c r="B329" s="2" t="s">
        <v>11877</v>
      </c>
      <c r="C329" s="8" t="str">
        <f ca="1">IFERROR(__xludf.DUMMYFUNCTION("INDEX(SPLIT(B329,"" ""),1)"),"Allin")</f>
        <v>Allin</v>
      </c>
      <c r="D329" s="2" t="s">
        <v>13950</v>
      </c>
      <c r="E329" s="8" t="s">
        <v>13951</v>
      </c>
      <c r="F329" s="8" t="s">
        <v>14030</v>
      </c>
      <c r="G329" s="8"/>
      <c r="H329" s="8"/>
      <c r="I329" s="9">
        <v>2249</v>
      </c>
      <c r="J329" s="8" t="str">
        <f t="shared" si="2"/>
        <v>&gt;2000</v>
      </c>
      <c r="K329" s="8" t="s">
        <v>13946</v>
      </c>
      <c r="L329" s="8">
        <v>6</v>
      </c>
      <c r="M329" s="9">
        <v>3550</v>
      </c>
      <c r="N329" s="3">
        <v>0.37</v>
      </c>
      <c r="O329" s="2">
        <v>4</v>
      </c>
      <c r="P329" s="4">
        <f t="shared" si="3"/>
        <v>0</v>
      </c>
      <c r="Q329" s="4">
        <v>3973</v>
      </c>
      <c r="R329" s="2" t="s">
        <v>11881</v>
      </c>
      <c r="S329" s="2" t="s">
        <v>11882</v>
      </c>
      <c r="T329" s="2" t="s">
        <v>11883</v>
      </c>
      <c r="U329" s="2" t="s">
        <v>11884</v>
      </c>
      <c r="V329" s="2" t="s">
        <v>11885</v>
      </c>
      <c r="W329" s="2" t="s">
        <v>11886</v>
      </c>
      <c r="X329" s="5" t="s">
        <v>11887</v>
      </c>
      <c r="Y329" s="5" t="s">
        <v>11888</v>
      </c>
    </row>
    <row r="330" spans="1:25" ht="13" x14ac:dyDescent="0.15">
      <c r="A330" s="2" t="s">
        <v>12725</v>
      </c>
      <c r="B330" s="2" t="s">
        <v>12726</v>
      </c>
      <c r="C330" s="8" t="str">
        <f ca="1">IFERROR(__xludf.DUMMYFUNCTION("INDEX(SPLIT(B330,"" ""),1)"),"Butterfly")</f>
        <v>Butterfly</v>
      </c>
      <c r="D330" s="2" t="s">
        <v>13950</v>
      </c>
      <c r="E330" s="8" t="s">
        <v>13958</v>
      </c>
      <c r="F330" s="8" t="s">
        <v>13969</v>
      </c>
      <c r="G330" s="8" t="s">
        <v>13994</v>
      </c>
      <c r="H330" s="8"/>
      <c r="I330" s="9">
        <v>2237.81</v>
      </c>
      <c r="J330" s="8" t="str">
        <f t="shared" si="2"/>
        <v>&gt;2000</v>
      </c>
      <c r="K330" s="8" t="s">
        <v>13946</v>
      </c>
      <c r="L330" s="8">
        <v>6</v>
      </c>
      <c r="M330" s="9">
        <v>3899</v>
      </c>
      <c r="N330" s="3">
        <v>0.43</v>
      </c>
      <c r="O330" s="2">
        <v>3.9</v>
      </c>
      <c r="P330" s="4">
        <f t="shared" si="3"/>
        <v>0</v>
      </c>
      <c r="Q330" s="4">
        <v>11004</v>
      </c>
      <c r="R330" s="2" t="s">
        <v>12729</v>
      </c>
      <c r="S330" s="2" t="s">
        <v>12730</v>
      </c>
      <c r="T330" s="2" t="s">
        <v>12731</v>
      </c>
      <c r="U330" s="2" t="s">
        <v>12732</v>
      </c>
      <c r="V330" s="2" t="s">
        <v>12733</v>
      </c>
      <c r="W330" s="2" t="s">
        <v>12734</v>
      </c>
      <c r="X330" s="5" t="s">
        <v>12735</v>
      </c>
      <c r="Y330" s="5" t="s">
        <v>12736</v>
      </c>
    </row>
    <row r="331" spans="1:25" ht="13" x14ac:dyDescent="0.15">
      <c r="A331" s="2" t="s">
        <v>13898</v>
      </c>
      <c r="B331" s="2" t="s">
        <v>13899</v>
      </c>
      <c r="C331" s="8" t="str">
        <f ca="1">IFERROR(__xludf.DUMMYFUNCTION("INDEX(SPLIT(B331,"" ""),1)"),"Bajaj")</f>
        <v>Bajaj</v>
      </c>
      <c r="D331" s="2" t="s">
        <v>13950</v>
      </c>
      <c r="E331" s="8" t="s">
        <v>13951</v>
      </c>
      <c r="F331" s="8" t="s">
        <v>13972</v>
      </c>
      <c r="G331" s="8" t="s">
        <v>14058</v>
      </c>
      <c r="H331" s="8"/>
      <c r="I331" s="9">
        <v>2219</v>
      </c>
      <c r="J331" s="8" t="str">
        <f t="shared" si="2"/>
        <v>&gt;2000</v>
      </c>
      <c r="K331" s="8" t="s">
        <v>13946</v>
      </c>
      <c r="L331" s="8">
        <v>6</v>
      </c>
      <c r="M331" s="9">
        <v>3080</v>
      </c>
      <c r="N331" s="3">
        <v>0.28000000000000003</v>
      </c>
      <c r="O331" s="2">
        <v>3.6</v>
      </c>
      <c r="P331" s="4">
        <f t="shared" si="3"/>
        <v>0</v>
      </c>
      <c r="Q331" s="2">
        <v>468</v>
      </c>
      <c r="R331" s="2" t="s">
        <v>13902</v>
      </c>
      <c r="S331" s="2" t="s">
        <v>13903</v>
      </c>
      <c r="T331" s="2" t="s">
        <v>13904</v>
      </c>
      <c r="U331" s="2" t="s">
        <v>13905</v>
      </c>
      <c r="V331" s="2" t="s">
        <v>13906</v>
      </c>
      <c r="W331" s="2" t="s">
        <v>13907</v>
      </c>
      <c r="X331" s="5" t="s">
        <v>13908</v>
      </c>
      <c r="Y331" s="5" t="s">
        <v>13909</v>
      </c>
    </row>
    <row r="332" spans="1:25" ht="13" x14ac:dyDescent="0.15">
      <c r="A332" s="2" t="s">
        <v>10801</v>
      </c>
      <c r="B332" s="2" t="s">
        <v>10802</v>
      </c>
      <c r="C332" s="8" t="str">
        <f ca="1">IFERROR(__xludf.DUMMYFUNCTION("INDEX(SPLIT(B332,"" ""),1)"),"Havells")</f>
        <v>Havells</v>
      </c>
      <c r="D332" s="2" t="s">
        <v>13950</v>
      </c>
      <c r="E332" s="8" t="s">
        <v>13951</v>
      </c>
      <c r="F332" s="8" t="s">
        <v>14020</v>
      </c>
      <c r="G332" s="8" t="s">
        <v>14021</v>
      </c>
      <c r="H332" s="8"/>
      <c r="I332" s="9">
        <v>2199</v>
      </c>
      <c r="J332" s="8" t="str">
        <f t="shared" si="2"/>
        <v>&gt;2000</v>
      </c>
      <c r="K332" s="8" t="s">
        <v>13946</v>
      </c>
      <c r="L332" s="8">
        <v>6</v>
      </c>
      <c r="M332" s="9">
        <v>3190</v>
      </c>
      <c r="N332" s="3">
        <v>0.31</v>
      </c>
      <c r="O332" s="2">
        <v>4.3</v>
      </c>
      <c r="P332" s="4">
        <f t="shared" si="3"/>
        <v>1</v>
      </c>
      <c r="Q332" s="4">
        <v>9650</v>
      </c>
      <c r="R332" s="2" t="s">
        <v>10803</v>
      </c>
      <c r="S332" s="2" t="s">
        <v>10804</v>
      </c>
      <c r="T332" s="2" t="s">
        <v>10805</v>
      </c>
      <c r="U332" s="2" t="s">
        <v>10806</v>
      </c>
      <c r="V332" s="2" t="s">
        <v>10807</v>
      </c>
      <c r="W332" s="2" t="s">
        <v>10808</v>
      </c>
      <c r="X332" s="5" t="s">
        <v>10809</v>
      </c>
      <c r="Y332" s="5" t="s">
        <v>10810</v>
      </c>
    </row>
    <row r="333" spans="1:25" ht="13" x14ac:dyDescent="0.15">
      <c r="A333" s="2" t="s">
        <v>13686</v>
      </c>
      <c r="B333" s="2" t="s">
        <v>13687</v>
      </c>
      <c r="C333" s="8" t="str">
        <f ca="1">IFERROR(__xludf.DUMMYFUNCTION("INDEX(SPLIT(B333,"" ""),1)"),"Havells")</f>
        <v>Havells</v>
      </c>
      <c r="D333" s="2" t="s">
        <v>13950</v>
      </c>
      <c r="E333" s="8" t="s">
        <v>13951</v>
      </c>
      <c r="F333" s="8" t="s">
        <v>14020</v>
      </c>
      <c r="G333" s="8" t="s">
        <v>14021</v>
      </c>
      <c r="H333" s="8"/>
      <c r="I333" s="9">
        <v>2199</v>
      </c>
      <c r="J333" s="8" t="str">
        <f t="shared" si="2"/>
        <v>&gt;2000</v>
      </c>
      <c r="K333" s="8" t="s">
        <v>13946</v>
      </c>
      <c r="L333" s="8">
        <v>6</v>
      </c>
      <c r="M333" s="9">
        <v>3045</v>
      </c>
      <c r="N333" s="3">
        <v>0.28000000000000003</v>
      </c>
      <c r="O333" s="2">
        <v>4.2</v>
      </c>
      <c r="P333" s="4">
        <f t="shared" si="3"/>
        <v>1</v>
      </c>
      <c r="Q333" s="4">
        <v>2686</v>
      </c>
      <c r="R333" s="2" t="s">
        <v>13689</v>
      </c>
      <c r="S333" s="2" t="s">
        <v>13690</v>
      </c>
      <c r="T333" s="2" t="s">
        <v>13691</v>
      </c>
      <c r="U333" s="2" t="s">
        <v>13692</v>
      </c>
      <c r="V333" s="2" t="s">
        <v>13693</v>
      </c>
      <c r="W333" s="2" t="s">
        <v>13694</v>
      </c>
      <c r="X333" s="5" t="s">
        <v>13695</v>
      </c>
      <c r="Y333" s="5" t="s">
        <v>13696</v>
      </c>
    </row>
    <row r="334" spans="1:25" ht="13" x14ac:dyDescent="0.15">
      <c r="A334" s="2" t="s">
        <v>4365</v>
      </c>
      <c r="B334" s="2" t="s">
        <v>3513</v>
      </c>
      <c r="C334" s="8" t="str">
        <f ca="1">IFERROR(__xludf.DUMMYFUNCTION("INDEX(SPLIT(B334,"" ""),1)"),"Fire-Boltt")</f>
        <v>Fire-Boltt</v>
      </c>
      <c r="D334" s="2" t="s">
        <v>13942</v>
      </c>
      <c r="E334" s="8" t="s">
        <v>13974</v>
      </c>
      <c r="F334" s="8" t="s">
        <v>13975</v>
      </c>
      <c r="G334" s="8"/>
      <c r="H334" s="8"/>
      <c r="I334" s="9">
        <v>2199</v>
      </c>
      <c r="J334" s="8" t="str">
        <f t="shared" si="2"/>
        <v>&gt;2000</v>
      </c>
      <c r="K334" s="8" t="s">
        <v>13946</v>
      </c>
      <c r="L334" s="8">
        <v>6</v>
      </c>
      <c r="M334" s="9">
        <v>9999</v>
      </c>
      <c r="N334" s="3">
        <v>0.78</v>
      </c>
      <c r="O334" s="2">
        <v>4.2</v>
      </c>
      <c r="P334" s="4">
        <f t="shared" si="3"/>
        <v>1</v>
      </c>
      <c r="Q334" s="4">
        <v>29472</v>
      </c>
      <c r="R334" s="2" t="s">
        <v>4366</v>
      </c>
      <c r="S334" s="2" t="s">
        <v>3515</v>
      </c>
      <c r="T334" s="2" t="s">
        <v>3516</v>
      </c>
      <c r="U334" s="2" t="s">
        <v>3517</v>
      </c>
      <c r="V334" s="2" t="s">
        <v>3518</v>
      </c>
      <c r="W334" s="2" t="s">
        <v>3519</v>
      </c>
      <c r="X334" s="5" t="s">
        <v>4367</v>
      </c>
      <c r="Y334" s="5" t="s">
        <v>4368</v>
      </c>
    </row>
    <row r="335" spans="1:25" ht="13" x14ac:dyDescent="0.15">
      <c r="A335" s="2" t="s">
        <v>3512</v>
      </c>
      <c r="B335" s="2" t="s">
        <v>3513</v>
      </c>
      <c r="C335" s="8" t="str">
        <f ca="1">IFERROR(__xludf.DUMMYFUNCTION("INDEX(SPLIT(B335,"" ""),1)"),"Fire-Boltt")</f>
        <v>Fire-Boltt</v>
      </c>
      <c r="D335" s="2" t="s">
        <v>13942</v>
      </c>
      <c r="E335" s="8" t="s">
        <v>13974</v>
      </c>
      <c r="F335" s="8" t="s">
        <v>13975</v>
      </c>
      <c r="G335" s="8"/>
      <c r="H335" s="8"/>
      <c r="I335" s="9">
        <v>2199</v>
      </c>
      <c r="J335" s="8" t="str">
        <f t="shared" si="2"/>
        <v>&gt;2000</v>
      </c>
      <c r="K335" s="8" t="s">
        <v>13946</v>
      </c>
      <c r="L335" s="8">
        <v>6</v>
      </c>
      <c r="M335" s="9">
        <v>9999</v>
      </c>
      <c r="N335" s="3">
        <v>0.78</v>
      </c>
      <c r="O335" s="2">
        <v>4.2</v>
      </c>
      <c r="P335" s="4">
        <f t="shared" si="3"/>
        <v>1</v>
      </c>
      <c r="Q335" s="4">
        <v>29471</v>
      </c>
      <c r="R335" s="2" t="s">
        <v>3514</v>
      </c>
      <c r="S335" s="2" t="s">
        <v>3515</v>
      </c>
      <c r="T335" s="2" t="s">
        <v>3516</v>
      </c>
      <c r="U335" s="2" t="s">
        <v>3517</v>
      </c>
      <c r="V335" s="2" t="s">
        <v>3518</v>
      </c>
      <c r="W335" s="2" t="s">
        <v>3519</v>
      </c>
      <c r="X335" s="5" t="s">
        <v>3520</v>
      </c>
      <c r="Y335" s="5" t="s">
        <v>3521</v>
      </c>
    </row>
    <row r="336" spans="1:25" ht="13" x14ac:dyDescent="0.15">
      <c r="A336" s="2" t="s">
        <v>13059</v>
      </c>
      <c r="B336" s="2" t="s">
        <v>13060</v>
      </c>
      <c r="C336" s="8" t="str">
        <f ca="1">IFERROR(__xludf.DUMMYFUNCTION("INDEX(SPLIT(B336,"" ""),1)"),"TTK")</f>
        <v>TTK</v>
      </c>
      <c r="D336" s="2" t="s">
        <v>13950</v>
      </c>
      <c r="E336" s="8" t="s">
        <v>13958</v>
      </c>
      <c r="F336" s="8" t="s">
        <v>13969</v>
      </c>
      <c r="G336" s="8" t="s">
        <v>13994</v>
      </c>
      <c r="H336" s="8"/>
      <c r="I336" s="9">
        <v>2199</v>
      </c>
      <c r="J336" s="8" t="str">
        <f t="shared" si="2"/>
        <v>&gt;2000</v>
      </c>
      <c r="K336" s="8" t="s">
        <v>13946</v>
      </c>
      <c r="L336" s="8">
        <v>6</v>
      </c>
      <c r="M336" s="9">
        <v>3895</v>
      </c>
      <c r="N336" s="3">
        <v>0.44</v>
      </c>
      <c r="O336" s="2">
        <v>3.9</v>
      </c>
      <c r="P336" s="4">
        <f t="shared" si="3"/>
        <v>0</v>
      </c>
      <c r="Q336" s="4">
        <v>1085</v>
      </c>
      <c r="R336" s="2" t="s">
        <v>13062</v>
      </c>
      <c r="S336" s="2" t="s">
        <v>13063</v>
      </c>
      <c r="T336" s="2" t="s">
        <v>13064</v>
      </c>
      <c r="U336" s="2" t="s">
        <v>13065</v>
      </c>
      <c r="V336" s="2" t="s">
        <v>13066</v>
      </c>
      <c r="W336" s="2" t="s">
        <v>13067</v>
      </c>
      <c r="X336" s="5" t="s">
        <v>13068</v>
      </c>
      <c r="Y336" s="5" t="s">
        <v>13069</v>
      </c>
    </row>
    <row r="337" spans="1:25" ht="13" x14ac:dyDescent="0.15">
      <c r="A337" s="2" t="s">
        <v>10132</v>
      </c>
      <c r="B337" s="2" t="s">
        <v>10133</v>
      </c>
      <c r="C337" s="8" t="str">
        <f ca="1">IFERROR(__xludf.DUMMYFUNCTION("INDEX(SPLIT(B337,"" ""),1)"),"USHA")</f>
        <v>USHA</v>
      </c>
      <c r="D337" s="2" t="s">
        <v>13950</v>
      </c>
      <c r="E337" s="8" t="s">
        <v>13951</v>
      </c>
      <c r="F337" s="8" t="s">
        <v>13972</v>
      </c>
      <c r="G337" s="8" t="s">
        <v>14058</v>
      </c>
      <c r="H337" s="8"/>
      <c r="I337" s="9">
        <v>2199</v>
      </c>
      <c r="J337" s="8" t="str">
        <f t="shared" si="2"/>
        <v>&gt;2000</v>
      </c>
      <c r="K337" s="8" t="s">
        <v>13946</v>
      </c>
      <c r="L337" s="8">
        <v>6</v>
      </c>
      <c r="M337" s="9">
        <v>2990</v>
      </c>
      <c r="N337" s="3">
        <v>0.26</v>
      </c>
      <c r="O337" s="2">
        <v>3.8</v>
      </c>
      <c r="P337" s="4">
        <f t="shared" si="3"/>
        <v>0</v>
      </c>
      <c r="Q337" s="4">
        <v>1558</v>
      </c>
      <c r="R337" s="2" t="s">
        <v>10135</v>
      </c>
      <c r="S337" s="2" t="s">
        <v>10136</v>
      </c>
      <c r="T337" s="2" t="s">
        <v>10137</v>
      </c>
      <c r="U337" s="2" t="s">
        <v>10138</v>
      </c>
      <c r="V337" s="2" t="s">
        <v>10139</v>
      </c>
      <c r="W337" s="2" t="s">
        <v>10140</v>
      </c>
      <c r="X337" s="5" t="s">
        <v>10141</v>
      </c>
      <c r="Y337" s="5" t="s">
        <v>10142</v>
      </c>
    </row>
    <row r="338" spans="1:25" ht="13" x14ac:dyDescent="0.15">
      <c r="A338" s="2" t="s">
        <v>12807</v>
      </c>
      <c r="B338" s="2" t="s">
        <v>12808</v>
      </c>
      <c r="C338" s="8" t="str">
        <f ca="1">IFERROR(__xludf.DUMMYFUNCTION("INDEX(SPLIT(B338,"" ""),1)"),"KHAITAN")</f>
        <v>KHAITAN</v>
      </c>
      <c r="D338" s="2" t="s">
        <v>13950</v>
      </c>
      <c r="E338" s="8" t="s">
        <v>13951</v>
      </c>
      <c r="F338" s="8" t="s">
        <v>13972</v>
      </c>
      <c r="G338" s="8" t="s">
        <v>14059</v>
      </c>
      <c r="H338" s="8"/>
      <c r="I338" s="9">
        <v>2199</v>
      </c>
      <c r="J338" s="8" t="str">
        <f t="shared" si="2"/>
        <v>&gt;2000</v>
      </c>
      <c r="K338" s="8" t="s">
        <v>13946</v>
      </c>
      <c r="L338" s="8">
        <v>6</v>
      </c>
      <c r="M338" s="9">
        <v>3999</v>
      </c>
      <c r="N338" s="3">
        <v>0.45</v>
      </c>
      <c r="O338" s="2">
        <v>3.5</v>
      </c>
      <c r="P338" s="4">
        <f t="shared" si="3"/>
        <v>0</v>
      </c>
      <c r="Q338" s="2">
        <v>340</v>
      </c>
      <c r="R338" s="2" t="s">
        <v>12809</v>
      </c>
      <c r="S338" s="2" t="s">
        <v>12810</v>
      </c>
      <c r="T338" s="2" t="s">
        <v>12811</v>
      </c>
      <c r="U338" s="2" t="s">
        <v>12812</v>
      </c>
      <c r="V338" s="2" t="s">
        <v>12813</v>
      </c>
      <c r="W338" s="2" t="s">
        <v>12814</v>
      </c>
      <c r="X338" s="5" t="s">
        <v>12815</v>
      </c>
      <c r="Y338" s="5" t="s">
        <v>12816</v>
      </c>
    </row>
    <row r="339" spans="1:25" ht="13" x14ac:dyDescent="0.15">
      <c r="A339" s="2" t="s">
        <v>4711</v>
      </c>
      <c r="B339" s="2" t="s">
        <v>4712</v>
      </c>
      <c r="C339" s="8" t="str">
        <f ca="1">IFERROR(__xludf.DUMMYFUNCTION("INDEX(SPLIT(B339,"" ""),1)"),"URBN")</f>
        <v>URBN</v>
      </c>
      <c r="D339" s="2" t="s">
        <v>13942</v>
      </c>
      <c r="E339" s="8" t="s">
        <v>13947</v>
      </c>
      <c r="F339" s="8" t="s">
        <v>14045</v>
      </c>
      <c r="G339" s="8" t="s">
        <v>14050</v>
      </c>
      <c r="H339" s="8" t="s">
        <v>14051</v>
      </c>
      <c r="I339" s="9">
        <v>2179</v>
      </c>
      <c r="J339" s="8" t="str">
        <f t="shared" si="2"/>
        <v>&gt;2000</v>
      </c>
      <c r="K339" s="8" t="s">
        <v>13946</v>
      </c>
      <c r="L339" s="8">
        <v>6</v>
      </c>
      <c r="M339" s="9">
        <v>3999</v>
      </c>
      <c r="N339" s="3">
        <v>0.46</v>
      </c>
      <c r="O339" s="2">
        <v>4</v>
      </c>
      <c r="P339" s="4">
        <f t="shared" si="3"/>
        <v>0</v>
      </c>
      <c r="Q339" s="4">
        <v>8380</v>
      </c>
      <c r="R339" s="2" t="s">
        <v>4714</v>
      </c>
      <c r="S339" s="2" t="s">
        <v>4715</v>
      </c>
      <c r="T339" s="2" t="s">
        <v>4716</v>
      </c>
      <c r="U339" s="2" t="s">
        <v>4717</v>
      </c>
      <c r="V339" s="2" t="s">
        <v>4718</v>
      </c>
      <c r="W339" s="2" t="s">
        <v>4719</v>
      </c>
      <c r="X339" s="5" t="s">
        <v>4720</v>
      </c>
      <c r="Y339" s="5" t="s">
        <v>4721</v>
      </c>
    </row>
    <row r="340" spans="1:25" ht="13" x14ac:dyDescent="0.15">
      <c r="A340" s="2" t="s">
        <v>9954</v>
      </c>
      <c r="B340" s="2" t="s">
        <v>9955</v>
      </c>
      <c r="C340" s="8" t="str">
        <f ca="1">IFERROR(__xludf.DUMMYFUNCTION("INDEX(SPLIT(B340,"" ""),1)"),"Bajaj")</f>
        <v>Bajaj</v>
      </c>
      <c r="D340" s="2" t="s">
        <v>13950</v>
      </c>
      <c r="E340" s="8" t="s">
        <v>13951</v>
      </c>
      <c r="F340" s="8" t="s">
        <v>13972</v>
      </c>
      <c r="G340" s="8" t="s">
        <v>13982</v>
      </c>
      <c r="H340" s="8"/>
      <c r="I340" s="9">
        <v>2169</v>
      </c>
      <c r="J340" s="8" t="str">
        <f t="shared" si="2"/>
        <v>&gt;2000</v>
      </c>
      <c r="K340" s="8" t="s">
        <v>13946</v>
      </c>
      <c r="L340" s="8">
        <v>6</v>
      </c>
      <c r="M340" s="9">
        <v>3279</v>
      </c>
      <c r="N340" s="3">
        <v>0.34</v>
      </c>
      <c r="O340" s="2">
        <v>4.0999999999999996</v>
      </c>
      <c r="P340" s="4">
        <f t="shared" si="3"/>
        <v>0</v>
      </c>
      <c r="Q340" s="4">
        <v>1716</v>
      </c>
      <c r="R340" s="2" t="s">
        <v>9958</v>
      </c>
      <c r="S340" s="2" t="s">
        <v>9959</v>
      </c>
      <c r="T340" s="2" t="s">
        <v>9960</v>
      </c>
      <c r="U340" s="2" t="s">
        <v>9961</v>
      </c>
      <c r="V340" s="2" t="s">
        <v>9962</v>
      </c>
      <c r="W340" s="2" t="s">
        <v>9963</v>
      </c>
      <c r="X340" s="5" t="s">
        <v>9964</v>
      </c>
      <c r="Y340" s="5" t="s">
        <v>9965</v>
      </c>
    </row>
    <row r="341" spans="1:25" ht="13" x14ac:dyDescent="0.15">
      <c r="A341" s="2" t="s">
        <v>9469</v>
      </c>
      <c r="B341" s="2" t="s">
        <v>9470</v>
      </c>
      <c r="C341" s="8" t="str">
        <f ca="1">IFERROR(__xludf.DUMMYFUNCTION("INDEX(SPLIT(B341,"" ""),1)"),"Prestige")</f>
        <v>Prestige</v>
      </c>
      <c r="D341" s="2" t="s">
        <v>13950</v>
      </c>
      <c r="E341" s="8" t="s">
        <v>13958</v>
      </c>
      <c r="F341" s="8" t="s">
        <v>13969</v>
      </c>
      <c r="G341" s="8" t="s">
        <v>14031</v>
      </c>
      <c r="H341" s="8"/>
      <c r="I341" s="9">
        <v>2148</v>
      </c>
      <c r="J341" s="8" t="str">
        <f t="shared" si="2"/>
        <v>&gt;2000</v>
      </c>
      <c r="K341" s="8" t="s">
        <v>13946</v>
      </c>
      <c r="L341" s="8">
        <v>6</v>
      </c>
      <c r="M341" s="9">
        <v>3645</v>
      </c>
      <c r="N341" s="3">
        <v>0.41</v>
      </c>
      <c r="O341" s="2">
        <v>4.0999999999999996</v>
      </c>
      <c r="P341" s="4">
        <f t="shared" si="3"/>
        <v>0</v>
      </c>
      <c r="Q341" s="4">
        <v>31388</v>
      </c>
      <c r="R341" s="2" t="s">
        <v>9473</v>
      </c>
      <c r="S341" s="2" t="s">
        <v>9474</v>
      </c>
      <c r="T341" s="2" t="s">
        <v>9475</v>
      </c>
      <c r="U341" s="2" t="s">
        <v>9476</v>
      </c>
      <c r="V341" s="2" t="s">
        <v>9477</v>
      </c>
      <c r="W341" s="2" t="s">
        <v>9478</v>
      </c>
      <c r="X341" s="5" t="s">
        <v>9479</v>
      </c>
      <c r="Y341" s="5" t="s">
        <v>9480</v>
      </c>
    </row>
    <row r="342" spans="1:25" ht="13" x14ac:dyDescent="0.15">
      <c r="A342" s="2" t="s">
        <v>4186</v>
      </c>
      <c r="B342" s="2" t="s">
        <v>4187</v>
      </c>
      <c r="C342" s="8" t="str">
        <f ca="1">IFERROR(__xludf.DUMMYFUNCTION("INDEX(SPLIT(B342,"" ""),1)"),"KINGONE")</f>
        <v>KINGONE</v>
      </c>
      <c r="D342" s="2" t="s">
        <v>13942</v>
      </c>
      <c r="E342" s="8" t="s">
        <v>13947</v>
      </c>
      <c r="F342" s="8" t="s">
        <v>14045</v>
      </c>
      <c r="G342" s="8" t="s">
        <v>14046</v>
      </c>
      <c r="H342" s="8"/>
      <c r="I342" s="9">
        <v>2099</v>
      </c>
      <c r="J342" s="8" t="str">
        <f t="shared" si="2"/>
        <v>&gt;2000</v>
      </c>
      <c r="K342" s="8" t="s">
        <v>13946</v>
      </c>
      <c r="L342" s="8">
        <v>6</v>
      </c>
      <c r="M342" s="9">
        <v>5999</v>
      </c>
      <c r="N342" s="3">
        <v>0.65</v>
      </c>
      <c r="O342" s="2">
        <v>4.3</v>
      </c>
      <c r="P342" s="4">
        <f t="shared" si="3"/>
        <v>1</v>
      </c>
      <c r="Q342" s="4">
        <v>17129</v>
      </c>
      <c r="R342" s="2" t="s">
        <v>4190</v>
      </c>
      <c r="S342" s="2" t="s">
        <v>4191</v>
      </c>
      <c r="T342" s="2" t="s">
        <v>4192</v>
      </c>
      <c r="U342" s="2" t="s">
        <v>4193</v>
      </c>
      <c r="V342" s="2" t="s">
        <v>4194</v>
      </c>
      <c r="W342" s="2" t="s">
        <v>4195</v>
      </c>
      <c r="X342" s="5" t="s">
        <v>4196</v>
      </c>
      <c r="Y342" s="5" t="s">
        <v>4197</v>
      </c>
    </row>
    <row r="343" spans="1:25" ht="13" x14ac:dyDescent="0.15">
      <c r="A343" s="2" t="s">
        <v>7389</v>
      </c>
      <c r="B343" s="2" t="s">
        <v>7390</v>
      </c>
      <c r="C343" s="8" t="str">
        <f ca="1">IFERROR(__xludf.DUMMYFUNCTION("INDEX(SPLIT(B343,"" ""),1)"),"Airtel")</f>
        <v>Airtel</v>
      </c>
      <c r="D343" s="2" t="s">
        <v>13954</v>
      </c>
      <c r="E343" s="8" t="s">
        <v>14048</v>
      </c>
      <c r="F343" s="8" t="s">
        <v>14060</v>
      </c>
      <c r="G343" s="8"/>
      <c r="H343" s="8"/>
      <c r="I343" s="9">
        <v>2099</v>
      </c>
      <c r="J343" s="8" t="str">
        <f t="shared" si="2"/>
        <v>&gt;2000</v>
      </c>
      <c r="K343" s="8" t="s">
        <v>13946</v>
      </c>
      <c r="L343" s="8">
        <v>6</v>
      </c>
      <c r="M343" s="9">
        <v>3250</v>
      </c>
      <c r="N343" s="3">
        <v>0.35</v>
      </c>
      <c r="O343" s="2">
        <v>3.8</v>
      </c>
      <c r="P343" s="4">
        <f t="shared" si="3"/>
        <v>0</v>
      </c>
      <c r="Q343" s="4">
        <v>11213</v>
      </c>
      <c r="R343" s="2" t="s">
        <v>7393</v>
      </c>
      <c r="S343" s="2" t="s">
        <v>7394</v>
      </c>
      <c r="T343" s="2" t="s">
        <v>7395</v>
      </c>
      <c r="U343" s="2" t="s">
        <v>7396</v>
      </c>
      <c r="V343" s="2" t="s">
        <v>7397</v>
      </c>
      <c r="W343" s="2" t="s">
        <v>7398</v>
      </c>
      <c r="X343" s="5" t="s">
        <v>7399</v>
      </c>
      <c r="Y343" s="5" t="s">
        <v>7400</v>
      </c>
    </row>
    <row r="344" spans="1:25" ht="13" x14ac:dyDescent="0.15">
      <c r="A344" s="2" t="s">
        <v>10108</v>
      </c>
      <c r="B344" s="2" t="s">
        <v>10109</v>
      </c>
      <c r="C344" s="8" t="str">
        <f ca="1">IFERROR(__xludf.DUMMYFUNCTION("INDEX(SPLIT(B344,"" ""),1)"),"Philips")</f>
        <v>Philips</v>
      </c>
      <c r="D344" s="2" t="s">
        <v>13950</v>
      </c>
      <c r="E344" s="8" t="s">
        <v>13958</v>
      </c>
      <c r="F344" s="8" t="s">
        <v>13969</v>
      </c>
      <c r="G344" s="8" t="s">
        <v>14061</v>
      </c>
      <c r="H344" s="8"/>
      <c r="I344" s="9">
        <v>2095</v>
      </c>
      <c r="J344" s="8" t="str">
        <f t="shared" si="2"/>
        <v>&gt;2000</v>
      </c>
      <c r="K344" s="8" t="s">
        <v>13946</v>
      </c>
      <c r="L344" s="8">
        <v>6</v>
      </c>
      <c r="M344" s="9">
        <v>2095</v>
      </c>
      <c r="N344" s="3">
        <v>0</v>
      </c>
      <c r="O344" s="2">
        <v>4.5</v>
      </c>
      <c r="P344" s="4">
        <f t="shared" si="3"/>
        <v>1</v>
      </c>
      <c r="Q344" s="4">
        <v>7949</v>
      </c>
      <c r="R344" s="2" t="s">
        <v>10112</v>
      </c>
      <c r="S344" s="2" t="s">
        <v>10113</v>
      </c>
      <c r="T344" s="2" t="s">
        <v>10114</v>
      </c>
      <c r="U344" s="2" t="s">
        <v>10115</v>
      </c>
      <c r="V344" s="2" t="s">
        <v>10116</v>
      </c>
      <c r="W344" s="2" t="s">
        <v>10117</v>
      </c>
      <c r="X344" s="5" t="s">
        <v>10118</v>
      </c>
      <c r="Y344" s="5" t="s">
        <v>10119</v>
      </c>
    </row>
    <row r="345" spans="1:25" ht="13" x14ac:dyDescent="0.15">
      <c r="A345" s="2" t="s">
        <v>11984</v>
      </c>
      <c r="B345" s="2" t="s">
        <v>11985</v>
      </c>
      <c r="C345" s="8" t="str">
        <f ca="1">IFERROR(__xludf.DUMMYFUNCTION("INDEX(SPLIT(B345,"" ""),1)"),"iBELL")</f>
        <v>iBELL</v>
      </c>
      <c r="D345" s="2" t="s">
        <v>13950</v>
      </c>
      <c r="E345" s="8" t="s">
        <v>13958</v>
      </c>
      <c r="F345" s="8" t="s">
        <v>13969</v>
      </c>
      <c r="G345" s="8" t="s">
        <v>14035</v>
      </c>
      <c r="H345" s="8"/>
      <c r="I345" s="9">
        <v>2092</v>
      </c>
      <c r="J345" s="8" t="str">
        <f t="shared" si="2"/>
        <v>&gt;2000</v>
      </c>
      <c r="K345" s="8" t="s">
        <v>13946</v>
      </c>
      <c r="L345" s="8">
        <v>6</v>
      </c>
      <c r="M345" s="9">
        <v>4600</v>
      </c>
      <c r="N345" s="3">
        <v>0.55000000000000004</v>
      </c>
      <c r="O345" s="2">
        <v>4.3</v>
      </c>
      <c r="P345" s="4">
        <f t="shared" si="3"/>
        <v>1</v>
      </c>
      <c r="Q345" s="2">
        <v>562</v>
      </c>
      <c r="R345" s="2" t="s">
        <v>11988</v>
      </c>
      <c r="S345" s="2" t="s">
        <v>11989</v>
      </c>
      <c r="T345" s="2" t="s">
        <v>11990</v>
      </c>
      <c r="U345" s="2" t="s">
        <v>11991</v>
      </c>
      <c r="V345" s="2" t="s">
        <v>11992</v>
      </c>
      <c r="W345" s="2" t="s">
        <v>11993</v>
      </c>
      <c r="X345" s="5" t="s">
        <v>11994</v>
      </c>
      <c r="Y345" s="5" t="s">
        <v>11995</v>
      </c>
    </row>
    <row r="346" spans="1:25" ht="13" x14ac:dyDescent="0.15">
      <c r="A346" s="2" t="s">
        <v>10597</v>
      </c>
      <c r="B346" s="2" t="s">
        <v>10598</v>
      </c>
      <c r="C346" s="8" t="str">
        <f ca="1">IFERROR(__xludf.DUMMYFUNCTION("INDEX(SPLIT(B346,"" ""),1)"),"Usha")</f>
        <v>Usha</v>
      </c>
      <c r="D346" s="2" t="s">
        <v>13950</v>
      </c>
      <c r="E346" s="8" t="s">
        <v>13958</v>
      </c>
      <c r="F346" s="8" t="s">
        <v>13969</v>
      </c>
      <c r="G346" s="8" t="s">
        <v>14031</v>
      </c>
      <c r="H346" s="8"/>
      <c r="I346" s="9">
        <v>2089</v>
      </c>
      <c r="J346" s="8" t="str">
        <f t="shared" si="2"/>
        <v>&gt;2000</v>
      </c>
      <c r="K346" s="8" t="s">
        <v>13946</v>
      </c>
      <c r="L346" s="8">
        <v>6</v>
      </c>
      <c r="M346" s="9">
        <v>4000</v>
      </c>
      <c r="N346" s="3">
        <v>0.48</v>
      </c>
      <c r="O346" s="2">
        <v>4.2</v>
      </c>
      <c r="P346" s="4">
        <f t="shared" si="3"/>
        <v>1</v>
      </c>
      <c r="Q346" s="4">
        <v>11199</v>
      </c>
      <c r="R346" s="2" t="s">
        <v>10600</v>
      </c>
      <c r="S346" s="2" t="s">
        <v>10601</v>
      </c>
      <c r="T346" s="2" t="s">
        <v>10602</v>
      </c>
      <c r="U346" s="2" t="s">
        <v>10603</v>
      </c>
      <c r="V346" s="2" t="s">
        <v>10604</v>
      </c>
      <c r="W346" s="2" t="s">
        <v>10605</v>
      </c>
      <c r="X346" s="5" t="s">
        <v>10606</v>
      </c>
      <c r="Y346" s="5" t="s">
        <v>10607</v>
      </c>
    </row>
    <row r="347" spans="1:25" ht="13" x14ac:dyDescent="0.15">
      <c r="A347" s="2" t="s">
        <v>10499</v>
      </c>
      <c r="B347" s="2" t="s">
        <v>10500</v>
      </c>
      <c r="C347" s="8" t="str">
        <f ca="1">IFERROR(__xludf.DUMMYFUNCTION("INDEX(SPLIT(B347,"" ""),1)"),"Lifelong")</f>
        <v>Lifelong</v>
      </c>
      <c r="D347" s="2" t="s">
        <v>13950</v>
      </c>
      <c r="E347" s="8" t="s">
        <v>13951</v>
      </c>
      <c r="F347" s="8" t="s">
        <v>13985</v>
      </c>
      <c r="G347" s="8" t="s">
        <v>14001</v>
      </c>
      <c r="H347" s="8"/>
      <c r="I347" s="9">
        <v>2088</v>
      </c>
      <c r="J347" s="8" t="str">
        <f t="shared" si="2"/>
        <v>&gt;2000</v>
      </c>
      <c r="K347" s="8" t="s">
        <v>13946</v>
      </c>
      <c r="L347" s="8">
        <v>6</v>
      </c>
      <c r="M347" s="9">
        <v>5550</v>
      </c>
      <c r="N347" s="3">
        <v>0.62</v>
      </c>
      <c r="O347" s="2">
        <v>4</v>
      </c>
      <c r="P347" s="4">
        <f t="shared" si="3"/>
        <v>0</v>
      </c>
      <c r="Q347" s="4">
        <v>5292</v>
      </c>
      <c r="R347" s="2" t="s">
        <v>10503</v>
      </c>
      <c r="S347" s="2" t="s">
        <v>10504</v>
      </c>
      <c r="T347" s="2" t="s">
        <v>10505</v>
      </c>
      <c r="U347" s="2" t="s">
        <v>10506</v>
      </c>
      <c r="V347" s="2" t="s">
        <v>10507</v>
      </c>
      <c r="W347" s="2" t="s">
        <v>14062</v>
      </c>
      <c r="X347" s="5" t="s">
        <v>10509</v>
      </c>
      <c r="Y347" s="5" t="s">
        <v>10510</v>
      </c>
    </row>
    <row r="348" spans="1:25" ht="13" x14ac:dyDescent="0.15">
      <c r="A348" s="2" t="s">
        <v>11669</v>
      </c>
      <c r="B348" s="2" t="s">
        <v>11670</v>
      </c>
      <c r="C348" s="8" t="str">
        <f ca="1">IFERROR(__xludf.DUMMYFUNCTION("INDEX(SPLIT(B348,"" ""),1)"),"Wipro")</f>
        <v>Wipro</v>
      </c>
      <c r="D348" s="2" t="s">
        <v>13950</v>
      </c>
      <c r="E348" s="8" t="s">
        <v>13958</v>
      </c>
      <c r="F348" s="8" t="s">
        <v>13969</v>
      </c>
      <c r="G348" s="8" t="s">
        <v>14035</v>
      </c>
      <c r="H348" s="8"/>
      <c r="I348" s="9">
        <v>2079</v>
      </c>
      <c r="J348" s="8" t="str">
        <f t="shared" si="2"/>
        <v>&gt;2000</v>
      </c>
      <c r="K348" s="8" t="s">
        <v>13946</v>
      </c>
      <c r="L348" s="8">
        <v>6</v>
      </c>
      <c r="M348" s="9">
        <v>3099</v>
      </c>
      <c r="N348" s="3">
        <v>0.33</v>
      </c>
      <c r="O348" s="2">
        <v>4.0999999999999996</v>
      </c>
      <c r="P348" s="4">
        <f t="shared" si="3"/>
        <v>0</v>
      </c>
      <c r="Q348" s="2">
        <v>282</v>
      </c>
      <c r="R348" s="2" t="s">
        <v>11673</v>
      </c>
      <c r="S348" s="2" t="s">
        <v>11674</v>
      </c>
      <c r="T348" s="2" t="s">
        <v>11675</v>
      </c>
      <c r="U348" s="2" t="s">
        <v>11676</v>
      </c>
      <c r="V348" s="2" t="s">
        <v>11677</v>
      </c>
      <c r="W348" s="2" t="s">
        <v>11678</v>
      </c>
      <c r="X348" s="5" t="s">
        <v>11679</v>
      </c>
      <c r="Y348" s="5" t="s">
        <v>11680</v>
      </c>
    </row>
    <row r="349" spans="1:25" ht="13" x14ac:dyDescent="0.15">
      <c r="A349" s="2" t="s">
        <v>3250</v>
      </c>
      <c r="B349" s="2" t="s">
        <v>3251</v>
      </c>
      <c r="C349" s="8" t="str">
        <f ca="1">IFERROR(__xludf.DUMMYFUNCTION("INDEX(SPLIT(B349,"" ""),1)"),"MI")</f>
        <v>MI</v>
      </c>
      <c r="D349" s="2" t="s">
        <v>13942</v>
      </c>
      <c r="E349" s="8" t="s">
        <v>13947</v>
      </c>
      <c r="F349" s="8" t="s">
        <v>14045</v>
      </c>
      <c r="G349" s="8" t="s">
        <v>14050</v>
      </c>
      <c r="H349" s="8" t="s">
        <v>14051</v>
      </c>
      <c r="I349" s="9">
        <v>2049</v>
      </c>
      <c r="J349" s="8" t="str">
        <f t="shared" si="2"/>
        <v>&gt;2000</v>
      </c>
      <c r="K349" s="8" t="s">
        <v>13946</v>
      </c>
      <c r="L349" s="8">
        <v>6</v>
      </c>
      <c r="M349" s="9">
        <v>2199</v>
      </c>
      <c r="N349" s="3">
        <v>7.0000000000000007E-2</v>
      </c>
      <c r="O349" s="2">
        <v>4.3</v>
      </c>
      <c r="P349" s="4">
        <f t="shared" si="3"/>
        <v>1</v>
      </c>
      <c r="Q349" s="2" t="s">
        <v>3254</v>
      </c>
      <c r="R349" s="2" t="s">
        <v>3255</v>
      </c>
      <c r="S349" s="2" t="s">
        <v>3256</v>
      </c>
      <c r="T349" s="2" t="s">
        <v>3257</v>
      </c>
      <c r="U349" s="2" t="s">
        <v>3258</v>
      </c>
      <c r="V349" s="2" t="s">
        <v>3259</v>
      </c>
      <c r="W349" s="2" t="s">
        <v>3260</v>
      </c>
      <c r="X349" s="5" t="s">
        <v>3261</v>
      </c>
      <c r="Y349" s="5" t="s">
        <v>3262</v>
      </c>
    </row>
    <row r="350" spans="1:25" ht="13" x14ac:dyDescent="0.15">
      <c r="A350" s="2" t="s">
        <v>12659</v>
      </c>
      <c r="B350" s="2" t="s">
        <v>12660</v>
      </c>
      <c r="C350" s="8" t="str">
        <f ca="1">IFERROR(__xludf.DUMMYFUNCTION("INDEX(SPLIT(B350,"" ""),1)"),"Pigeon")</f>
        <v>Pigeon</v>
      </c>
      <c r="D350" s="2" t="s">
        <v>13950</v>
      </c>
      <c r="E350" s="8" t="s">
        <v>13958</v>
      </c>
      <c r="F350" s="8" t="s">
        <v>13969</v>
      </c>
      <c r="G350" s="8" t="s">
        <v>13994</v>
      </c>
      <c r="H350" s="8"/>
      <c r="I350" s="9">
        <v>2033</v>
      </c>
      <c r="J350" s="8" t="str">
        <f t="shared" si="2"/>
        <v>&gt;2000</v>
      </c>
      <c r="K350" s="8" t="s">
        <v>13946</v>
      </c>
      <c r="L350" s="8">
        <v>6</v>
      </c>
      <c r="M350" s="9">
        <v>4295</v>
      </c>
      <c r="N350" s="3">
        <v>0.53</v>
      </c>
      <c r="O350" s="2">
        <v>3.4</v>
      </c>
      <c r="P350" s="4">
        <f t="shared" si="3"/>
        <v>0</v>
      </c>
      <c r="Q350" s="2">
        <v>422</v>
      </c>
      <c r="R350" s="2" t="s">
        <v>12662</v>
      </c>
      <c r="S350" s="2" t="s">
        <v>12663</v>
      </c>
      <c r="T350" s="2" t="s">
        <v>12664</v>
      </c>
      <c r="U350" s="2" t="s">
        <v>12665</v>
      </c>
      <c r="V350" s="2" t="s">
        <v>12666</v>
      </c>
      <c r="W350" s="2" t="s">
        <v>12667</v>
      </c>
      <c r="X350" s="5" t="s">
        <v>12668</v>
      </c>
      <c r="Y350" s="5" t="s">
        <v>12669</v>
      </c>
    </row>
    <row r="351" spans="1:25" ht="13" x14ac:dyDescent="0.15">
      <c r="A351" s="2" t="s">
        <v>8009</v>
      </c>
      <c r="B351" s="2" t="s">
        <v>8010</v>
      </c>
      <c r="C351" s="8" t="str">
        <f ca="1">IFERROR(__xludf.DUMMYFUNCTION("INDEX(SPLIT(B351,"" ""),1)"),"Tukzer")</f>
        <v>Tukzer</v>
      </c>
      <c r="D351" s="2" t="s">
        <v>13942</v>
      </c>
      <c r="E351" s="8" t="s">
        <v>13947</v>
      </c>
      <c r="F351" s="8" t="s">
        <v>14045</v>
      </c>
      <c r="G351" s="8" t="s">
        <v>14046</v>
      </c>
      <c r="H351" s="8"/>
      <c r="I351" s="9">
        <v>2025</v>
      </c>
      <c r="J351" s="8" t="str">
        <f t="shared" si="2"/>
        <v>&gt;2000</v>
      </c>
      <c r="K351" s="8" t="s">
        <v>13946</v>
      </c>
      <c r="L351" s="8">
        <v>6</v>
      </c>
      <c r="M351" s="9">
        <v>5999</v>
      </c>
      <c r="N351" s="3">
        <v>0.66</v>
      </c>
      <c r="O351" s="2">
        <v>4.2</v>
      </c>
      <c r="P351" s="4">
        <f t="shared" si="3"/>
        <v>1</v>
      </c>
      <c r="Q351" s="4">
        <v>6233</v>
      </c>
      <c r="R351" s="2" t="s">
        <v>8012</v>
      </c>
      <c r="S351" s="2" t="s">
        <v>8013</v>
      </c>
      <c r="T351" s="2" t="s">
        <v>8014</v>
      </c>
      <c r="U351" s="2" t="s">
        <v>8015</v>
      </c>
      <c r="V351" s="2" t="s">
        <v>8016</v>
      </c>
      <c r="W351" s="2" t="s">
        <v>8017</v>
      </c>
      <c r="X351" s="5" t="s">
        <v>8018</v>
      </c>
      <c r="Y351" s="5" t="s">
        <v>8019</v>
      </c>
    </row>
    <row r="352" spans="1:25" ht="13" x14ac:dyDescent="0.15">
      <c r="A352" s="2" t="s">
        <v>13429</v>
      </c>
      <c r="B352" s="2" t="s">
        <v>13430</v>
      </c>
      <c r="C352" s="8" t="str">
        <f ca="1">IFERROR(__xludf.DUMMYFUNCTION("INDEX(SPLIT(B352,"" ""),1)"),"Libra")</f>
        <v>Libra</v>
      </c>
      <c r="D352" s="2" t="s">
        <v>13950</v>
      </c>
      <c r="E352" s="8" t="s">
        <v>13958</v>
      </c>
      <c r="F352" s="8" t="s">
        <v>13969</v>
      </c>
      <c r="G352" s="8" t="s">
        <v>14063</v>
      </c>
      <c r="H352" s="8"/>
      <c r="I352" s="9">
        <v>1999</v>
      </c>
      <c r="J352" s="8" t="str">
        <f t="shared" si="2"/>
        <v>1001-2000</v>
      </c>
      <c r="K352" s="8" t="s">
        <v>14064</v>
      </c>
      <c r="L352" s="8">
        <v>5</v>
      </c>
      <c r="M352" s="9">
        <v>2999</v>
      </c>
      <c r="N352" s="3">
        <v>0.33</v>
      </c>
      <c r="O352" s="2">
        <v>4.4000000000000004</v>
      </c>
      <c r="P352" s="4">
        <f t="shared" si="3"/>
        <v>1</v>
      </c>
      <c r="Q352" s="2">
        <v>388</v>
      </c>
      <c r="R352" s="2" t="s">
        <v>13432</v>
      </c>
      <c r="S352" s="2" t="s">
        <v>13433</v>
      </c>
      <c r="T352" s="2" t="s">
        <v>13434</v>
      </c>
      <c r="U352" s="2" t="s">
        <v>13435</v>
      </c>
      <c r="V352" s="2" t="s">
        <v>13436</v>
      </c>
      <c r="W352" s="2" t="s">
        <v>13437</v>
      </c>
      <c r="X352" s="5" t="s">
        <v>13438</v>
      </c>
      <c r="Y352" s="5" t="s">
        <v>13439</v>
      </c>
    </row>
    <row r="353" spans="1:25" ht="13" x14ac:dyDescent="0.15">
      <c r="A353" s="2" t="s">
        <v>6427</v>
      </c>
      <c r="B353" s="2" t="s">
        <v>6428</v>
      </c>
      <c r="C353" s="8" t="str">
        <f ca="1">IFERROR(__xludf.DUMMYFUNCTION("INDEX(SPLIT(B353,"" ""),1)"),"JBL")</f>
        <v>JBL</v>
      </c>
      <c r="D353" s="2" t="s">
        <v>13942</v>
      </c>
      <c r="E353" s="8" t="s">
        <v>14002</v>
      </c>
      <c r="F353" s="8" t="s">
        <v>14003</v>
      </c>
      <c r="G353" s="8" t="s">
        <v>14065</v>
      </c>
      <c r="H353" s="8"/>
      <c r="I353" s="9">
        <v>1999</v>
      </c>
      <c r="J353" s="8" t="str">
        <f t="shared" si="2"/>
        <v>1001-2000</v>
      </c>
      <c r="K353" s="8" t="s">
        <v>14064</v>
      </c>
      <c r="L353" s="8">
        <v>5</v>
      </c>
      <c r="M353" s="9">
        <v>2999</v>
      </c>
      <c r="N353" s="3">
        <v>0.33</v>
      </c>
      <c r="O353" s="2">
        <v>4.3</v>
      </c>
      <c r="P353" s="4">
        <f t="shared" si="3"/>
        <v>1</v>
      </c>
      <c r="Q353" s="4">
        <v>63899</v>
      </c>
      <c r="R353" s="2" t="s">
        <v>6429</v>
      </c>
      <c r="S353" s="2" t="s">
        <v>6430</v>
      </c>
      <c r="T353" s="2" t="s">
        <v>6431</v>
      </c>
      <c r="U353" s="2" t="s">
        <v>6432</v>
      </c>
      <c r="V353" s="2" t="s">
        <v>6433</v>
      </c>
      <c r="W353" s="2" t="s">
        <v>6434</v>
      </c>
      <c r="X353" s="5" t="s">
        <v>6435</v>
      </c>
      <c r="Y353" s="5" t="s">
        <v>6436</v>
      </c>
    </row>
    <row r="354" spans="1:25" ht="13" x14ac:dyDescent="0.15">
      <c r="A354" s="2" t="s">
        <v>4540</v>
      </c>
      <c r="B354" s="2" t="s">
        <v>3229</v>
      </c>
      <c r="C354" s="8" t="str">
        <f ca="1">IFERROR(__xludf.DUMMYFUNCTION("INDEX(SPLIT(B354,"" ""),1)"),"Fire-Boltt")</f>
        <v>Fire-Boltt</v>
      </c>
      <c r="D354" s="2" t="s">
        <v>13942</v>
      </c>
      <c r="E354" s="8" t="s">
        <v>13974</v>
      </c>
      <c r="F354" s="8" t="s">
        <v>13975</v>
      </c>
      <c r="G354" s="8"/>
      <c r="H354" s="8"/>
      <c r="I354" s="9">
        <v>1999</v>
      </c>
      <c r="J354" s="8" t="str">
        <f t="shared" si="2"/>
        <v>1001-2000</v>
      </c>
      <c r="K354" s="8" t="s">
        <v>14064</v>
      </c>
      <c r="L354" s="8">
        <v>5</v>
      </c>
      <c r="M354" s="9">
        <v>9999</v>
      </c>
      <c r="N354" s="3">
        <v>0.8</v>
      </c>
      <c r="O354" s="2">
        <v>4.3</v>
      </c>
      <c r="P354" s="4">
        <f t="shared" si="3"/>
        <v>1</v>
      </c>
      <c r="Q354" s="4">
        <v>27704</v>
      </c>
      <c r="R354" s="2" t="s">
        <v>3657</v>
      </c>
      <c r="S354" s="2" t="s">
        <v>3232</v>
      </c>
      <c r="T354" s="2" t="s">
        <v>3233</v>
      </c>
      <c r="U354" s="2" t="s">
        <v>3234</v>
      </c>
      <c r="V354" s="2" t="s">
        <v>3235</v>
      </c>
      <c r="W354" s="2" t="s">
        <v>3236</v>
      </c>
      <c r="X354" s="5" t="s">
        <v>4541</v>
      </c>
      <c r="Y354" s="5" t="s">
        <v>4542</v>
      </c>
    </row>
    <row r="355" spans="1:25" ht="13" x14ac:dyDescent="0.15">
      <c r="A355" s="2" t="s">
        <v>3656</v>
      </c>
      <c r="B355" s="2" t="s">
        <v>3229</v>
      </c>
      <c r="C355" s="8" t="str">
        <f ca="1">IFERROR(__xludf.DUMMYFUNCTION("INDEX(SPLIT(B355,"" ""),1)"),"Fire-Boltt")</f>
        <v>Fire-Boltt</v>
      </c>
      <c r="D355" s="2" t="s">
        <v>13942</v>
      </c>
      <c r="E355" s="8" t="s">
        <v>13974</v>
      </c>
      <c r="F355" s="8" t="s">
        <v>13975</v>
      </c>
      <c r="G355" s="8"/>
      <c r="H355" s="8"/>
      <c r="I355" s="9">
        <v>1999</v>
      </c>
      <c r="J355" s="8" t="str">
        <f t="shared" si="2"/>
        <v>1001-2000</v>
      </c>
      <c r="K355" s="8" t="s">
        <v>14064</v>
      </c>
      <c r="L355" s="8">
        <v>5</v>
      </c>
      <c r="M355" s="9">
        <v>9999</v>
      </c>
      <c r="N355" s="3">
        <v>0.8</v>
      </c>
      <c r="O355" s="2">
        <v>4.3</v>
      </c>
      <c r="P355" s="4">
        <f t="shared" si="3"/>
        <v>1</v>
      </c>
      <c r="Q355" s="4">
        <v>27696</v>
      </c>
      <c r="R355" s="2" t="s">
        <v>3657</v>
      </c>
      <c r="S355" s="2" t="s">
        <v>3232</v>
      </c>
      <c r="T355" s="2" t="s">
        <v>3233</v>
      </c>
      <c r="U355" s="2" t="s">
        <v>3234</v>
      </c>
      <c r="V355" s="2" t="s">
        <v>3235</v>
      </c>
      <c r="W355" s="2" t="s">
        <v>3236</v>
      </c>
      <c r="X355" s="5" t="s">
        <v>3658</v>
      </c>
      <c r="Y355" s="5" t="s">
        <v>3659</v>
      </c>
    </row>
    <row r="356" spans="1:25" ht="13" x14ac:dyDescent="0.15">
      <c r="A356" s="2" t="s">
        <v>4561</v>
      </c>
      <c r="B356" s="2" t="s">
        <v>4562</v>
      </c>
      <c r="C356" s="8" t="str">
        <f ca="1">IFERROR(__xludf.DUMMYFUNCTION("INDEX(SPLIT(B356,"" ""),1)"),"Newly")</f>
        <v>Newly</v>
      </c>
      <c r="D356" s="2" t="s">
        <v>13942</v>
      </c>
      <c r="E356" s="8" t="s">
        <v>13974</v>
      </c>
      <c r="F356" s="8" t="s">
        <v>13975</v>
      </c>
      <c r="G356" s="8"/>
      <c r="H356" s="8"/>
      <c r="I356" s="9">
        <v>1999</v>
      </c>
      <c r="J356" s="8" t="str">
        <f t="shared" si="2"/>
        <v>1001-2000</v>
      </c>
      <c r="K356" s="8" t="s">
        <v>14064</v>
      </c>
      <c r="L356" s="8">
        <v>5</v>
      </c>
      <c r="M356" s="9">
        <v>8499</v>
      </c>
      <c r="N356" s="3">
        <v>0.76</v>
      </c>
      <c r="O356" s="2">
        <v>4.3</v>
      </c>
      <c r="P356" s="4">
        <f t="shared" si="3"/>
        <v>1</v>
      </c>
      <c r="Q356" s="2">
        <v>240</v>
      </c>
      <c r="R356" s="2" t="s">
        <v>4563</v>
      </c>
      <c r="S356" s="2" t="s">
        <v>4564</v>
      </c>
      <c r="T356" s="2" t="s">
        <v>4565</v>
      </c>
      <c r="U356" s="2" t="s">
        <v>4566</v>
      </c>
      <c r="V356" s="2" t="s">
        <v>4567</v>
      </c>
      <c r="W356" s="2" t="s">
        <v>4568</v>
      </c>
      <c r="X356" s="5" t="s">
        <v>4569</v>
      </c>
      <c r="Y356" s="5" t="s">
        <v>4570</v>
      </c>
    </row>
    <row r="357" spans="1:25" ht="13" x14ac:dyDescent="0.15">
      <c r="A357" s="2" t="s">
        <v>9406</v>
      </c>
      <c r="B357" s="2" t="s">
        <v>9407</v>
      </c>
      <c r="C357" s="8" t="str">
        <f ca="1">IFERROR(__xludf.DUMMYFUNCTION("INDEX(SPLIT(B357,"" ""),1)"),"Bajaj")</f>
        <v>Bajaj</v>
      </c>
      <c r="D357" s="2" t="s">
        <v>13950</v>
      </c>
      <c r="E357" s="8" t="s">
        <v>13958</v>
      </c>
      <c r="F357" s="8" t="s">
        <v>13969</v>
      </c>
      <c r="G357" s="8" t="s">
        <v>13994</v>
      </c>
      <c r="H357" s="8"/>
      <c r="I357" s="9">
        <v>1999</v>
      </c>
      <c r="J357" s="8" t="str">
        <f t="shared" si="2"/>
        <v>1001-2000</v>
      </c>
      <c r="K357" s="8" t="s">
        <v>14064</v>
      </c>
      <c r="L357" s="8">
        <v>5</v>
      </c>
      <c r="M357" s="9">
        <v>3210</v>
      </c>
      <c r="N357" s="3">
        <v>0.38</v>
      </c>
      <c r="O357" s="2">
        <v>4.2</v>
      </c>
      <c r="P357" s="4">
        <f t="shared" si="3"/>
        <v>1</v>
      </c>
      <c r="Q357" s="4">
        <v>41349</v>
      </c>
      <c r="R357" s="2" t="s">
        <v>9409</v>
      </c>
      <c r="S357" s="2" t="s">
        <v>9410</v>
      </c>
      <c r="T357" s="2" t="s">
        <v>9411</v>
      </c>
      <c r="U357" s="2" t="s">
        <v>9412</v>
      </c>
      <c r="V357" s="2" t="s">
        <v>9413</v>
      </c>
      <c r="W357" s="2" t="s">
        <v>9414</v>
      </c>
      <c r="X357" s="5" t="s">
        <v>9415</v>
      </c>
      <c r="Y357" s="5" t="s">
        <v>9416</v>
      </c>
    </row>
    <row r="358" spans="1:25" ht="13" x14ac:dyDescent="0.15">
      <c r="A358" s="2" t="s">
        <v>13568</v>
      </c>
      <c r="B358" s="2" t="s">
        <v>13569</v>
      </c>
      <c r="C358" s="8" t="str">
        <f ca="1">IFERROR(__xludf.DUMMYFUNCTION("INDEX(SPLIT(B358,"" ""),1)"),"Havells")</f>
        <v>Havells</v>
      </c>
      <c r="D358" s="2" t="s">
        <v>13950</v>
      </c>
      <c r="E358" s="8" t="s">
        <v>13951</v>
      </c>
      <c r="F358" s="8" t="s">
        <v>14020</v>
      </c>
      <c r="G358" s="8" t="s">
        <v>14066</v>
      </c>
      <c r="H358" s="8"/>
      <c r="I358" s="9">
        <v>1999</v>
      </c>
      <c r="J358" s="8" t="str">
        <f t="shared" si="2"/>
        <v>1001-2000</v>
      </c>
      <c r="K358" s="8" t="s">
        <v>14064</v>
      </c>
      <c r="L358" s="8">
        <v>5</v>
      </c>
      <c r="M358" s="9">
        <v>2360</v>
      </c>
      <c r="N358" s="3">
        <v>0.15</v>
      </c>
      <c r="O358" s="2">
        <v>4.2</v>
      </c>
      <c r="P358" s="4">
        <f t="shared" si="3"/>
        <v>1</v>
      </c>
      <c r="Q358" s="4">
        <v>7801</v>
      </c>
      <c r="R358" s="2" t="s">
        <v>13571</v>
      </c>
      <c r="S358" s="2" t="s">
        <v>13572</v>
      </c>
      <c r="T358" s="2" t="s">
        <v>13573</v>
      </c>
      <c r="U358" s="2" t="s">
        <v>13574</v>
      </c>
      <c r="V358" s="2" t="s">
        <v>13575</v>
      </c>
      <c r="W358" s="2" t="s">
        <v>13576</v>
      </c>
      <c r="X358" s="5" t="s">
        <v>13577</v>
      </c>
      <c r="Y358" s="5" t="s">
        <v>13578</v>
      </c>
    </row>
    <row r="359" spans="1:25" ht="13" x14ac:dyDescent="0.15">
      <c r="A359" s="2" t="s">
        <v>11414</v>
      </c>
      <c r="B359" s="2" t="s">
        <v>11415</v>
      </c>
      <c r="C359" s="8" t="str">
        <f ca="1">IFERROR(__xludf.DUMMYFUNCTION("INDEX(SPLIT(B359,"" ""),1)"),"AmazonBasics")</f>
        <v>AmazonBasics</v>
      </c>
      <c r="D359" s="2" t="s">
        <v>13950</v>
      </c>
      <c r="E359" s="8" t="s">
        <v>13958</v>
      </c>
      <c r="F359" s="8" t="s">
        <v>13969</v>
      </c>
      <c r="G359" s="8" t="s">
        <v>14031</v>
      </c>
      <c r="H359" s="8"/>
      <c r="I359" s="9">
        <v>1999</v>
      </c>
      <c r="J359" s="8" t="str">
        <f t="shared" si="2"/>
        <v>1001-2000</v>
      </c>
      <c r="K359" s="8" t="s">
        <v>14064</v>
      </c>
      <c r="L359" s="8">
        <v>5</v>
      </c>
      <c r="M359" s="9">
        <v>3300</v>
      </c>
      <c r="N359" s="3">
        <v>0.39</v>
      </c>
      <c r="O359" s="2">
        <v>4.2</v>
      </c>
      <c r="P359" s="4">
        <f t="shared" si="3"/>
        <v>1</v>
      </c>
      <c r="Q359" s="2">
        <v>780</v>
      </c>
      <c r="R359" s="2" t="s">
        <v>11417</v>
      </c>
      <c r="S359" s="2" t="s">
        <v>11418</v>
      </c>
      <c r="T359" s="2" t="s">
        <v>11419</v>
      </c>
      <c r="U359" s="2" t="s">
        <v>11420</v>
      </c>
      <c r="V359" s="2" t="s">
        <v>11421</v>
      </c>
      <c r="W359" s="2" t="s">
        <v>11422</v>
      </c>
      <c r="X359" s="5" t="s">
        <v>11423</v>
      </c>
      <c r="Y359" s="5" t="s">
        <v>11424</v>
      </c>
    </row>
    <row r="360" spans="1:25" ht="13" x14ac:dyDescent="0.15">
      <c r="A360" s="2" t="s">
        <v>11091</v>
      </c>
      <c r="B360" s="2" t="s">
        <v>11092</v>
      </c>
      <c r="C360" s="8" t="str">
        <f ca="1">IFERROR(__xludf.DUMMYFUNCTION("INDEX(SPLIT(B360,"" ""),1)"),"Havells")</f>
        <v>Havells</v>
      </c>
      <c r="D360" s="2" t="s">
        <v>13950</v>
      </c>
      <c r="E360" s="8" t="s">
        <v>13951</v>
      </c>
      <c r="F360" s="8" t="s">
        <v>14020</v>
      </c>
      <c r="G360" s="8" t="s">
        <v>14021</v>
      </c>
      <c r="H360" s="8"/>
      <c r="I360" s="9">
        <v>1999</v>
      </c>
      <c r="J360" s="8" t="str">
        <f t="shared" si="2"/>
        <v>1001-2000</v>
      </c>
      <c r="K360" s="8" t="s">
        <v>14064</v>
      </c>
      <c r="L360" s="8">
        <v>5</v>
      </c>
      <c r="M360" s="9">
        <v>4775</v>
      </c>
      <c r="N360" s="3">
        <v>0.57999999999999996</v>
      </c>
      <c r="O360" s="2">
        <v>4.2</v>
      </c>
      <c r="P360" s="4">
        <f t="shared" si="3"/>
        <v>1</v>
      </c>
      <c r="Q360" s="4">
        <v>1353</v>
      </c>
      <c r="R360" s="2" t="s">
        <v>11094</v>
      </c>
      <c r="S360" s="2" t="s">
        <v>11095</v>
      </c>
      <c r="T360" s="2" t="s">
        <v>11096</v>
      </c>
      <c r="U360" s="2" t="s">
        <v>11097</v>
      </c>
      <c r="V360" s="2" t="s">
        <v>11098</v>
      </c>
      <c r="W360" s="2" t="s">
        <v>11099</v>
      </c>
      <c r="X360" s="5" t="s">
        <v>11100</v>
      </c>
      <c r="Y360" s="5" t="s">
        <v>11101</v>
      </c>
    </row>
    <row r="361" spans="1:25" ht="13" x14ac:dyDescent="0.15">
      <c r="A361" s="2" t="s">
        <v>7379</v>
      </c>
      <c r="B361" s="2" t="s">
        <v>7380</v>
      </c>
      <c r="C361" s="8" t="str">
        <f ca="1">IFERROR(__xludf.DUMMYFUNCTION("INDEX(SPLIT(B361,"" ""),1)"),"Fire-Boltt")</f>
        <v>Fire-Boltt</v>
      </c>
      <c r="D361" s="2" t="s">
        <v>13942</v>
      </c>
      <c r="E361" s="8" t="s">
        <v>13974</v>
      </c>
      <c r="F361" s="8" t="s">
        <v>13975</v>
      </c>
      <c r="G361" s="8"/>
      <c r="H361" s="8"/>
      <c r="I361" s="9">
        <v>1999</v>
      </c>
      <c r="J361" s="8" t="str">
        <f t="shared" si="2"/>
        <v>1001-2000</v>
      </c>
      <c r="K361" s="8" t="s">
        <v>14064</v>
      </c>
      <c r="L361" s="8">
        <v>5</v>
      </c>
      <c r="M361" s="9">
        <v>7999</v>
      </c>
      <c r="N361" s="3">
        <v>0.75</v>
      </c>
      <c r="O361" s="2">
        <v>4.2</v>
      </c>
      <c r="P361" s="4">
        <f t="shared" si="3"/>
        <v>1</v>
      </c>
      <c r="Q361" s="4">
        <v>31305</v>
      </c>
      <c r="R361" s="2" t="s">
        <v>7381</v>
      </c>
      <c r="S361" s="2" t="s">
        <v>7382</v>
      </c>
      <c r="T361" s="2" t="s">
        <v>7383</v>
      </c>
      <c r="U361" s="2" t="s">
        <v>7384</v>
      </c>
      <c r="V361" s="2" t="s">
        <v>7385</v>
      </c>
      <c r="W361" s="2" t="s">
        <v>7386</v>
      </c>
      <c r="X361" s="5" t="s">
        <v>7387</v>
      </c>
      <c r="Y361" s="5" t="s">
        <v>7388</v>
      </c>
    </row>
    <row r="362" spans="1:25" ht="13" x14ac:dyDescent="0.15">
      <c r="A362" s="2" t="s">
        <v>10371</v>
      </c>
      <c r="B362" s="2" t="s">
        <v>10372</v>
      </c>
      <c r="C362" s="8" t="str">
        <f ca="1">IFERROR(__xludf.DUMMYFUNCTION("INDEX(SPLIT(B362,"" ""),1)"),"InstaCuppa")</f>
        <v>InstaCuppa</v>
      </c>
      <c r="D362" s="2" t="s">
        <v>13950</v>
      </c>
      <c r="E362" s="8" t="s">
        <v>13958</v>
      </c>
      <c r="F362" s="8" t="s">
        <v>13969</v>
      </c>
      <c r="G362" s="8" t="s">
        <v>14037</v>
      </c>
      <c r="H362" s="8"/>
      <c r="I362" s="9">
        <v>1999</v>
      </c>
      <c r="J362" s="8" t="str">
        <f t="shared" si="2"/>
        <v>1001-2000</v>
      </c>
      <c r="K362" s="8" t="s">
        <v>14064</v>
      </c>
      <c r="L362" s="8">
        <v>5</v>
      </c>
      <c r="M362" s="9">
        <v>2499</v>
      </c>
      <c r="N362" s="3">
        <v>0.2</v>
      </c>
      <c r="O362" s="2">
        <v>4.0999999999999996</v>
      </c>
      <c r="P362" s="4">
        <f t="shared" si="3"/>
        <v>0</v>
      </c>
      <c r="Q362" s="4">
        <v>1034</v>
      </c>
      <c r="R362" s="2" t="s">
        <v>10373</v>
      </c>
      <c r="S362" s="2" t="s">
        <v>10374</v>
      </c>
      <c r="T362" s="2" t="s">
        <v>10375</v>
      </c>
      <c r="U362" s="2" t="s">
        <v>10376</v>
      </c>
      <c r="V362" s="2" t="s">
        <v>10377</v>
      </c>
      <c r="W362" s="2" t="s">
        <v>10378</v>
      </c>
      <c r="X362" s="5" t="s">
        <v>10379</v>
      </c>
      <c r="Y362" s="5" t="s">
        <v>10380</v>
      </c>
    </row>
    <row r="363" spans="1:25" ht="13" x14ac:dyDescent="0.15">
      <c r="A363" s="2" t="s">
        <v>5074</v>
      </c>
      <c r="B363" s="2" t="s">
        <v>5075</v>
      </c>
      <c r="C363" s="8" t="str">
        <f ca="1">IFERROR(__xludf.DUMMYFUNCTION("INDEX(SPLIT(B363,"" ""),1)"),"Noise")</f>
        <v>Noise</v>
      </c>
      <c r="D363" s="2" t="s">
        <v>13942</v>
      </c>
      <c r="E363" s="8" t="s">
        <v>13974</v>
      </c>
      <c r="F363" s="8" t="s">
        <v>13975</v>
      </c>
      <c r="G363" s="8"/>
      <c r="H363" s="8"/>
      <c r="I363" s="9">
        <v>1999</v>
      </c>
      <c r="J363" s="8" t="str">
        <f t="shared" si="2"/>
        <v>1001-2000</v>
      </c>
      <c r="K363" s="8" t="s">
        <v>14064</v>
      </c>
      <c r="L363" s="8">
        <v>5</v>
      </c>
      <c r="M363" s="9">
        <v>3999</v>
      </c>
      <c r="N363" s="3">
        <v>0.5</v>
      </c>
      <c r="O363" s="2">
        <v>4</v>
      </c>
      <c r="P363" s="4">
        <f t="shared" si="3"/>
        <v>0</v>
      </c>
      <c r="Q363" s="4">
        <v>30254</v>
      </c>
      <c r="R363" s="2" t="s">
        <v>5076</v>
      </c>
      <c r="S363" s="2" t="s">
        <v>5077</v>
      </c>
      <c r="T363" s="2" t="s">
        <v>5078</v>
      </c>
      <c r="U363" s="2" t="s">
        <v>5079</v>
      </c>
      <c r="V363" s="2" t="s">
        <v>5080</v>
      </c>
      <c r="W363" s="2" t="s">
        <v>5081</v>
      </c>
      <c r="X363" s="5" t="s">
        <v>5082</v>
      </c>
      <c r="Y363" s="5" t="s">
        <v>5083</v>
      </c>
    </row>
    <row r="364" spans="1:25" ht="13" x14ac:dyDescent="0.15">
      <c r="A364" s="2" t="s">
        <v>3701</v>
      </c>
      <c r="B364" s="2" t="s">
        <v>3702</v>
      </c>
      <c r="C364" s="8" t="str">
        <f ca="1">IFERROR(__xludf.DUMMYFUNCTION("INDEX(SPLIT(B364,"" ""),1)"),"Noise")</f>
        <v>Noise</v>
      </c>
      <c r="D364" s="2" t="s">
        <v>13942</v>
      </c>
      <c r="E364" s="8" t="s">
        <v>13974</v>
      </c>
      <c r="F364" s="8" t="s">
        <v>13975</v>
      </c>
      <c r="G364" s="8"/>
      <c r="H364" s="8"/>
      <c r="I364" s="9">
        <v>1999</v>
      </c>
      <c r="J364" s="8" t="str">
        <f t="shared" si="2"/>
        <v>1001-2000</v>
      </c>
      <c r="K364" s="8" t="s">
        <v>14064</v>
      </c>
      <c r="L364" s="8">
        <v>5</v>
      </c>
      <c r="M364" s="9">
        <v>3990</v>
      </c>
      <c r="N364" s="3">
        <v>0.5</v>
      </c>
      <c r="O364" s="2">
        <v>4</v>
      </c>
      <c r="P364" s="4">
        <f t="shared" si="3"/>
        <v>0</v>
      </c>
      <c r="Q364" s="4">
        <v>30254</v>
      </c>
      <c r="R364" s="2" t="s">
        <v>3704</v>
      </c>
      <c r="S364" s="2" t="s">
        <v>3463</v>
      </c>
      <c r="T364" s="2" t="s">
        <v>3464</v>
      </c>
      <c r="U364" s="2" t="s">
        <v>3465</v>
      </c>
      <c r="V364" s="2" t="s">
        <v>3466</v>
      </c>
      <c r="W364" s="2" t="s">
        <v>3467</v>
      </c>
      <c r="X364" s="5" t="s">
        <v>3705</v>
      </c>
      <c r="Y364" s="5" t="s">
        <v>3706</v>
      </c>
    </row>
    <row r="365" spans="1:25" ht="13" x14ac:dyDescent="0.15">
      <c r="A365" s="2" t="s">
        <v>4418</v>
      </c>
      <c r="B365" s="2" t="s">
        <v>4419</v>
      </c>
      <c r="C365" s="8" t="str">
        <f ca="1">IFERROR(__xludf.DUMMYFUNCTION("INDEX(SPLIT(B365,"" ""),1)"),"Noise")</f>
        <v>Noise</v>
      </c>
      <c r="D365" s="2" t="s">
        <v>13942</v>
      </c>
      <c r="E365" s="8" t="s">
        <v>13974</v>
      </c>
      <c r="F365" s="8" t="s">
        <v>13975</v>
      </c>
      <c r="G365" s="8"/>
      <c r="H365" s="8"/>
      <c r="I365" s="9">
        <v>1999</v>
      </c>
      <c r="J365" s="8" t="str">
        <f t="shared" si="2"/>
        <v>1001-2000</v>
      </c>
      <c r="K365" s="8" t="s">
        <v>14064</v>
      </c>
      <c r="L365" s="8">
        <v>5</v>
      </c>
      <c r="M365" s="9">
        <v>4999</v>
      </c>
      <c r="N365" s="3">
        <v>0.6</v>
      </c>
      <c r="O365" s="2">
        <v>3.9</v>
      </c>
      <c r="P365" s="4">
        <f t="shared" si="3"/>
        <v>0</v>
      </c>
      <c r="Q365" s="4">
        <v>7571</v>
      </c>
      <c r="R365" s="2" t="s">
        <v>4420</v>
      </c>
      <c r="S365" s="2" t="s">
        <v>4421</v>
      </c>
      <c r="T365" s="2" t="s">
        <v>4422</v>
      </c>
      <c r="U365" s="2" t="s">
        <v>4423</v>
      </c>
      <c r="V365" s="2" t="s">
        <v>4424</v>
      </c>
      <c r="W365" s="2" t="s">
        <v>4425</v>
      </c>
      <c r="X365" s="5" t="s">
        <v>4426</v>
      </c>
      <c r="Y365" s="5" t="s">
        <v>4427</v>
      </c>
    </row>
    <row r="366" spans="1:25" ht="13" x14ac:dyDescent="0.15">
      <c r="A366" s="2" t="s">
        <v>7789</v>
      </c>
      <c r="B366" s="2" t="s">
        <v>7790</v>
      </c>
      <c r="C366" s="8" t="str">
        <f ca="1">IFERROR(__xludf.DUMMYFUNCTION("INDEX(SPLIT(B366,"" ""),1)"),"CP")</f>
        <v>CP</v>
      </c>
      <c r="D366" s="2" t="s">
        <v>13942</v>
      </c>
      <c r="E366" s="8" t="s">
        <v>14012</v>
      </c>
      <c r="F366" s="8" t="s">
        <v>14013</v>
      </c>
      <c r="G366" s="8" t="s">
        <v>14014</v>
      </c>
      <c r="H366" s="8"/>
      <c r="I366" s="9">
        <v>1999</v>
      </c>
      <c r="J366" s="8" t="str">
        <f t="shared" si="2"/>
        <v>1001-2000</v>
      </c>
      <c r="K366" s="8" t="s">
        <v>14064</v>
      </c>
      <c r="L366" s="8">
        <v>5</v>
      </c>
      <c r="M366" s="9">
        <v>4700</v>
      </c>
      <c r="N366" s="3">
        <v>0.56999999999999995</v>
      </c>
      <c r="O366" s="2">
        <v>3.8</v>
      </c>
      <c r="P366" s="4">
        <f t="shared" si="3"/>
        <v>0</v>
      </c>
      <c r="Q366" s="4">
        <v>1880</v>
      </c>
      <c r="R366" s="2" t="s">
        <v>7792</v>
      </c>
      <c r="S366" s="2" t="s">
        <v>7793</v>
      </c>
      <c r="T366" s="2" t="s">
        <v>7794</v>
      </c>
      <c r="U366" s="2" t="s">
        <v>7795</v>
      </c>
      <c r="V366" s="2" t="s">
        <v>7796</v>
      </c>
      <c r="W366" s="2" t="s">
        <v>7797</v>
      </c>
      <c r="X366" s="5" t="s">
        <v>7798</v>
      </c>
      <c r="Y366" s="5" t="s">
        <v>7799</v>
      </c>
    </row>
    <row r="367" spans="1:25" ht="13" x14ac:dyDescent="0.15">
      <c r="A367" s="2" t="s">
        <v>3239</v>
      </c>
      <c r="B367" s="2" t="s">
        <v>3240</v>
      </c>
      <c r="C367" s="8" t="str">
        <f ca="1">IFERROR(__xludf.DUMMYFUNCTION("INDEX(SPLIT(B367,"" ""),1)"),"boAt")</f>
        <v>boAt</v>
      </c>
      <c r="D367" s="2" t="s">
        <v>13942</v>
      </c>
      <c r="E367" s="8" t="s">
        <v>13974</v>
      </c>
      <c r="F367" s="8" t="s">
        <v>13975</v>
      </c>
      <c r="G367" s="8"/>
      <c r="H367" s="8"/>
      <c r="I367" s="9">
        <v>1999</v>
      </c>
      <c r="J367" s="8" t="str">
        <f t="shared" si="2"/>
        <v>1001-2000</v>
      </c>
      <c r="K367" s="8" t="s">
        <v>14064</v>
      </c>
      <c r="L367" s="8">
        <v>5</v>
      </c>
      <c r="M367" s="9">
        <v>7990</v>
      </c>
      <c r="N367" s="3">
        <v>0.75</v>
      </c>
      <c r="O367" s="2">
        <v>3.8</v>
      </c>
      <c r="P367" s="4">
        <f t="shared" si="3"/>
        <v>0</v>
      </c>
      <c r="Q367" s="4">
        <v>17831</v>
      </c>
      <c r="R367" s="2" t="s">
        <v>3242</v>
      </c>
      <c r="S367" s="2" t="s">
        <v>3243</v>
      </c>
      <c r="T367" s="2" t="s">
        <v>3244</v>
      </c>
      <c r="U367" s="2" t="s">
        <v>3245</v>
      </c>
      <c r="V367" s="2" t="s">
        <v>3246</v>
      </c>
      <c r="W367" s="2" t="s">
        <v>3247</v>
      </c>
      <c r="X367" s="5" t="s">
        <v>3248</v>
      </c>
      <c r="Y367" s="5" t="s">
        <v>3249</v>
      </c>
    </row>
    <row r="368" spans="1:25" ht="13" x14ac:dyDescent="0.15">
      <c r="A368" s="2" t="s">
        <v>4172</v>
      </c>
      <c r="B368" s="2" t="s">
        <v>4173</v>
      </c>
      <c r="C368" s="8" t="str">
        <f ca="1">IFERROR(__xludf.DUMMYFUNCTION("INDEX(SPLIT(B368,"" ""),1)"),"boAt")</f>
        <v>boAt</v>
      </c>
      <c r="D368" s="2" t="s">
        <v>13942</v>
      </c>
      <c r="E368" s="8" t="s">
        <v>13974</v>
      </c>
      <c r="F368" s="8" t="s">
        <v>13975</v>
      </c>
      <c r="G368" s="8"/>
      <c r="H368" s="8"/>
      <c r="I368" s="9">
        <v>1999</v>
      </c>
      <c r="J368" s="8" t="str">
        <f t="shared" si="2"/>
        <v>1001-2000</v>
      </c>
      <c r="K368" s="8" t="s">
        <v>14064</v>
      </c>
      <c r="L368" s="8">
        <v>5</v>
      </c>
      <c r="M368" s="9">
        <v>7990</v>
      </c>
      <c r="N368" s="3">
        <v>0.75</v>
      </c>
      <c r="O368" s="2">
        <v>3.8</v>
      </c>
      <c r="P368" s="4">
        <f t="shared" si="3"/>
        <v>0</v>
      </c>
      <c r="Q368" s="4">
        <v>17833</v>
      </c>
      <c r="R368" s="2" t="s">
        <v>3242</v>
      </c>
      <c r="S368" s="2" t="s">
        <v>3243</v>
      </c>
      <c r="T368" s="2" t="s">
        <v>3244</v>
      </c>
      <c r="U368" s="2" t="s">
        <v>3245</v>
      </c>
      <c r="V368" s="2" t="s">
        <v>3246</v>
      </c>
      <c r="W368" s="2" t="s">
        <v>3247</v>
      </c>
      <c r="X368" s="5" t="s">
        <v>4174</v>
      </c>
      <c r="Y368" s="5" t="s">
        <v>4175</v>
      </c>
    </row>
    <row r="369" spans="1:25" ht="13" x14ac:dyDescent="0.15">
      <c r="A369" s="2" t="s">
        <v>3928</v>
      </c>
      <c r="B369" s="2" t="s">
        <v>3929</v>
      </c>
      <c r="C369" s="8" t="str">
        <f ca="1">IFERROR(__xludf.DUMMYFUNCTION("INDEX(SPLIT(B369,"" ""),1)"),"boAt")</f>
        <v>boAt</v>
      </c>
      <c r="D369" s="2" t="s">
        <v>13942</v>
      </c>
      <c r="E369" s="8" t="s">
        <v>13974</v>
      </c>
      <c r="F369" s="8" t="s">
        <v>13975</v>
      </c>
      <c r="G369" s="8"/>
      <c r="H369" s="8"/>
      <c r="I369" s="9">
        <v>1999</v>
      </c>
      <c r="J369" s="8" t="str">
        <f t="shared" si="2"/>
        <v>1001-2000</v>
      </c>
      <c r="K369" s="8" t="s">
        <v>14064</v>
      </c>
      <c r="L369" s="8">
        <v>5</v>
      </c>
      <c r="M369" s="9">
        <v>7990</v>
      </c>
      <c r="N369" s="3">
        <v>0.75</v>
      </c>
      <c r="O369" s="2">
        <v>3.8</v>
      </c>
      <c r="P369" s="4">
        <f t="shared" si="3"/>
        <v>0</v>
      </c>
      <c r="Q369" s="4">
        <v>17831</v>
      </c>
      <c r="R369" s="2" t="s">
        <v>3242</v>
      </c>
      <c r="S369" s="2" t="s">
        <v>3243</v>
      </c>
      <c r="T369" s="2" t="s">
        <v>3244</v>
      </c>
      <c r="U369" s="2" t="s">
        <v>3245</v>
      </c>
      <c r="V369" s="2" t="s">
        <v>3246</v>
      </c>
      <c r="W369" s="2" t="s">
        <v>3247</v>
      </c>
      <c r="X369" s="5" t="s">
        <v>3930</v>
      </c>
      <c r="Y369" s="5" t="s">
        <v>3931</v>
      </c>
    </row>
    <row r="370" spans="1:25" ht="13" x14ac:dyDescent="0.15">
      <c r="A370" s="2" t="s">
        <v>3707</v>
      </c>
      <c r="B370" s="2" t="s">
        <v>3708</v>
      </c>
      <c r="C370" s="8" t="str">
        <f ca="1">IFERROR(__xludf.DUMMYFUNCTION("INDEX(SPLIT(B370,"" ""),1)"),"boAt")</f>
        <v>boAt</v>
      </c>
      <c r="D370" s="2" t="s">
        <v>13942</v>
      </c>
      <c r="E370" s="8" t="s">
        <v>13974</v>
      </c>
      <c r="F370" s="8" t="s">
        <v>13975</v>
      </c>
      <c r="G370" s="8"/>
      <c r="H370" s="8"/>
      <c r="I370" s="9">
        <v>1999</v>
      </c>
      <c r="J370" s="8" t="str">
        <f t="shared" si="2"/>
        <v>1001-2000</v>
      </c>
      <c r="K370" s="8" t="s">
        <v>14064</v>
      </c>
      <c r="L370" s="8">
        <v>5</v>
      </c>
      <c r="M370" s="9">
        <v>7990</v>
      </c>
      <c r="N370" s="3">
        <v>0.75</v>
      </c>
      <c r="O370" s="2">
        <v>3.8</v>
      </c>
      <c r="P370" s="4">
        <f t="shared" si="3"/>
        <v>0</v>
      </c>
      <c r="Q370" s="4">
        <v>17831</v>
      </c>
      <c r="R370" s="2" t="s">
        <v>3242</v>
      </c>
      <c r="S370" s="2" t="s">
        <v>3243</v>
      </c>
      <c r="T370" s="2" t="s">
        <v>3244</v>
      </c>
      <c r="U370" s="2" t="s">
        <v>3245</v>
      </c>
      <c r="V370" s="2" t="s">
        <v>3246</v>
      </c>
      <c r="W370" s="2" t="s">
        <v>3247</v>
      </c>
      <c r="X370" s="5" t="s">
        <v>3709</v>
      </c>
      <c r="Y370" s="5" t="s">
        <v>3710</v>
      </c>
    </row>
    <row r="371" spans="1:25" ht="13" x14ac:dyDescent="0.15">
      <c r="A371" s="2" t="s">
        <v>6833</v>
      </c>
      <c r="B371" s="2" t="s">
        <v>6834</v>
      </c>
      <c r="C371" s="8" t="str">
        <f ca="1">IFERROR(__xludf.DUMMYFUNCTION("INDEX(SPLIT(B371,"" ""),1)"),"Boult")</f>
        <v>Boult</v>
      </c>
      <c r="D371" s="2" t="s">
        <v>13942</v>
      </c>
      <c r="E371" s="8" t="s">
        <v>14007</v>
      </c>
      <c r="F371" s="8" t="s">
        <v>14008</v>
      </c>
      <c r="G371" s="8" t="s">
        <v>14009</v>
      </c>
      <c r="H371" s="8"/>
      <c r="I371" s="9">
        <v>1999</v>
      </c>
      <c r="J371" s="8" t="str">
        <f t="shared" si="2"/>
        <v>1001-2000</v>
      </c>
      <c r="K371" s="8" t="s">
        <v>14064</v>
      </c>
      <c r="L371" s="8">
        <v>5</v>
      </c>
      <c r="M371" s="9">
        <v>9999</v>
      </c>
      <c r="N371" s="3">
        <v>0.8</v>
      </c>
      <c r="O371" s="2">
        <v>3.7</v>
      </c>
      <c r="P371" s="4">
        <f t="shared" si="3"/>
        <v>0</v>
      </c>
      <c r="Q371" s="4">
        <v>1986</v>
      </c>
      <c r="R371" s="2" t="s">
        <v>5692</v>
      </c>
      <c r="S371" s="2" t="s">
        <v>6835</v>
      </c>
      <c r="T371" s="2" t="s">
        <v>6836</v>
      </c>
      <c r="U371" s="2" t="s">
        <v>6837</v>
      </c>
      <c r="V371" s="2" t="s">
        <v>6838</v>
      </c>
      <c r="W371" s="2" t="s">
        <v>6839</v>
      </c>
      <c r="X371" s="5" t="s">
        <v>6840</v>
      </c>
      <c r="Y371" s="5" t="s">
        <v>6841</v>
      </c>
    </row>
    <row r="372" spans="1:25" ht="13" x14ac:dyDescent="0.15">
      <c r="A372" s="2" t="s">
        <v>3228</v>
      </c>
      <c r="B372" s="2" t="s">
        <v>3229</v>
      </c>
      <c r="C372" s="8" t="str">
        <f ca="1">IFERROR(__xludf.DUMMYFUNCTION("INDEX(SPLIT(B372,"" ""),1)"),"Fire-Boltt")</f>
        <v>Fire-Boltt</v>
      </c>
      <c r="D372" s="2" t="s">
        <v>13942</v>
      </c>
      <c r="E372" s="8" t="s">
        <v>13974</v>
      </c>
      <c r="F372" s="8" t="s">
        <v>13975</v>
      </c>
      <c r="G372" s="8"/>
      <c r="H372" s="8"/>
      <c r="I372" s="9">
        <v>1998</v>
      </c>
      <c r="J372" s="8" t="str">
        <f t="shared" si="2"/>
        <v>1001-2000</v>
      </c>
      <c r="K372" s="8" t="s">
        <v>14064</v>
      </c>
      <c r="L372" s="8">
        <v>5</v>
      </c>
      <c r="M372" s="9">
        <v>9999</v>
      </c>
      <c r="N372" s="3">
        <v>0.8</v>
      </c>
      <c r="O372" s="2">
        <v>4.3</v>
      </c>
      <c r="P372" s="4">
        <f t="shared" si="3"/>
        <v>1</v>
      </c>
      <c r="Q372" s="4">
        <v>27696</v>
      </c>
      <c r="R372" s="2" t="s">
        <v>3231</v>
      </c>
      <c r="S372" s="2" t="s">
        <v>3232</v>
      </c>
      <c r="T372" s="2" t="s">
        <v>3233</v>
      </c>
      <c r="U372" s="2" t="s">
        <v>3234</v>
      </c>
      <c r="V372" s="2" t="s">
        <v>3235</v>
      </c>
      <c r="W372" s="2" t="s">
        <v>3236</v>
      </c>
      <c r="X372" s="5" t="s">
        <v>3237</v>
      </c>
      <c r="Y372" s="5" t="s">
        <v>3238</v>
      </c>
    </row>
    <row r="373" spans="1:25" ht="13" x14ac:dyDescent="0.15">
      <c r="A373" s="2" t="s">
        <v>8624</v>
      </c>
      <c r="B373" s="2" t="s">
        <v>8625</v>
      </c>
      <c r="C373" s="8" t="str">
        <f ca="1">IFERROR(__xludf.DUMMYFUNCTION("INDEX(SPLIT(B373,"" ""),1)"),"Logitech")</f>
        <v>Logitech</v>
      </c>
      <c r="D373" s="2" t="s">
        <v>13954</v>
      </c>
      <c r="E373" s="8" t="s">
        <v>14026</v>
      </c>
      <c r="F373" s="8" t="s">
        <v>14042</v>
      </c>
      <c r="G373" s="8" t="s">
        <v>14067</v>
      </c>
      <c r="H373" s="8"/>
      <c r="I373" s="9">
        <v>1995</v>
      </c>
      <c r="J373" s="8" t="str">
        <f t="shared" si="2"/>
        <v>1001-2000</v>
      </c>
      <c r="K373" s="8" t="s">
        <v>14064</v>
      </c>
      <c r="L373" s="8">
        <v>5</v>
      </c>
      <c r="M373" s="9">
        <v>2895</v>
      </c>
      <c r="N373" s="3">
        <v>0.31</v>
      </c>
      <c r="O373" s="2">
        <v>4.5999999999999996</v>
      </c>
      <c r="P373" s="4">
        <f t="shared" si="3"/>
        <v>1</v>
      </c>
      <c r="Q373" s="4">
        <v>10760</v>
      </c>
      <c r="R373" s="2" t="s">
        <v>8627</v>
      </c>
      <c r="S373" s="2" t="s">
        <v>8628</v>
      </c>
      <c r="T373" s="2" t="s">
        <v>8629</v>
      </c>
      <c r="U373" s="2" t="s">
        <v>8630</v>
      </c>
      <c r="V373" s="2" t="s">
        <v>8631</v>
      </c>
      <c r="W373" s="2" t="s">
        <v>8632</v>
      </c>
      <c r="X373" s="5" t="s">
        <v>8633</v>
      </c>
      <c r="Y373" s="5" t="s">
        <v>8634</v>
      </c>
    </row>
    <row r="374" spans="1:25" ht="13" x14ac:dyDescent="0.15">
      <c r="A374" s="2" t="s">
        <v>7048</v>
      </c>
      <c r="B374" s="2" t="s">
        <v>7049</v>
      </c>
      <c r="C374" s="8" t="str">
        <f ca="1">IFERROR(__xludf.DUMMYFUNCTION("INDEX(SPLIT(B374,"" ""),1)"),"Logitech")</f>
        <v>Logitech</v>
      </c>
      <c r="D374" s="2" t="s">
        <v>13954</v>
      </c>
      <c r="E374" s="8" t="s">
        <v>14026</v>
      </c>
      <c r="F374" s="8" t="s">
        <v>14068</v>
      </c>
      <c r="G374" s="8" t="s">
        <v>14069</v>
      </c>
      <c r="H374" s="8" t="s">
        <v>14070</v>
      </c>
      <c r="I374" s="9">
        <v>1990</v>
      </c>
      <c r="J374" s="8" t="str">
        <f t="shared" si="2"/>
        <v>1001-2000</v>
      </c>
      <c r="K374" s="8" t="s">
        <v>14064</v>
      </c>
      <c r="L374" s="8">
        <v>5</v>
      </c>
      <c r="M374" s="9">
        <v>2595</v>
      </c>
      <c r="N374" s="3">
        <v>0.23</v>
      </c>
      <c r="O374" s="2">
        <v>4.3</v>
      </c>
      <c r="P374" s="4">
        <f t="shared" si="3"/>
        <v>1</v>
      </c>
      <c r="Q374" s="4">
        <v>20398</v>
      </c>
      <c r="R374" s="2" t="s">
        <v>7052</v>
      </c>
      <c r="S374" s="2" t="s">
        <v>7053</v>
      </c>
      <c r="T374" s="2" t="s">
        <v>7054</v>
      </c>
      <c r="U374" s="2" t="s">
        <v>7055</v>
      </c>
      <c r="V374" s="2" t="s">
        <v>7056</v>
      </c>
      <c r="W374" s="2" t="s">
        <v>14071</v>
      </c>
      <c r="X374" s="5" t="s">
        <v>7058</v>
      </c>
      <c r="Y374" s="5" t="s">
        <v>7059</v>
      </c>
    </row>
    <row r="375" spans="1:25" ht="13" x14ac:dyDescent="0.15">
      <c r="A375" s="2" t="s">
        <v>8669</v>
      </c>
      <c r="B375" s="2" t="s">
        <v>8670</v>
      </c>
      <c r="C375" s="8" t="str">
        <f ca="1">IFERROR(__xludf.DUMMYFUNCTION("INDEX(SPLIT(B375,"" ""),1)"),"Redgear")</f>
        <v>Redgear</v>
      </c>
      <c r="D375" s="2" t="s">
        <v>13954</v>
      </c>
      <c r="E375" s="8" t="s">
        <v>14026</v>
      </c>
      <c r="F375" s="8" t="s">
        <v>14042</v>
      </c>
      <c r="G375" s="8" t="s">
        <v>14072</v>
      </c>
      <c r="H375" s="8"/>
      <c r="I375" s="9">
        <v>1990</v>
      </c>
      <c r="J375" s="8" t="str">
        <f t="shared" si="2"/>
        <v>1001-2000</v>
      </c>
      <c r="K375" s="8" t="s">
        <v>14064</v>
      </c>
      <c r="L375" s="8">
        <v>5</v>
      </c>
      <c r="M375" s="9">
        <v>2999</v>
      </c>
      <c r="N375" s="3">
        <v>0.34</v>
      </c>
      <c r="O375" s="2">
        <v>4.3</v>
      </c>
      <c r="P375" s="4">
        <f t="shared" si="3"/>
        <v>1</v>
      </c>
      <c r="Q375" s="4">
        <v>14237</v>
      </c>
      <c r="R375" s="2" t="s">
        <v>8671</v>
      </c>
      <c r="S375" s="2" t="s">
        <v>8672</v>
      </c>
      <c r="T375" s="2" t="s">
        <v>8673</v>
      </c>
      <c r="U375" s="2" t="s">
        <v>8674</v>
      </c>
      <c r="V375" s="2" t="s">
        <v>8675</v>
      </c>
      <c r="W375" s="2" t="s">
        <v>14073</v>
      </c>
      <c r="X375" s="5" t="s">
        <v>8677</v>
      </c>
      <c r="Y375" s="5" t="s">
        <v>8678</v>
      </c>
    </row>
    <row r="376" spans="1:25" ht="13" x14ac:dyDescent="0.15">
      <c r="A376" s="2" t="s">
        <v>2584</v>
      </c>
      <c r="B376" s="2" t="s">
        <v>2585</v>
      </c>
      <c r="C376" s="8" t="str">
        <f ca="1">IFERROR(__xludf.DUMMYFUNCTION("INDEX(SPLIT(B376,"" ""),1)"),"Cubetek")</f>
        <v>Cubetek</v>
      </c>
      <c r="D376" s="2" t="s">
        <v>13942</v>
      </c>
      <c r="E376" s="8" t="s">
        <v>13943</v>
      </c>
      <c r="F376" s="8" t="s">
        <v>14074</v>
      </c>
      <c r="G376" s="8"/>
      <c r="H376" s="8"/>
      <c r="I376" s="9">
        <v>1990</v>
      </c>
      <c r="J376" s="8" t="str">
        <f t="shared" si="2"/>
        <v>1001-2000</v>
      </c>
      <c r="K376" s="8" t="s">
        <v>14064</v>
      </c>
      <c r="L376" s="8">
        <v>5</v>
      </c>
      <c r="M376" s="9">
        <v>3100</v>
      </c>
      <c r="N376" s="3">
        <v>0.36</v>
      </c>
      <c r="O376" s="2">
        <v>4</v>
      </c>
      <c r="P376" s="4">
        <f t="shared" si="3"/>
        <v>0</v>
      </c>
      <c r="Q376" s="2">
        <v>897</v>
      </c>
      <c r="R376" s="2" t="s">
        <v>2589</v>
      </c>
      <c r="S376" s="2" t="s">
        <v>2590</v>
      </c>
      <c r="T376" s="2" t="s">
        <v>2591</v>
      </c>
      <c r="U376" s="2" t="s">
        <v>2592</v>
      </c>
      <c r="V376" s="2" t="s">
        <v>2593</v>
      </c>
      <c r="W376" s="2" t="s">
        <v>2594</v>
      </c>
      <c r="X376" s="5" t="s">
        <v>2595</v>
      </c>
      <c r="Y376" s="5" t="s">
        <v>2596</v>
      </c>
    </row>
    <row r="377" spans="1:25" ht="13" x14ac:dyDescent="0.15">
      <c r="A377" s="2" t="s">
        <v>4534</v>
      </c>
      <c r="B377" s="2" t="s">
        <v>4535</v>
      </c>
      <c r="C377" s="8" t="str">
        <f ca="1">IFERROR(__xludf.DUMMYFUNCTION("INDEX(SPLIT(B377,"" ""),1)"),"SanDisk")</f>
        <v>SanDisk</v>
      </c>
      <c r="D377" s="2" t="s">
        <v>13942</v>
      </c>
      <c r="E377" s="8" t="s">
        <v>14038</v>
      </c>
      <c r="F377" s="8" t="s">
        <v>14075</v>
      </c>
      <c r="G377" s="8" t="s">
        <v>14076</v>
      </c>
      <c r="H377" s="8"/>
      <c r="I377" s="9">
        <v>1989</v>
      </c>
      <c r="J377" s="8" t="str">
        <f t="shared" si="2"/>
        <v>1001-2000</v>
      </c>
      <c r="K377" s="8" t="s">
        <v>14064</v>
      </c>
      <c r="L377" s="8">
        <v>5</v>
      </c>
      <c r="M377" s="9">
        <v>3500</v>
      </c>
      <c r="N377" s="3">
        <v>0.43</v>
      </c>
      <c r="O377" s="2">
        <v>4.4000000000000004</v>
      </c>
      <c r="P377" s="4">
        <f t="shared" si="3"/>
        <v>1</v>
      </c>
      <c r="Q377" s="4">
        <v>67260</v>
      </c>
      <c r="R377" s="2" t="s">
        <v>4537</v>
      </c>
      <c r="S377" s="2" t="s">
        <v>3304</v>
      </c>
      <c r="T377" s="2" t="s">
        <v>3305</v>
      </c>
      <c r="U377" s="2" t="s">
        <v>3306</v>
      </c>
      <c r="V377" s="2" t="s">
        <v>3307</v>
      </c>
      <c r="W377" s="2" t="s">
        <v>3308</v>
      </c>
      <c r="X377" s="5" t="s">
        <v>4538</v>
      </c>
      <c r="Y377" s="5" t="s">
        <v>4539</v>
      </c>
    </row>
    <row r="378" spans="1:25" ht="13" x14ac:dyDescent="0.15">
      <c r="A378" s="2" t="s">
        <v>13652</v>
      </c>
      <c r="B378" s="2" t="s">
        <v>13653</v>
      </c>
      <c r="C378" s="8" t="str">
        <f ca="1">IFERROR(__xludf.DUMMYFUNCTION("INDEX(SPLIT(B378,"" ""),1)"),"AmazonBasics")</f>
        <v>AmazonBasics</v>
      </c>
      <c r="D378" s="2" t="s">
        <v>13950</v>
      </c>
      <c r="E378" s="8" t="s">
        <v>13951</v>
      </c>
      <c r="F378" s="8" t="s">
        <v>14020</v>
      </c>
      <c r="G378" s="8" t="s">
        <v>14077</v>
      </c>
      <c r="H378" s="8"/>
      <c r="I378" s="9">
        <v>1982.84</v>
      </c>
      <c r="J378" s="8" t="str">
        <f t="shared" si="2"/>
        <v>1001-2000</v>
      </c>
      <c r="K378" s="8" t="s">
        <v>14064</v>
      </c>
      <c r="L378" s="8">
        <v>5</v>
      </c>
      <c r="M378" s="9">
        <v>3300</v>
      </c>
      <c r="N378" s="3">
        <v>0.4</v>
      </c>
      <c r="O378" s="2">
        <v>4.0999999999999996</v>
      </c>
      <c r="P378" s="4">
        <f t="shared" si="3"/>
        <v>0</v>
      </c>
      <c r="Q378" s="4">
        <v>5873</v>
      </c>
      <c r="R378" s="2" t="s">
        <v>13656</v>
      </c>
      <c r="S378" s="2" t="s">
        <v>13657</v>
      </c>
      <c r="T378" s="2" t="s">
        <v>13658</v>
      </c>
      <c r="U378" s="2" t="s">
        <v>13659</v>
      </c>
      <c r="V378" s="2" t="s">
        <v>13660</v>
      </c>
      <c r="W378" s="2" t="s">
        <v>13661</v>
      </c>
      <c r="X378" s="5" t="s">
        <v>13662</v>
      </c>
      <c r="Y378" s="5" t="s">
        <v>13663</v>
      </c>
    </row>
    <row r="379" spans="1:25" ht="13" x14ac:dyDescent="0.15">
      <c r="A379" s="2" t="s">
        <v>9551</v>
      </c>
      <c r="B379" s="2" t="s">
        <v>9552</v>
      </c>
      <c r="C379" s="8" t="str">
        <f ca="1">IFERROR(__xludf.DUMMYFUNCTION("INDEX(SPLIT(B379,"" ""),1)"),"NutriPro")</f>
        <v>NutriPro</v>
      </c>
      <c r="D379" s="2" t="s">
        <v>13950</v>
      </c>
      <c r="E379" s="8" t="s">
        <v>13958</v>
      </c>
      <c r="F379" s="8" t="s">
        <v>13969</v>
      </c>
      <c r="G379" s="8" t="s">
        <v>13996</v>
      </c>
      <c r="H379" s="8"/>
      <c r="I379" s="9">
        <v>1969</v>
      </c>
      <c r="J379" s="8" t="str">
        <f t="shared" si="2"/>
        <v>1001-2000</v>
      </c>
      <c r="K379" s="8" t="s">
        <v>14064</v>
      </c>
      <c r="L379" s="8">
        <v>5</v>
      </c>
      <c r="M379" s="9">
        <v>5000</v>
      </c>
      <c r="N379" s="3">
        <v>0.61</v>
      </c>
      <c r="O379" s="2">
        <v>4.0999999999999996</v>
      </c>
      <c r="P379" s="4">
        <f t="shared" si="3"/>
        <v>0</v>
      </c>
      <c r="Q379" s="4">
        <v>4927</v>
      </c>
      <c r="R379" s="2" t="s">
        <v>9556</v>
      </c>
      <c r="S379" s="2" t="s">
        <v>9557</v>
      </c>
      <c r="T379" s="2" t="s">
        <v>9558</v>
      </c>
      <c r="U379" s="2" t="s">
        <v>9559</v>
      </c>
      <c r="V379" s="2" t="s">
        <v>9560</v>
      </c>
      <c r="W379" s="2" t="s">
        <v>9561</v>
      </c>
      <c r="X379" s="5" t="s">
        <v>9562</v>
      </c>
      <c r="Y379" s="5" t="s">
        <v>9563</v>
      </c>
    </row>
    <row r="380" spans="1:25" ht="13" x14ac:dyDescent="0.15">
      <c r="A380" s="2" t="s">
        <v>10188</v>
      </c>
      <c r="B380" s="2" t="s">
        <v>10189</v>
      </c>
      <c r="C380" s="8" t="str">
        <f ca="1">IFERROR(__xludf.DUMMYFUNCTION("INDEX(SPLIT(B380,"" ""),1)"),"Crompton")</f>
        <v>Crompton</v>
      </c>
      <c r="D380" s="2" t="s">
        <v>13950</v>
      </c>
      <c r="E380" s="8" t="s">
        <v>13951</v>
      </c>
      <c r="F380" s="8" t="s">
        <v>13972</v>
      </c>
      <c r="G380" s="8" t="s">
        <v>13982</v>
      </c>
      <c r="H380" s="8"/>
      <c r="I380" s="9">
        <v>1959</v>
      </c>
      <c r="J380" s="8" t="str">
        <f t="shared" si="2"/>
        <v>1001-2000</v>
      </c>
      <c r="K380" s="8" t="s">
        <v>14064</v>
      </c>
      <c r="L380" s="8">
        <v>5</v>
      </c>
      <c r="M380" s="9">
        <v>2400</v>
      </c>
      <c r="N380" s="3">
        <v>0.18</v>
      </c>
      <c r="O380" s="2">
        <v>4</v>
      </c>
      <c r="P380" s="4">
        <f t="shared" si="3"/>
        <v>0</v>
      </c>
      <c r="Q380" s="2">
        <v>237</v>
      </c>
      <c r="R380" s="2" t="s">
        <v>10191</v>
      </c>
      <c r="S380" s="2" t="s">
        <v>10192</v>
      </c>
      <c r="T380" s="2" t="s">
        <v>10193</v>
      </c>
      <c r="U380" s="2" t="s">
        <v>10194</v>
      </c>
      <c r="V380" s="2" t="s">
        <v>10195</v>
      </c>
      <c r="W380" s="2" t="s">
        <v>10196</v>
      </c>
      <c r="X380" s="5" t="s">
        <v>10197</v>
      </c>
      <c r="Y380" s="5" t="s">
        <v>10198</v>
      </c>
    </row>
    <row r="381" spans="1:25" ht="13" x14ac:dyDescent="0.15">
      <c r="A381" s="2" t="s">
        <v>13240</v>
      </c>
      <c r="B381" s="2" t="s">
        <v>13241</v>
      </c>
      <c r="C381" s="8" t="str">
        <f ca="1">IFERROR(__xludf.DUMMYFUNCTION("INDEX(SPLIT(B381,"" ""),1)"),"Borosil")</f>
        <v>Borosil</v>
      </c>
      <c r="D381" s="2" t="s">
        <v>13950</v>
      </c>
      <c r="E381" s="8" t="s">
        <v>13958</v>
      </c>
      <c r="F381" s="8" t="s">
        <v>13969</v>
      </c>
      <c r="G381" s="8" t="s">
        <v>14035</v>
      </c>
      <c r="H381" s="8"/>
      <c r="I381" s="9">
        <v>1928</v>
      </c>
      <c r="J381" s="8" t="str">
        <f t="shared" si="2"/>
        <v>1001-2000</v>
      </c>
      <c r="K381" s="8" t="s">
        <v>14064</v>
      </c>
      <c r="L381" s="8">
        <v>5</v>
      </c>
      <c r="M381" s="9">
        <v>2590</v>
      </c>
      <c r="N381" s="3">
        <v>0.26</v>
      </c>
      <c r="O381" s="2">
        <v>4</v>
      </c>
      <c r="P381" s="4">
        <f t="shared" si="3"/>
        <v>0</v>
      </c>
      <c r="Q381" s="4">
        <v>2377</v>
      </c>
      <c r="R381" s="2" t="s">
        <v>13243</v>
      </c>
      <c r="S381" s="2" t="s">
        <v>13244</v>
      </c>
      <c r="T381" s="2" t="s">
        <v>13245</v>
      </c>
      <c r="U381" s="2" t="s">
        <v>13246</v>
      </c>
      <c r="V381" s="2" t="s">
        <v>13247</v>
      </c>
      <c r="W381" s="2" t="s">
        <v>13248</v>
      </c>
      <c r="X381" s="5" t="s">
        <v>13249</v>
      </c>
      <c r="Y381" s="5" t="s">
        <v>13250</v>
      </c>
    </row>
    <row r="382" spans="1:25" ht="13" x14ac:dyDescent="0.15">
      <c r="A382" s="2" t="s">
        <v>11372</v>
      </c>
      <c r="B382" s="2" t="s">
        <v>11373</v>
      </c>
      <c r="C382" s="8" t="str">
        <f ca="1">IFERROR(__xludf.DUMMYFUNCTION("INDEX(SPLIT(B382,"" ""),1)"),"ACTIVA")</f>
        <v>ACTIVA</v>
      </c>
      <c r="D382" s="2" t="s">
        <v>13950</v>
      </c>
      <c r="E382" s="8" t="s">
        <v>13951</v>
      </c>
      <c r="F382" s="8" t="s">
        <v>13985</v>
      </c>
      <c r="G382" s="8" t="s">
        <v>14001</v>
      </c>
      <c r="H382" s="8"/>
      <c r="I382" s="9">
        <v>1899</v>
      </c>
      <c r="J382" s="8" t="str">
        <f t="shared" si="2"/>
        <v>1001-2000</v>
      </c>
      <c r="K382" s="8" t="s">
        <v>14064</v>
      </c>
      <c r="L382" s="8">
        <v>5</v>
      </c>
      <c r="M382" s="9">
        <v>3790</v>
      </c>
      <c r="N382" s="3">
        <v>0.5</v>
      </c>
      <c r="O382" s="2">
        <v>3.8</v>
      </c>
      <c r="P382" s="4">
        <f t="shared" si="3"/>
        <v>0</v>
      </c>
      <c r="Q382" s="4">
        <v>3842</v>
      </c>
      <c r="R382" s="2" t="s">
        <v>11375</v>
      </c>
      <c r="S382" s="2" t="s">
        <v>11376</v>
      </c>
      <c r="T382" s="2" t="s">
        <v>11377</v>
      </c>
      <c r="U382" s="2" t="s">
        <v>11378</v>
      </c>
      <c r="V382" s="2" t="s">
        <v>11379</v>
      </c>
      <c r="W382" s="2" t="s">
        <v>11380</v>
      </c>
      <c r="X382" s="5" t="s">
        <v>11381</v>
      </c>
      <c r="Y382" s="5" t="s">
        <v>11382</v>
      </c>
    </row>
    <row r="383" spans="1:25" ht="13" x14ac:dyDescent="0.15">
      <c r="A383" s="2" t="s">
        <v>3311</v>
      </c>
      <c r="B383" s="2" t="s">
        <v>3312</v>
      </c>
      <c r="C383" s="8" t="str">
        <f ca="1">IFERROR(__xludf.DUMMYFUNCTION("INDEX(SPLIT(B383,"" ""),1)"),"Noise")</f>
        <v>Noise</v>
      </c>
      <c r="D383" s="2" t="s">
        <v>13942</v>
      </c>
      <c r="E383" s="8" t="s">
        <v>13974</v>
      </c>
      <c r="F383" s="8" t="s">
        <v>13975</v>
      </c>
      <c r="G383" s="8"/>
      <c r="H383" s="8"/>
      <c r="I383" s="9">
        <v>1898</v>
      </c>
      <c r="J383" s="8" t="str">
        <f t="shared" si="2"/>
        <v>1001-2000</v>
      </c>
      <c r="K383" s="8" t="s">
        <v>14064</v>
      </c>
      <c r="L383" s="8">
        <v>5</v>
      </c>
      <c r="M383" s="9">
        <v>4999</v>
      </c>
      <c r="N383" s="3">
        <v>0.62</v>
      </c>
      <c r="O383" s="2">
        <v>4.0999999999999996</v>
      </c>
      <c r="P383" s="4">
        <f t="shared" si="3"/>
        <v>0</v>
      </c>
      <c r="Q383" s="4">
        <v>10689</v>
      </c>
      <c r="R383" s="2" t="s">
        <v>3314</v>
      </c>
      <c r="S383" s="2" t="s">
        <v>3315</v>
      </c>
      <c r="T383" s="2" t="s">
        <v>3316</v>
      </c>
      <c r="U383" s="2" t="s">
        <v>3317</v>
      </c>
      <c r="V383" s="2" t="s">
        <v>3318</v>
      </c>
      <c r="W383" s="2" t="s">
        <v>3319</v>
      </c>
      <c r="X383" s="5" t="s">
        <v>3320</v>
      </c>
      <c r="Y383" s="5" t="s">
        <v>3321</v>
      </c>
    </row>
    <row r="384" spans="1:25" ht="13" x14ac:dyDescent="0.15">
      <c r="A384" s="2" t="s">
        <v>7844</v>
      </c>
      <c r="B384" s="2" t="s">
        <v>7845</v>
      </c>
      <c r="C384" s="8" t="str">
        <f ca="1">IFERROR(__xludf.DUMMYFUNCTION("INDEX(SPLIT(B384,"" ""),1)"),"Lenovo")</f>
        <v>Lenovo</v>
      </c>
      <c r="D384" s="2" t="s">
        <v>13954</v>
      </c>
      <c r="E384" s="8" t="s">
        <v>14026</v>
      </c>
      <c r="F384" s="8" t="s">
        <v>14068</v>
      </c>
      <c r="G384" s="8" t="s">
        <v>14069</v>
      </c>
      <c r="H384" s="8" t="s">
        <v>14070</v>
      </c>
      <c r="I384" s="9">
        <v>1890</v>
      </c>
      <c r="J384" s="8" t="str">
        <f t="shared" si="2"/>
        <v>1001-2000</v>
      </c>
      <c r="K384" s="8" t="s">
        <v>14064</v>
      </c>
      <c r="L384" s="8">
        <v>5</v>
      </c>
      <c r="M384" s="9">
        <v>5490</v>
      </c>
      <c r="N384" s="3">
        <v>0.66</v>
      </c>
      <c r="O384" s="2">
        <v>4.0999999999999996</v>
      </c>
      <c r="P384" s="4">
        <f t="shared" si="3"/>
        <v>0</v>
      </c>
      <c r="Q384" s="4">
        <v>10976</v>
      </c>
      <c r="R384" s="2" t="s">
        <v>7848</v>
      </c>
      <c r="S384" s="2" t="s">
        <v>7849</v>
      </c>
      <c r="T384" s="2" t="s">
        <v>7850</v>
      </c>
      <c r="U384" s="2" t="s">
        <v>7851</v>
      </c>
      <c r="V384" s="2" t="s">
        <v>7852</v>
      </c>
      <c r="W384" s="2" t="s">
        <v>7853</v>
      </c>
      <c r="X384" s="5" t="s">
        <v>7854</v>
      </c>
      <c r="Y384" s="5" t="s">
        <v>7855</v>
      </c>
    </row>
    <row r="385" spans="1:25" ht="13" x14ac:dyDescent="0.15">
      <c r="A385" s="2" t="s">
        <v>7236</v>
      </c>
      <c r="B385" s="2" t="s">
        <v>7237</v>
      </c>
      <c r="C385" s="8" t="str">
        <f ca="1">IFERROR(__xludf.DUMMYFUNCTION("INDEX(SPLIT(B385,"" ""),1)"),"Portronics")</f>
        <v>Portronics</v>
      </c>
      <c r="D385" s="2" t="s">
        <v>13954</v>
      </c>
      <c r="E385" s="8" t="s">
        <v>14026</v>
      </c>
      <c r="F385" s="8" t="s">
        <v>14078</v>
      </c>
      <c r="G385" s="8" t="s">
        <v>14079</v>
      </c>
      <c r="H385" s="8"/>
      <c r="I385" s="9">
        <v>1889</v>
      </c>
      <c r="J385" s="8" t="str">
        <f t="shared" si="2"/>
        <v>1001-2000</v>
      </c>
      <c r="K385" s="8" t="s">
        <v>14064</v>
      </c>
      <c r="L385" s="8">
        <v>5</v>
      </c>
      <c r="M385" s="9">
        <v>2699</v>
      </c>
      <c r="N385" s="3">
        <v>0.3</v>
      </c>
      <c r="O385" s="2">
        <v>4.3</v>
      </c>
      <c r="P385" s="4">
        <f t="shared" si="3"/>
        <v>1</v>
      </c>
      <c r="Q385" s="4">
        <v>17394</v>
      </c>
      <c r="R385" s="2" t="s">
        <v>7238</v>
      </c>
      <c r="S385" s="2" t="s">
        <v>7239</v>
      </c>
      <c r="T385" s="2" t="s">
        <v>7240</v>
      </c>
      <c r="U385" s="2" t="s">
        <v>7241</v>
      </c>
      <c r="V385" s="2" t="s">
        <v>7242</v>
      </c>
      <c r="W385" s="2" t="s">
        <v>7243</v>
      </c>
      <c r="X385" s="5" t="s">
        <v>7244</v>
      </c>
      <c r="Y385" s="5" t="s">
        <v>7245</v>
      </c>
    </row>
    <row r="386" spans="1:25" ht="13" x14ac:dyDescent="0.15">
      <c r="A386" s="2" t="s">
        <v>5606</v>
      </c>
      <c r="B386" s="2" t="s">
        <v>5607</v>
      </c>
      <c r="C386" s="8" t="str">
        <f ca="1">IFERROR(__xludf.DUMMYFUNCTION("INDEX(SPLIT(B386,"" ""),1)"),"TP-Link")</f>
        <v>TP-Link</v>
      </c>
      <c r="D386" s="2" t="s">
        <v>13954</v>
      </c>
      <c r="E386" s="8" t="s">
        <v>14048</v>
      </c>
      <c r="F386" s="8" t="s">
        <v>14080</v>
      </c>
      <c r="G386" s="8"/>
      <c r="H386" s="8"/>
      <c r="I386" s="9">
        <v>1889</v>
      </c>
      <c r="J386" s="8" t="str">
        <f t="shared" si="2"/>
        <v>1001-2000</v>
      </c>
      <c r="K386" s="8" t="s">
        <v>14064</v>
      </c>
      <c r="L386" s="8">
        <v>5</v>
      </c>
      <c r="M386" s="9">
        <v>5499</v>
      </c>
      <c r="N386" s="3">
        <v>0.66</v>
      </c>
      <c r="O386" s="2">
        <v>4.2</v>
      </c>
      <c r="P386" s="4">
        <f t="shared" si="3"/>
        <v>1</v>
      </c>
      <c r="Q386" s="4">
        <v>49551</v>
      </c>
      <c r="R386" s="2" t="s">
        <v>5610</v>
      </c>
      <c r="S386" s="2" t="s">
        <v>5611</v>
      </c>
      <c r="T386" s="2" t="s">
        <v>5612</v>
      </c>
      <c r="U386" s="2" t="s">
        <v>5613</v>
      </c>
      <c r="V386" s="2" t="s">
        <v>5614</v>
      </c>
      <c r="W386" s="2" t="s">
        <v>5615</v>
      </c>
      <c r="X386" s="5" t="s">
        <v>5616</v>
      </c>
      <c r="Y386" s="5" t="s">
        <v>5617</v>
      </c>
    </row>
    <row r="387" spans="1:25" ht="13" x14ac:dyDescent="0.15">
      <c r="A387" s="2" t="s">
        <v>2855</v>
      </c>
      <c r="B387" s="2" t="s">
        <v>2856</v>
      </c>
      <c r="C387" s="8" t="str">
        <f ca="1">IFERROR(__xludf.DUMMYFUNCTION("INDEX(SPLIT(B387,"" ""),1)"),"PROLEGEND®")</f>
        <v>PROLEGEND®</v>
      </c>
      <c r="D387" s="2" t="s">
        <v>13942</v>
      </c>
      <c r="E387" s="8" t="s">
        <v>13943</v>
      </c>
      <c r="F387" s="8" t="s">
        <v>14038</v>
      </c>
      <c r="G387" s="8" t="s">
        <v>14081</v>
      </c>
      <c r="H387" s="8" t="s">
        <v>14082</v>
      </c>
      <c r="I387" s="9">
        <v>1850</v>
      </c>
      <c r="J387" s="8" t="str">
        <f t="shared" si="2"/>
        <v>1001-2000</v>
      </c>
      <c r="K387" s="8" t="s">
        <v>14064</v>
      </c>
      <c r="L387" s="8">
        <v>5</v>
      </c>
      <c r="M387" s="9">
        <v>4500</v>
      </c>
      <c r="N387" s="3">
        <v>0.59</v>
      </c>
      <c r="O387" s="2">
        <v>4</v>
      </c>
      <c r="P387" s="4">
        <f t="shared" si="3"/>
        <v>0</v>
      </c>
      <c r="Q387" s="2">
        <v>184</v>
      </c>
      <c r="R387" s="2" t="s">
        <v>2859</v>
      </c>
      <c r="S387" s="2" t="s">
        <v>2860</v>
      </c>
      <c r="T387" s="2" t="s">
        <v>2861</v>
      </c>
      <c r="U387" s="2" t="s">
        <v>2862</v>
      </c>
      <c r="V387" s="2" t="s">
        <v>2863</v>
      </c>
      <c r="W387" s="2" t="s">
        <v>2864</v>
      </c>
      <c r="X387" s="5" t="s">
        <v>2865</v>
      </c>
      <c r="Y387" s="5" t="s">
        <v>2866</v>
      </c>
    </row>
    <row r="388" spans="1:25" ht="13" x14ac:dyDescent="0.15">
      <c r="A388" s="2" t="s">
        <v>11147</v>
      </c>
      <c r="B388" s="2" t="s">
        <v>11148</v>
      </c>
      <c r="C388" s="8" t="str">
        <f ca="1">IFERROR(__xludf.DUMMYFUNCTION("INDEX(SPLIT(B388,"" ""),1)"),"Philips")</f>
        <v>Philips</v>
      </c>
      <c r="D388" s="2" t="s">
        <v>13950</v>
      </c>
      <c r="E388" s="8" t="s">
        <v>13958</v>
      </c>
      <c r="F388" s="8" t="s">
        <v>13959</v>
      </c>
      <c r="G388" s="8" t="s">
        <v>13992</v>
      </c>
      <c r="H388" s="8" t="s">
        <v>13993</v>
      </c>
      <c r="I388" s="9">
        <v>1849</v>
      </c>
      <c r="J388" s="8" t="str">
        <f t="shared" si="2"/>
        <v>1001-2000</v>
      </c>
      <c r="K388" s="8" t="s">
        <v>14064</v>
      </c>
      <c r="L388" s="8">
        <v>5</v>
      </c>
      <c r="M388" s="9">
        <v>2095</v>
      </c>
      <c r="N388" s="3">
        <v>0.12</v>
      </c>
      <c r="O388" s="2">
        <v>4.3</v>
      </c>
      <c r="P388" s="4">
        <f t="shared" si="3"/>
        <v>1</v>
      </c>
      <c r="Q388" s="4">
        <v>7681</v>
      </c>
      <c r="R388" s="2" t="s">
        <v>11150</v>
      </c>
      <c r="S388" s="2" t="s">
        <v>11151</v>
      </c>
      <c r="T388" s="2" t="s">
        <v>11152</v>
      </c>
      <c r="U388" s="2" t="s">
        <v>11153</v>
      </c>
      <c r="V388" s="2" t="s">
        <v>11154</v>
      </c>
      <c r="W388" s="2" t="s">
        <v>11155</v>
      </c>
      <c r="X388" s="5" t="s">
        <v>11156</v>
      </c>
      <c r="Y388" s="5" t="s">
        <v>11157</v>
      </c>
    </row>
    <row r="389" spans="1:25" ht="13" x14ac:dyDescent="0.15">
      <c r="A389" s="2" t="s">
        <v>9823</v>
      </c>
      <c r="B389" s="2" t="s">
        <v>9824</v>
      </c>
      <c r="C389" s="8" t="str">
        <f ca="1">IFERROR(__xludf.DUMMYFUNCTION("INDEX(SPLIT(B389,"" ""),1)"),"Borosil")</f>
        <v>Borosil</v>
      </c>
      <c r="D389" s="2" t="s">
        <v>13950</v>
      </c>
      <c r="E389" s="8" t="s">
        <v>13958</v>
      </c>
      <c r="F389" s="8" t="s">
        <v>13969</v>
      </c>
      <c r="G389" s="8" t="s">
        <v>14083</v>
      </c>
      <c r="H389" s="8"/>
      <c r="I389" s="9">
        <v>1819</v>
      </c>
      <c r="J389" s="8" t="str">
        <f t="shared" si="2"/>
        <v>1001-2000</v>
      </c>
      <c r="K389" s="8" t="s">
        <v>14064</v>
      </c>
      <c r="L389" s="8">
        <v>5</v>
      </c>
      <c r="M389" s="9">
        <v>2490</v>
      </c>
      <c r="N389" s="3">
        <v>0.27</v>
      </c>
      <c r="O389" s="2">
        <v>4.4000000000000004</v>
      </c>
      <c r="P389" s="4">
        <f t="shared" si="3"/>
        <v>1</v>
      </c>
      <c r="Q389" s="4">
        <v>7946</v>
      </c>
      <c r="R389" s="2" t="s">
        <v>9827</v>
      </c>
      <c r="S389" s="2" t="s">
        <v>9828</v>
      </c>
      <c r="T389" s="2" t="s">
        <v>9829</v>
      </c>
      <c r="U389" s="2" t="s">
        <v>9830</v>
      </c>
      <c r="V389" s="2" t="s">
        <v>9831</v>
      </c>
      <c r="W389" s="2" t="s">
        <v>9832</v>
      </c>
      <c r="X389" s="5" t="s">
        <v>9833</v>
      </c>
      <c r="Y389" s="5" t="s">
        <v>9834</v>
      </c>
    </row>
    <row r="390" spans="1:25" ht="13" x14ac:dyDescent="0.15">
      <c r="A390" s="2" t="s">
        <v>7212</v>
      </c>
      <c r="B390" s="2" t="s">
        <v>7213</v>
      </c>
      <c r="C390" s="8" t="str">
        <f ca="1">IFERROR(__xludf.DUMMYFUNCTION("INDEX(SPLIT(B390,"" ""),1)"),"Crucial")</f>
        <v>Crucial</v>
      </c>
      <c r="D390" s="2" t="s">
        <v>13954</v>
      </c>
      <c r="E390" s="8" t="s">
        <v>14024</v>
      </c>
      <c r="F390" s="8" t="s">
        <v>14025</v>
      </c>
      <c r="G390" s="8"/>
      <c r="H390" s="8"/>
      <c r="I390" s="9">
        <v>1815</v>
      </c>
      <c r="J390" s="8" t="str">
        <f t="shared" si="2"/>
        <v>1001-2000</v>
      </c>
      <c r="K390" s="8" t="s">
        <v>14064</v>
      </c>
      <c r="L390" s="8">
        <v>5</v>
      </c>
      <c r="M390" s="9">
        <v>3100</v>
      </c>
      <c r="N390" s="3">
        <v>0.41</v>
      </c>
      <c r="O390" s="2">
        <v>4.5</v>
      </c>
      <c r="P390" s="4">
        <f t="shared" si="3"/>
        <v>1</v>
      </c>
      <c r="Q390" s="4">
        <v>92925</v>
      </c>
      <c r="R390" s="2" t="s">
        <v>7216</v>
      </c>
      <c r="S390" s="2" t="s">
        <v>7217</v>
      </c>
      <c r="T390" s="2" t="s">
        <v>7218</v>
      </c>
      <c r="U390" s="2" t="s">
        <v>7219</v>
      </c>
      <c r="V390" s="2" t="s">
        <v>7220</v>
      </c>
      <c r="W390" s="2" t="s">
        <v>7221</v>
      </c>
      <c r="X390" s="5" t="s">
        <v>7222</v>
      </c>
      <c r="Y390" s="5" t="s">
        <v>7223</v>
      </c>
    </row>
    <row r="391" spans="1:25" ht="13" x14ac:dyDescent="0.15">
      <c r="A391" s="2" t="s">
        <v>12018</v>
      </c>
      <c r="B391" s="2" t="s">
        <v>12019</v>
      </c>
      <c r="C391" s="8" t="str">
        <f ca="1">IFERROR(__xludf.DUMMYFUNCTION("INDEX(SPLIT(B391,"" ""),1)"),"Crompton")</f>
        <v>Crompton</v>
      </c>
      <c r="D391" s="2" t="s">
        <v>13950</v>
      </c>
      <c r="E391" s="8" t="s">
        <v>13951</v>
      </c>
      <c r="F391" s="8" t="s">
        <v>14020</v>
      </c>
      <c r="G391" s="8" t="s">
        <v>14021</v>
      </c>
      <c r="H391" s="8"/>
      <c r="I391" s="9">
        <v>1804</v>
      </c>
      <c r="J391" s="8" t="str">
        <f t="shared" si="2"/>
        <v>1001-2000</v>
      </c>
      <c r="K391" s="8" t="s">
        <v>14064</v>
      </c>
      <c r="L391" s="8">
        <v>5</v>
      </c>
      <c r="M391" s="9">
        <v>2380</v>
      </c>
      <c r="N391" s="3">
        <v>0.24</v>
      </c>
      <c r="O391" s="2">
        <v>4</v>
      </c>
      <c r="P391" s="4">
        <f t="shared" si="3"/>
        <v>0</v>
      </c>
      <c r="Q391" s="4">
        <v>15382</v>
      </c>
      <c r="R391" s="2" t="s">
        <v>12022</v>
      </c>
      <c r="S391" s="2" t="s">
        <v>12023</v>
      </c>
      <c r="T391" s="2" t="s">
        <v>12024</v>
      </c>
      <c r="U391" s="2" t="s">
        <v>12025</v>
      </c>
      <c r="V391" s="2" t="s">
        <v>12026</v>
      </c>
      <c r="W391" s="2" t="s">
        <v>12027</v>
      </c>
      <c r="X391" s="5" t="s">
        <v>12028</v>
      </c>
      <c r="Y391" s="5" t="s">
        <v>12029</v>
      </c>
    </row>
    <row r="392" spans="1:25" ht="13" x14ac:dyDescent="0.15">
      <c r="A392" s="2" t="s">
        <v>5054</v>
      </c>
      <c r="B392" s="2" t="s">
        <v>5055</v>
      </c>
      <c r="C392" s="8" t="str">
        <f ca="1">IFERROR(__xludf.DUMMYFUNCTION("INDEX(SPLIT(B392,"" ""),1)"),"WeCool")</f>
        <v>WeCool</v>
      </c>
      <c r="D392" s="2" t="s">
        <v>13942</v>
      </c>
      <c r="E392" s="8" t="s">
        <v>13947</v>
      </c>
      <c r="F392" s="8" t="s">
        <v>14045</v>
      </c>
      <c r="G392" s="8" t="s">
        <v>14084</v>
      </c>
      <c r="H392" s="8" t="s">
        <v>14085</v>
      </c>
      <c r="I392" s="9">
        <v>1799</v>
      </c>
      <c r="J392" s="8" t="str">
        <f t="shared" si="2"/>
        <v>1001-2000</v>
      </c>
      <c r="K392" s="8" t="s">
        <v>14064</v>
      </c>
      <c r="L392" s="8">
        <v>5</v>
      </c>
      <c r="M392" s="9">
        <v>3999</v>
      </c>
      <c r="N392" s="3">
        <v>0.55000000000000004</v>
      </c>
      <c r="O392" s="2">
        <v>4.5999999999999996</v>
      </c>
      <c r="P392" s="4">
        <f t="shared" si="3"/>
        <v>1</v>
      </c>
      <c r="Q392" s="2">
        <v>245</v>
      </c>
      <c r="R392" s="2" t="s">
        <v>5056</v>
      </c>
      <c r="S392" s="2" t="s">
        <v>5057</v>
      </c>
      <c r="T392" s="2" t="s">
        <v>5058</v>
      </c>
      <c r="U392" s="2" t="s">
        <v>5059</v>
      </c>
      <c r="V392" s="2" t="s">
        <v>5060</v>
      </c>
      <c r="W392" s="2" t="s">
        <v>5061</v>
      </c>
      <c r="X392" s="5" t="s">
        <v>5062</v>
      </c>
      <c r="Y392" s="5" t="s">
        <v>5063</v>
      </c>
    </row>
    <row r="393" spans="1:25" ht="13" x14ac:dyDescent="0.15">
      <c r="A393" s="2" t="s">
        <v>7346</v>
      </c>
      <c r="B393" s="2" t="s">
        <v>7347</v>
      </c>
      <c r="C393" s="8" t="str">
        <f ca="1">IFERROR(__xludf.DUMMYFUNCTION("INDEX(SPLIT(B393,"" ""),1)"),"RESONATE")</f>
        <v>RESONATE</v>
      </c>
      <c r="D393" s="2" t="s">
        <v>13954</v>
      </c>
      <c r="E393" s="8" t="s">
        <v>14048</v>
      </c>
      <c r="F393" s="8" t="s">
        <v>14049</v>
      </c>
      <c r="G393" s="8"/>
      <c r="H393" s="8"/>
      <c r="I393" s="9">
        <v>1799</v>
      </c>
      <c r="J393" s="8" t="str">
        <f t="shared" si="2"/>
        <v>1001-2000</v>
      </c>
      <c r="K393" s="8" t="s">
        <v>14064</v>
      </c>
      <c r="L393" s="8">
        <v>5</v>
      </c>
      <c r="M393" s="9">
        <v>2911</v>
      </c>
      <c r="N393" s="3">
        <v>0.38</v>
      </c>
      <c r="O393" s="2">
        <v>4.3</v>
      </c>
      <c r="P393" s="4">
        <f t="shared" si="3"/>
        <v>1</v>
      </c>
      <c r="Q393" s="4">
        <v>20342</v>
      </c>
      <c r="R393" s="2" t="s">
        <v>7349</v>
      </c>
      <c r="S393" s="2" t="s">
        <v>7350</v>
      </c>
      <c r="T393" s="2" t="s">
        <v>7351</v>
      </c>
      <c r="U393" s="2" t="s">
        <v>7352</v>
      </c>
      <c r="V393" s="2" t="s">
        <v>7353</v>
      </c>
      <c r="W393" s="2" t="s">
        <v>7354</v>
      </c>
      <c r="X393" s="5" t="s">
        <v>7355</v>
      </c>
      <c r="Y393" s="5" t="s">
        <v>7356</v>
      </c>
    </row>
    <row r="394" spans="1:25" ht="13" x14ac:dyDescent="0.15">
      <c r="A394" s="2" t="s">
        <v>7147</v>
      </c>
      <c r="B394" s="2" t="s">
        <v>7148</v>
      </c>
      <c r="C394" s="8" t="str">
        <f ca="1">IFERROR(__xludf.DUMMYFUNCTION("INDEX(SPLIT(B394,"" ""),1)"),"boAt")</f>
        <v>boAt</v>
      </c>
      <c r="D394" s="2" t="s">
        <v>13942</v>
      </c>
      <c r="E394" s="8" t="s">
        <v>14002</v>
      </c>
      <c r="F394" s="8" t="s">
        <v>14003</v>
      </c>
      <c r="G394" s="8" t="s">
        <v>14065</v>
      </c>
      <c r="H394" s="8"/>
      <c r="I394" s="9">
        <v>1799</v>
      </c>
      <c r="J394" s="8" t="str">
        <f t="shared" si="2"/>
        <v>1001-2000</v>
      </c>
      <c r="K394" s="8" t="s">
        <v>14064</v>
      </c>
      <c r="L394" s="8">
        <v>5</v>
      </c>
      <c r="M394" s="9">
        <v>4990</v>
      </c>
      <c r="N394" s="3">
        <v>0.64</v>
      </c>
      <c r="O394" s="2">
        <v>4.2</v>
      </c>
      <c r="P394" s="4">
        <f t="shared" si="3"/>
        <v>1</v>
      </c>
      <c r="Q394" s="4">
        <v>41226</v>
      </c>
      <c r="R394" s="2" t="s">
        <v>7150</v>
      </c>
      <c r="S394" s="2" t="s">
        <v>7151</v>
      </c>
      <c r="T394" s="2" t="s">
        <v>7152</v>
      </c>
      <c r="U394" s="2" t="s">
        <v>7153</v>
      </c>
      <c r="V394" s="2" t="s">
        <v>7154</v>
      </c>
      <c r="W394" s="2" t="s">
        <v>7155</v>
      </c>
      <c r="X394" s="5" t="s">
        <v>7156</v>
      </c>
      <c r="Y394" s="5" t="s">
        <v>7157</v>
      </c>
    </row>
    <row r="395" spans="1:25" ht="13" x14ac:dyDescent="0.15">
      <c r="A395" s="2" t="s">
        <v>3561</v>
      </c>
      <c r="B395" s="2" t="s">
        <v>3218</v>
      </c>
      <c r="C395" s="8" t="str">
        <f ca="1">IFERROR(__xludf.DUMMYFUNCTION("INDEX(SPLIT(B395,"" ""),1)"),"Fire-Boltt")</f>
        <v>Fire-Boltt</v>
      </c>
      <c r="D395" s="2" t="s">
        <v>13942</v>
      </c>
      <c r="E395" s="8" t="s">
        <v>13974</v>
      </c>
      <c r="F395" s="8" t="s">
        <v>13975</v>
      </c>
      <c r="G395" s="8"/>
      <c r="H395" s="8"/>
      <c r="I395" s="9">
        <v>1799</v>
      </c>
      <c r="J395" s="8" t="str">
        <f t="shared" si="2"/>
        <v>1001-2000</v>
      </c>
      <c r="K395" s="8" t="s">
        <v>14064</v>
      </c>
      <c r="L395" s="8">
        <v>5</v>
      </c>
      <c r="M395" s="9">
        <v>19999</v>
      </c>
      <c r="N395" s="3">
        <v>0.91</v>
      </c>
      <c r="O395" s="2">
        <v>4.2</v>
      </c>
      <c r="P395" s="4">
        <f t="shared" si="3"/>
        <v>1</v>
      </c>
      <c r="Q395" s="4">
        <v>13937</v>
      </c>
      <c r="R395" s="2" t="s">
        <v>3562</v>
      </c>
      <c r="S395" s="2" t="s">
        <v>3221</v>
      </c>
      <c r="T395" s="2" t="s">
        <v>3222</v>
      </c>
      <c r="U395" s="2" t="s">
        <v>3223</v>
      </c>
      <c r="V395" s="2" t="s">
        <v>3224</v>
      </c>
      <c r="W395" s="2" t="s">
        <v>3225</v>
      </c>
      <c r="X395" s="5" t="s">
        <v>3563</v>
      </c>
      <c r="Y395" s="5" t="s">
        <v>3564</v>
      </c>
    </row>
    <row r="396" spans="1:25" ht="13" x14ac:dyDescent="0.15">
      <c r="A396" s="2" t="s">
        <v>3508</v>
      </c>
      <c r="B396" s="2" t="s">
        <v>3218</v>
      </c>
      <c r="C396" s="8" t="str">
        <f ca="1">IFERROR(__xludf.DUMMYFUNCTION("INDEX(SPLIT(B396,"" ""),1)"),"Fire-Boltt")</f>
        <v>Fire-Boltt</v>
      </c>
      <c r="D396" s="2" t="s">
        <v>13942</v>
      </c>
      <c r="E396" s="8" t="s">
        <v>13974</v>
      </c>
      <c r="F396" s="8" t="s">
        <v>13975</v>
      </c>
      <c r="G396" s="8"/>
      <c r="H396" s="8"/>
      <c r="I396" s="9">
        <v>1799</v>
      </c>
      <c r="J396" s="8" t="str">
        <f t="shared" si="2"/>
        <v>1001-2000</v>
      </c>
      <c r="K396" s="8" t="s">
        <v>14064</v>
      </c>
      <c r="L396" s="8">
        <v>5</v>
      </c>
      <c r="M396" s="9">
        <v>19999</v>
      </c>
      <c r="N396" s="3">
        <v>0.91</v>
      </c>
      <c r="O396" s="2">
        <v>4.2</v>
      </c>
      <c r="P396" s="4">
        <f t="shared" si="3"/>
        <v>1</v>
      </c>
      <c r="Q396" s="4">
        <v>13937</v>
      </c>
      <c r="R396" s="2" t="s">
        <v>3509</v>
      </c>
      <c r="S396" s="2" t="s">
        <v>3221</v>
      </c>
      <c r="T396" s="2" t="s">
        <v>3222</v>
      </c>
      <c r="U396" s="2" t="s">
        <v>3223</v>
      </c>
      <c r="V396" s="2" t="s">
        <v>3224</v>
      </c>
      <c r="W396" s="2" t="s">
        <v>3225</v>
      </c>
      <c r="X396" s="5" t="s">
        <v>3510</v>
      </c>
      <c r="Y396" s="5" t="s">
        <v>3511</v>
      </c>
    </row>
    <row r="397" spans="1:25" ht="13" x14ac:dyDescent="0.15">
      <c r="A397" s="2" t="s">
        <v>3616</v>
      </c>
      <c r="B397" s="2" t="s">
        <v>3218</v>
      </c>
      <c r="C397" s="8" t="str">
        <f ca="1">IFERROR(__xludf.DUMMYFUNCTION("INDEX(SPLIT(B397,"" ""),1)"),"Fire-Boltt")</f>
        <v>Fire-Boltt</v>
      </c>
      <c r="D397" s="2" t="s">
        <v>13942</v>
      </c>
      <c r="E397" s="8" t="s">
        <v>13974</v>
      </c>
      <c r="F397" s="8" t="s">
        <v>13975</v>
      </c>
      <c r="G397" s="8"/>
      <c r="H397" s="8"/>
      <c r="I397" s="9">
        <v>1799</v>
      </c>
      <c r="J397" s="8" t="str">
        <f t="shared" si="2"/>
        <v>1001-2000</v>
      </c>
      <c r="K397" s="8" t="s">
        <v>14064</v>
      </c>
      <c r="L397" s="8">
        <v>5</v>
      </c>
      <c r="M397" s="9">
        <v>19999</v>
      </c>
      <c r="N397" s="3">
        <v>0.91</v>
      </c>
      <c r="O397" s="2">
        <v>4.2</v>
      </c>
      <c r="P397" s="4">
        <f t="shared" si="3"/>
        <v>1</v>
      </c>
      <c r="Q397" s="4">
        <v>13937</v>
      </c>
      <c r="R397" s="2" t="s">
        <v>3220</v>
      </c>
      <c r="S397" s="2" t="s">
        <v>3221</v>
      </c>
      <c r="T397" s="2" t="s">
        <v>3222</v>
      </c>
      <c r="U397" s="2" t="s">
        <v>3223</v>
      </c>
      <c r="V397" s="2" t="s">
        <v>3224</v>
      </c>
      <c r="W397" s="2" t="s">
        <v>3225</v>
      </c>
      <c r="X397" s="5" t="s">
        <v>3617</v>
      </c>
      <c r="Y397" s="5" t="s">
        <v>3618</v>
      </c>
    </row>
    <row r="398" spans="1:25" ht="13" x14ac:dyDescent="0.15">
      <c r="A398" s="2" t="s">
        <v>3539</v>
      </c>
      <c r="B398" s="2" t="s">
        <v>3218</v>
      </c>
      <c r="C398" s="8" t="str">
        <f ca="1">IFERROR(__xludf.DUMMYFUNCTION("INDEX(SPLIT(B398,"" ""),1)"),"Fire-Boltt")</f>
        <v>Fire-Boltt</v>
      </c>
      <c r="D398" s="2" t="s">
        <v>13942</v>
      </c>
      <c r="E398" s="8" t="s">
        <v>13974</v>
      </c>
      <c r="F398" s="8" t="s">
        <v>13975</v>
      </c>
      <c r="G398" s="8"/>
      <c r="H398" s="8"/>
      <c r="I398" s="9">
        <v>1799</v>
      </c>
      <c r="J398" s="8" t="str">
        <f t="shared" si="2"/>
        <v>1001-2000</v>
      </c>
      <c r="K398" s="8" t="s">
        <v>14064</v>
      </c>
      <c r="L398" s="8">
        <v>5</v>
      </c>
      <c r="M398" s="9">
        <v>19999</v>
      </c>
      <c r="N398" s="3">
        <v>0.91</v>
      </c>
      <c r="O398" s="2">
        <v>4.2</v>
      </c>
      <c r="P398" s="4">
        <f t="shared" si="3"/>
        <v>1</v>
      </c>
      <c r="Q398" s="4">
        <v>13937</v>
      </c>
      <c r="R398" s="2" t="s">
        <v>3509</v>
      </c>
      <c r="S398" s="2" t="s">
        <v>3221</v>
      </c>
      <c r="T398" s="2" t="s">
        <v>3222</v>
      </c>
      <c r="U398" s="2" t="s">
        <v>3223</v>
      </c>
      <c r="V398" s="2" t="s">
        <v>3224</v>
      </c>
      <c r="W398" s="2" t="s">
        <v>3225</v>
      </c>
      <c r="X398" s="5" t="s">
        <v>3540</v>
      </c>
      <c r="Y398" s="5" t="s">
        <v>3541</v>
      </c>
    </row>
    <row r="399" spans="1:25" ht="13" x14ac:dyDescent="0.15">
      <c r="A399" s="2" t="s">
        <v>3217</v>
      </c>
      <c r="B399" s="2" t="s">
        <v>3218</v>
      </c>
      <c r="C399" s="8" t="str">
        <f ca="1">IFERROR(__xludf.DUMMYFUNCTION("INDEX(SPLIT(B399,"" ""),1)"),"Fire-Boltt")</f>
        <v>Fire-Boltt</v>
      </c>
      <c r="D399" s="2" t="s">
        <v>13942</v>
      </c>
      <c r="E399" s="8" t="s">
        <v>13974</v>
      </c>
      <c r="F399" s="8" t="s">
        <v>13975</v>
      </c>
      <c r="G399" s="8"/>
      <c r="H399" s="8"/>
      <c r="I399" s="9">
        <v>1799</v>
      </c>
      <c r="J399" s="8" t="str">
        <f t="shared" si="2"/>
        <v>1001-2000</v>
      </c>
      <c r="K399" s="8" t="s">
        <v>14064</v>
      </c>
      <c r="L399" s="8">
        <v>5</v>
      </c>
      <c r="M399" s="9">
        <v>19999</v>
      </c>
      <c r="N399" s="3">
        <v>0.91</v>
      </c>
      <c r="O399" s="2">
        <v>4.2</v>
      </c>
      <c r="P399" s="4">
        <f t="shared" si="3"/>
        <v>1</v>
      </c>
      <c r="Q399" s="4">
        <v>13937</v>
      </c>
      <c r="R399" s="2" t="s">
        <v>3220</v>
      </c>
      <c r="S399" s="2" t="s">
        <v>3221</v>
      </c>
      <c r="T399" s="2" t="s">
        <v>3222</v>
      </c>
      <c r="U399" s="2" t="s">
        <v>3223</v>
      </c>
      <c r="V399" s="2" t="s">
        <v>3224</v>
      </c>
      <c r="W399" s="2" t="s">
        <v>3225</v>
      </c>
      <c r="X399" s="5" t="s">
        <v>3226</v>
      </c>
      <c r="Y399" s="5" t="s">
        <v>3227</v>
      </c>
    </row>
    <row r="400" spans="1:25" ht="13" x14ac:dyDescent="0.15">
      <c r="A400" s="2" t="s">
        <v>3903</v>
      </c>
      <c r="B400" s="2" t="s">
        <v>3904</v>
      </c>
      <c r="C400" s="8" t="str">
        <f ca="1">IFERROR(__xludf.DUMMYFUNCTION("INDEX(SPLIT(B400,"" ""),1)"),"Ambrane")</f>
        <v>Ambrane</v>
      </c>
      <c r="D400" s="2" t="s">
        <v>13942</v>
      </c>
      <c r="E400" s="8" t="s">
        <v>13947</v>
      </c>
      <c r="F400" s="8" t="s">
        <v>14045</v>
      </c>
      <c r="G400" s="8" t="s">
        <v>14050</v>
      </c>
      <c r="H400" s="8" t="s">
        <v>14051</v>
      </c>
      <c r="I400" s="9">
        <v>1799</v>
      </c>
      <c r="J400" s="8" t="str">
        <f t="shared" si="2"/>
        <v>1001-2000</v>
      </c>
      <c r="K400" s="8" t="s">
        <v>14064</v>
      </c>
      <c r="L400" s="8">
        <v>5</v>
      </c>
      <c r="M400" s="9">
        <v>2499</v>
      </c>
      <c r="N400" s="3">
        <v>0.28000000000000003</v>
      </c>
      <c r="O400" s="2">
        <v>4.0999999999999996</v>
      </c>
      <c r="P400" s="4">
        <f t="shared" si="3"/>
        <v>0</v>
      </c>
      <c r="Q400" s="4">
        <v>18678</v>
      </c>
      <c r="R400" s="2" t="s">
        <v>3905</v>
      </c>
      <c r="S400" s="2" t="s">
        <v>3906</v>
      </c>
      <c r="T400" s="2" t="s">
        <v>3907</v>
      </c>
      <c r="U400" s="2" t="s">
        <v>3908</v>
      </c>
      <c r="V400" s="2" t="s">
        <v>3909</v>
      </c>
      <c r="W400" s="2" t="s">
        <v>14086</v>
      </c>
      <c r="X400" s="5" t="s">
        <v>3911</v>
      </c>
      <c r="Y400" s="5" t="s">
        <v>3912</v>
      </c>
    </row>
    <row r="401" spans="1:25" ht="13" x14ac:dyDescent="0.15">
      <c r="A401" s="2" t="s">
        <v>5857</v>
      </c>
      <c r="B401" s="2" t="s">
        <v>5858</v>
      </c>
      <c r="C401" s="8" t="str">
        <f ca="1">IFERROR(__xludf.DUMMYFUNCTION("INDEX(SPLIT(B401,"" ""),1)"),"boAt")</f>
        <v>boAt</v>
      </c>
      <c r="D401" s="2" t="s">
        <v>13942</v>
      </c>
      <c r="E401" s="8" t="s">
        <v>14007</v>
      </c>
      <c r="F401" s="8" t="s">
        <v>14008</v>
      </c>
      <c r="G401" s="8" t="s">
        <v>14087</v>
      </c>
      <c r="H401" s="8"/>
      <c r="I401" s="9">
        <v>1799</v>
      </c>
      <c r="J401" s="8" t="str">
        <f t="shared" si="2"/>
        <v>1001-2000</v>
      </c>
      <c r="K401" s="8" t="s">
        <v>14064</v>
      </c>
      <c r="L401" s="8">
        <v>5</v>
      </c>
      <c r="M401" s="9">
        <v>4999</v>
      </c>
      <c r="N401" s="3">
        <v>0.64</v>
      </c>
      <c r="O401" s="2">
        <v>4.0999999999999996</v>
      </c>
      <c r="P401" s="4">
        <f t="shared" si="3"/>
        <v>0</v>
      </c>
      <c r="Q401" s="4">
        <v>55192</v>
      </c>
      <c r="R401" s="2" t="s">
        <v>5860</v>
      </c>
      <c r="S401" s="2" t="s">
        <v>5861</v>
      </c>
      <c r="T401" s="2" t="s">
        <v>5862</v>
      </c>
      <c r="U401" s="2" t="s">
        <v>5863</v>
      </c>
      <c r="V401" s="2" t="s">
        <v>5864</v>
      </c>
      <c r="W401" s="2" t="s">
        <v>5865</v>
      </c>
      <c r="X401" s="5" t="s">
        <v>5866</v>
      </c>
      <c r="Y401" s="5" t="s">
        <v>5867</v>
      </c>
    </row>
    <row r="402" spans="1:25" ht="13" x14ac:dyDescent="0.15">
      <c r="A402" s="2" t="s">
        <v>4453</v>
      </c>
      <c r="B402" s="2" t="s">
        <v>4454</v>
      </c>
      <c r="C402" s="8" t="str">
        <f ca="1">IFERROR(__xludf.DUMMYFUNCTION("INDEX(SPLIT(B402,"" ""),1)"),"boAt")</f>
        <v>boAt</v>
      </c>
      <c r="D402" s="2" t="s">
        <v>13942</v>
      </c>
      <c r="E402" s="8" t="s">
        <v>13974</v>
      </c>
      <c r="F402" s="8" t="s">
        <v>13975</v>
      </c>
      <c r="G402" s="8"/>
      <c r="H402" s="8"/>
      <c r="I402" s="9">
        <v>1799</v>
      </c>
      <c r="J402" s="8" t="str">
        <f t="shared" si="2"/>
        <v>1001-2000</v>
      </c>
      <c r="K402" s="8" t="s">
        <v>14064</v>
      </c>
      <c r="L402" s="8">
        <v>5</v>
      </c>
      <c r="M402" s="9">
        <v>6990</v>
      </c>
      <c r="N402" s="3">
        <v>0.74</v>
      </c>
      <c r="O402" s="2">
        <v>4</v>
      </c>
      <c r="P402" s="4">
        <f t="shared" si="3"/>
        <v>0</v>
      </c>
      <c r="Q402" s="4">
        <v>26880</v>
      </c>
      <c r="R402" s="2" t="s">
        <v>4455</v>
      </c>
      <c r="S402" s="2" t="s">
        <v>4456</v>
      </c>
      <c r="T402" s="2" t="s">
        <v>4457</v>
      </c>
      <c r="U402" s="2" t="s">
        <v>4458</v>
      </c>
      <c r="V402" s="2" t="s">
        <v>4459</v>
      </c>
      <c r="W402" s="2" t="s">
        <v>4460</v>
      </c>
      <c r="X402" s="5" t="s">
        <v>4461</v>
      </c>
      <c r="Y402" s="5" t="s">
        <v>4462</v>
      </c>
    </row>
    <row r="403" spans="1:25" ht="13" x14ac:dyDescent="0.15">
      <c r="A403" s="2" t="s">
        <v>13027</v>
      </c>
      <c r="B403" s="2" t="s">
        <v>13028</v>
      </c>
      <c r="C403" s="8" t="str">
        <f ca="1">IFERROR(__xludf.DUMMYFUNCTION("INDEX(SPLIT(B403,"" ""),1)"),"KENT")</f>
        <v>KENT</v>
      </c>
      <c r="D403" s="2" t="s">
        <v>13950</v>
      </c>
      <c r="E403" s="8" t="s">
        <v>13958</v>
      </c>
      <c r="F403" s="8" t="s">
        <v>13964</v>
      </c>
      <c r="G403" s="8" t="s">
        <v>13965</v>
      </c>
      <c r="H403" s="8"/>
      <c r="I403" s="9">
        <v>1799</v>
      </c>
      <c r="J403" s="8" t="str">
        <f t="shared" si="2"/>
        <v>1001-2000</v>
      </c>
      <c r="K403" s="8" t="s">
        <v>14064</v>
      </c>
      <c r="L403" s="8">
        <v>5</v>
      </c>
      <c r="M403" s="9">
        <v>1950</v>
      </c>
      <c r="N403" s="3">
        <v>0.08</v>
      </c>
      <c r="O403" s="2">
        <v>3.9</v>
      </c>
      <c r="P403" s="4">
        <f t="shared" si="3"/>
        <v>0</v>
      </c>
      <c r="Q403" s="4">
        <v>1888</v>
      </c>
      <c r="R403" s="2" t="s">
        <v>13029</v>
      </c>
      <c r="S403" s="2" t="s">
        <v>13030</v>
      </c>
      <c r="T403" s="2" t="s">
        <v>13031</v>
      </c>
      <c r="U403" s="2" t="s">
        <v>13032</v>
      </c>
      <c r="V403" s="2" t="s">
        <v>13033</v>
      </c>
      <c r="W403" s="2" t="s">
        <v>13034</v>
      </c>
      <c r="X403" s="5" t="s">
        <v>13035</v>
      </c>
      <c r="Y403" s="5" t="s">
        <v>13036</v>
      </c>
    </row>
    <row r="404" spans="1:25" ht="13" x14ac:dyDescent="0.15">
      <c r="A404" s="2" t="s">
        <v>6417</v>
      </c>
      <c r="B404" s="2" t="s">
        <v>6418</v>
      </c>
      <c r="C404" s="8" t="str">
        <f ca="1">IFERROR(__xludf.DUMMYFUNCTION("INDEX(SPLIT(B404,"" ""),1)"),"Noise")</f>
        <v>Noise</v>
      </c>
      <c r="D404" s="2" t="s">
        <v>13942</v>
      </c>
      <c r="E404" s="8" t="s">
        <v>14007</v>
      </c>
      <c r="F404" s="8" t="s">
        <v>14008</v>
      </c>
      <c r="G404" s="8" t="s">
        <v>14009</v>
      </c>
      <c r="H404" s="8"/>
      <c r="I404" s="9">
        <v>1799</v>
      </c>
      <c r="J404" s="8" t="str">
        <f t="shared" si="2"/>
        <v>1001-2000</v>
      </c>
      <c r="K404" s="8" t="s">
        <v>14064</v>
      </c>
      <c r="L404" s="8">
        <v>5</v>
      </c>
      <c r="M404" s="9">
        <v>3999</v>
      </c>
      <c r="N404" s="3">
        <v>0.55000000000000004</v>
      </c>
      <c r="O404" s="2">
        <v>3.9</v>
      </c>
      <c r="P404" s="4">
        <f t="shared" si="3"/>
        <v>0</v>
      </c>
      <c r="Q404" s="4">
        <v>3517</v>
      </c>
      <c r="R404" s="2" t="s">
        <v>6419</v>
      </c>
      <c r="S404" s="2" t="s">
        <v>6420</v>
      </c>
      <c r="T404" s="2" t="s">
        <v>6421</v>
      </c>
      <c r="U404" s="2" t="s">
        <v>6422</v>
      </c>
      <c r="V404" s="2" t="s">
        <v>6423</v>
      </c>
      <c r="W404" s="2" t="s">
        <v>6424</v>
      </c>
      <c r="X404" s="5" t="s">
        <v>6425</v>
      </c>
      <c r="Y404" s="5" t="s">
        <v>6426</v>
      </c>
    </row>
    <row r="405" spans="1:25" ht="13" x14ac:dyDescent="0.15">
      <c r="A405" s="2" t="s">
        <v>13049</v>
      </c>
      <c r="B405" s="2" t="s">
        <v>13050</v>
      </c>
      <c r="C405" s="8" t="str">
        <f ca="1">IFERROR(__xludf.DUMMYFUNCTION("INDEX(SPLIT(B405,"" ""),1)"),"Lifelong")</f>
        <v>Lifelong</v>
      </c>
      <c r="D405" s="2" t="s">
        <v>13950</v>
      </c>
      <c r="E405" s="8" t="s">
        <v>13958</v>
      </c>
      <c r="F405" s="8" t="s">
        <v>13969</v>
      </c>
      <c r="G405" s="8" t="s">
        <v>13994</v>
      </c>
      <c r="H405" s="8"/>
      <c r="I405" s="9">
        <v>1799</v>
      </c>
      <c r="J405" s="8" t="str">
        <f t="shared" si="2"/>
        <v>1001-2000</v>
      </c>
      <c r="K405" s="8" t="s">
        <v>14064</v>
      </c>
      <c r="L405" s="8">
        <v>5</v>
      </c>
      <c r="M405" s="9">
        <v>3299</v>
      </c>
      <c r="N405" s="3">
        <v>0.45</v>
      </c>
      <c r="O405" s="2">
        <v>3.8</v>
      </c>
      <c r="P405" s="4">
        <f t="shared" si="3"/>
        <v>0</v>
      </c>
      <c r="Q405" s="4">
        <v>1846</v>
      </c>
      <c r="R405" s="2" t="s">
        <v>13051</v>
      </c>
      <c r="S405" s="2" t="s">
        <v>13052</v>
      </c>
      <c r="T405" s="2" t="s">
        <v>13053</v>
      </c>
      <c r="U405" s="2" t="s">
        <v>13054</v>
      </c>
      <c r="V405" s="2" t="s">
        <v>13055</v>
      </c>
      <c r="W405" s="2" t="s">
        <v>13056</v>
      </c>
      <c r="X405" s="5" t="s">
        <v>13057</v>
      </c>
      <c r="Y405" s="5" t="s">
        <v>13058</v>
      </c>
    </row>
    <row r="406" spans="1:25" ht="13" x14ac:dyDescent="0.15">
      <c r="A406" s="2" t="s">
        <v>9609</v>
      </c>
      <c r="B406" s="2" t="s">
        <v>9610</v>
      </c>
      <c r="C406" s="8" t="str">
        <f ca="1">IFERROR(__xludf.DUMMYFUNCTION("INDEX(SPLIT(B406,"" ""),1)"),"Pigeon")</f>
        <v>Pigeon</v>
      </c>
      <c r="D406" s="2" t="s">
        <v>13950</v>
      </c>
      <c r="E406" s="8" t="s">
        <v>13958</v>
      </c>
      <c r="F406" s="8" t="s">
        <v>13969</v>
      </c>
      <c r="G406" s="8" t="s">
        <v>14031</v>
      </c>
      <c r="H406" s="8"/>
      <c r="I406" s="9">
        <v>1799</v>
      </c>
      <c r="J406" s="8" t="str">
        <f t="shared" si="2"/>
        <v>1001-2000</v>
      </c>
      <c r="K406" s="8" t="s">
        <v>14064</v>
      </c>
      <c r="L406" s="8">
        <v>5</v>
      </c>
      <c r="M406" s="9">
        <v>3595</v>
      </c>
      <c r="N406" s="3">
        <v>0.5</v>
      </c>
      <c r="O406" s="2">
        <v>3.8</v>
      </c>
      <c r="P406" s="4">
        <f t="shared" si="3"/>
        <v>0</v>
      </c>
      <c r="Q406" s="4">
        <v>9791</v>
      </c>
      <c r="R406" s="2" t="s">
        <v>9612</v>
      </c>
      <c r="S406" s="2" t="s">
        <v>9613</v>
      </c>
      <c r="T406" s="2" t="s">
        <v>9614</v>
      </c>
      <c r="U406" s="2" t="s">
        <v>9615</v>
      </c>
      <c r="V406" s="2" t="s">
        <v>9616</v>
      </c>
      <c r="W406" s="2" t="s">
        <v>9617</v>
      </c>
      <c r="X406" s="5" t="s">
        <v>9618</v>
      </c>
      <c r="Y406" s="5" t="s">
        <v>9619</v>
      </c>
    </row>
    <row r="407" spans="1:25" ht="13" x14ac:dyDescent="0.15">
      <c r="A407" s="2" t="s">
        <v>12409</v>
      </c>
      <c r="B407" s="2" t="s">
        <v>12410</v>
      </c>
      <c r="C407" s="8" t="str">
        <f ca="1">IFERROR(__xludf.DUMMYFUNCTION("INDEX(SPLIT(B407,"" ""),1)"),"INALSA")</f>
        <v>INALSA</v>
      </c>
      <c r="D407" s="2" t="s">
        <v>13950</v>
      </c>
      <c r="E407" s="8" t="s">
        <v>13958</v>
      </c>
      <c r="F407" s="8" t="s">
        <v>13959</v>
      </c>
      <c r="G407" s="8" t="s">
        <v>13960</v>
      </c>
      <c r="H407" s="8" t="s">
        <v>13961</v>
      </c>
      <c r="I407" s="9">
        <v>1799</v>
      </c>
      <c r="J407" s="8" t="str">
        <f t="shared" si="2"/>
        <v>1001-2000</v>
      </c>
      <c r="K407" s="8" t="s">
        <v>14064</v>
      </c>
      <c r="L407" s="8">
        <v>5</v>
      </c>
      <c r="M407" s="9">
        <v>3295</v>
      </c>
      <c r="N407" s="3">
        <v>0.45</v>
      </c>
      <c r="O407" s="2">
        <v>3.8</v>
      </c>
      <c r="P407" s="4">
        <f t="shared" si="3"/>
        <v>0</v>
      </c>
      <c r="Q407" s="2">
        <v>687</v>
      </c>
      <c r="R407" s="2" t="s">
        <v>12411</v>
      </c>
      <c r="S407" s="2" t="s">
        <v>12412</v>
      </c>
      <c r="T407" s="2" t="s">
        <v>12413</v>
      </c>
      <c r="U407" s="2" t="s">
        <v>12414</v>
      </c>
      <c r="V407" s="2" t="s">
        <v>12415</v>
      </c>
      <c r="W407" s="2" t="s">
        <v>12416</v>
      </c>
      <c r="X407" s="5" t="s">
        <v>12417</v>
      </c>
      <c r="Y407" s="5" t="s">
        <v>12418</v>
      </c>
    </row>
    <row r="408" spans="1:25" ht="13" x14ac:dyDescent="0.15">
      <c r="A408" s="2" t="s">
        <v>13548</v>
      </c>
      <c r="B408" s="2" t="s">
        <v>13549</v>
      </c>
      <c r="C408" s="8" t="str">
        <f ca="1">IFERROR(__xludf.DUMMYFUNCTION("INDEX(SPLIT(B408,"" ""),1)"),"Wipro")</f>
        <v>Wipro</v>
      </c>
      <c r="D408" s="2" t="s">
        <v>13950</v>
      </c>
      <c r="E408" s="8" t="s">
        <v>13958</v>
      </c>
      <c r="F408" s="8" t="s">
        <v>13959</v>
      </c>
      <c r="G408" s="8" t="s">
        <v>13992</v>
      </c>
      <c r="H408" s="8" t="s">
        <v>13993</v>
      </c>
      <c r="I408" s="9">
        <v>1799</v>
      </c>
      <c r="J408" s="8" t="str">
        <f t="shared" si="2"/>
        <v>1001-2000</v>
      </c>
      <c r="K408" s="8" t="s">
        <v>14064</v>
      </c>
      <c r="L408" s="8">
        <v>5</v>
      </c>
      <c r="M408" s="9">
        <v>2599</v>
      </c>
      <c r="N408" s="3">
        <v>0.31</v>
      </c>
      <c r="O408" s="2">
        <v>3.6</v>
      </c>
      <c r="P408" s="4">
        <f t="shared" si="3"/>
        <v>0</v>
      </c>
      <c r="Q408" s="2">
        <v>771</v>
      </c>
      <c r="R408" s="2" t="s">
        <v>13550</v>
      </c>
      <c r="S408" s="2" t="s">
        <v>13551</v>
      </c>
      <c r="T408" s="2" t="s">
        <v>13552</v>
      </c>
      <c r="U408" s="2" t="s">
        <v>13553</v>
      </c>
      <c r="V408" s="2" t="s">
        <v>13554</v>
      </c>
      <c r="W408" s="2" t="s">
        <v>13555</v>
      </c>
      <c r="X408" s="5" t="s">
        <v>13556</v>
      </c>
      <c r="Y408" s="5" t="s">
        <v>13557</v>
      </c>
    </row>
    <row r="409" spans="1:25" ht="13" x14ac:dyDescent="0.15">
      <c r="A409" s="2" t="s">
        <v>6861</v>
      </c>
      <c r="B409" s="2" t="s">
        <v>6862</v>
      </c>
      <c r="C409" s="8" t="str">
        <f ca="1">IFERROR(__xludf.DUMMYFUNCTION("INDEX(SPLIT(B409,"" ""),1)"),"Crucial")</f>
        <v>Crucial</v>
      </c>
      <c r="D409" s="2" t="s">
        <v>13954</v>
      </c>
      <c r="E409" s="8" t="s">
        <v>14024</v>
      </c>
      <c r="F409" s="8" t="s">
        <v>14088</v>
      </c>
      <c r="G409" s="8"/>
      <c r="H409" s="8"/>
      <c r="I409" s="9">
        <v>1792</v>
      </c>
      <c r="J409" s="8" t="str">
        <f t="shared" si="2"/>
        <v>1001-2000</v>
      </c>
      <c r="K409" s="8" t="s">
        <v>14064</v>
      </c>
      <c r="L409" s="8">
        <v>5</v>
      </c>
      <c r="M409" s="9">
        <v>3500</v>
      </c>
      <c r="N409" s="3">
        <v>0.49</v>
      </c>
      <c r="O409" s="2">
        <v>4.5</v>
      </c>
      <c r="P409" s="4">
        <f t="shared" si="3"/>
        <v>1</v>
      </c>
      <c r="Q409" s="4">
        <v>26194</v>
      </c>
      <c r="R409" s="2" t="s">
        <v>6865</v>
      </c>
      <c r="S409" s="2" t="s">
        <v>6866</v>
      </c>
      <c r="T409" s="2" t="s">
        <v>6867</v>
      </c>
      <c r="U409" s="2" t="s">
        <v>6868</v>
      </c>
      <c r="V409" s="2" t="s">
        <v>6869</v>
      </c>
      <c r="W409" s="2" t="s">
        <v>6870</v>
      </c>
      <c r="X409" s="5" t="s">
        <v>6871</v>
      </c>
      <c r="Y409" s="5" t="s">
        <v>6872</v>
      </c>
    </row>
    <row r="410" spans="1:25" ht="13" x14ac:dyDescent="0.15">
      <c r="A410" s="2" t="s">
        <v>13387</v>
      </c>
      <c r="B410" s="2" t="s">
        <v>13388</v>
      </c>
      <c r="C410" s="8" t="str">
        <f ca="1">IFERROR(__xludf.DUMMYFUNCTION("INDEX(SPLIT(B410,"" ""),1)"),"KENT")</f>
        <v>KENT</v>
      </c>
      <c r="D410" s="2" t="s">
        <v>13950</v>
      </c>
      <c r="E410" s="8" t="s">
        <v>13958</v>
      </c>
      <c r="F410" s="8" t="s">
        <v>13969</v>
      </c>
      <c r="G410" s="8" t="s">
        <v>14037</v>
      </c>
      <c r="H410" s="8"/>
      <c r="I410" s="9">
        <v>1745</v>
      </c>
      <c r="J410" s="8" t="str">
        <f t="shared" si="2"/>
        <v>1001-2000</v>
      </c>
      <c r="K410" s="8" t="s">
        <v>14064</v>
      </c>
      <c r="L410" s="8">
        <v>5</v>
      </c>
      <c r="M410" s="9">
        <v>2400</v>
      </c>
      <c r="N410" s="3">
        <v>0.27</v>
      </c>
      <c r="O410" s="2">
        <v>4.2</v>
      </c>
      <c r="P410" s="4">
        <f t="shared" si="3"/>
        <v>1</v>
      </c>
      <c r="Q410" s="4">
        <v>14160</v>
      </c>
      <c r="R410" s="2" t="s">
        <v>13389</v>
      </c>
      <c r="S410" s="2" t="s">
        <v>13390</v>
      </c>
      <c r="T410" s="2" t="s">
        <v>13391</v>
      </c>
      <c r="U410" s="2" t="s">
        <v>13392</v>
      </c>
      <c r="V410" s="2" t="s">
        <v>13393</v>
      </c>
      <c r="W410" s="2" t="s">
        <v>13394</v>
      </c>
      <c r="X410" s="5" t="s">
        <v>13395</v>
      </c>
      <c r="Y410" s="5" t="s">
        <v>13396</v>
      </c>
    </row>
    <row r="411" spans="1:25" ht="13" x14ac:dyDescent="0.15">
      <c r="A411" s="2" t="s">
        <v>7975</v>
      </c>
      <c r="B411" s="2" t="s">
        <v>7976</v>
      </c>
      <c r="C411" s="8" t="str">
        <f ca="1">IFERROR(__xludf.DUMMYFUNCTION("INDEX(SPLIT(B411,"" ""),1)"),"Western")</f>
        <v>Western</v>
      </c>
      <c r="D411" s="2" t="s">
        <v>13954</v>
      </c>
      <c r="E411" s="8" t="s">
        <v>14024</v>
      </c>
      <c r="F411" s="8" t="s">
        <v>14025</v>
      </c>
      <c r="G411" s="8"/>
      <c r="H411" s="8"/>
      <c r="I411" s="9">
        <v>1709</v>
      </c>
      <c r="J411" s="8" t="str">
        <f t="shared" si="2"/>
        <v>1001-2000</v>
      </c>
      <c r="K411" s="8" t="s">
        <v>14064</v>
      </c>
      <c r="L411" s="8">
        <v>5</v>
      </c>
      <c r="M411" s="9">
        <v>4000</v>
      </c>
      <c r="N411" s="3">
        <v>0.56999999999999995</v>
      </c>
      <c r="O411" s="2">
        <v>4.4000000000000004</v>
      </c>
      <c r="P411" s="4">
        <f t="shared" si="3"/>
        <v>1</v>
      </c>
      <c r="Q411" s="4">
        <v>3029</v>
      </c>
      <c r="R411" s="2" t="s">
        <v>7979</v>
      </c>
      <c r="S411" s="2" t="s">
        <v>7980</v>
      </c>
      <c r="T411" s="2" t="s">
        <v>7981</v>
      </c>
      <c r="U411" s="2" t="s">
        <v>7982</v>
      </c>
      <c r="V411" s="2" t="s">
        <v>7983</v>
      </c>
      <c r="W411" s="2" t="s">
        <v>7984</v>
      </c>
      <c r="X411" s="5" t="s">
        <v>7985</v>
      </c>
      <c r="Y411" s="5" t="s">
        <v>7986</v>
      </c>
    </row>
    <row r="412" spans="1:25" ht="13" x14ac:dyDescent="0.15">
      <c r="A412" s="2" t="s">
        <v>1413</v>
      </c>
      <c r="B412" s="2" t="s">
        <v>1414</v>
      </c>
      <c r="C412" s="8" t="str">
        <f ca="1">IFERROR(__xludf.DUMMYFUNCTION("INDEX(SPLIT(B412,"" ""),1)"),"TP-LINK")</f>
        <v>TP-LINK</v>
      </c>
      <c r="D412" s="2" t="s">
        <v>13954</v>
      </c>
      <c r="E412" s="8" t="s">
        <v>14048</v>
      </c>
      <c r="F412" s="8" t="s">
        <v>14089</v>
      </c>
      <c r="G412" s="8" t="s">
        <v>14090</v>
      </c>
      <c r="H412" s="8"/>
      <c r="I412" s="9">
        <v>1699</v>
      </c>
      <c r="J412" s="8" t="str">
        <f t="shared" si="2"/>
        <v>1001-2000</v>
      </c>
      <c r="K412" s="8" t="s">
        <v>14064</v>
      </c>
      <c r="L412" s="8">
        <v>5</v>
      </c>
      <c r="M412" s="9">
        <v>2999</v>
      </c>
      <c r="N412" s="3">
        <v>0.43</v>
      </c>
      <c r="O412" s="2">
        <v>4.4000000000000004</v>
      </c>
      <c r="P412" s="4">
        <f t="shared" si="3"/>
        <v>1</v>
      </c>
      <c r="Q412" s="4">
        <v>24780</v>
      </c>
      <c r="R412" s="2" t="s">
        <v>1416</v>
      </c>
      <c r="S412" s="2" t="s">
        <v>550</v>
      </c>
      <c r="T412" s="2" t="s">
        <v>551</v>
      </c>
      <c r="U412" s="2" t="s">
        <v>552</v>
      </c>
      <c r="V412" s="2" t="s">
        <v>553</v>
      </c>
      <c r="W412" s="2" t="s">
        <v>554</v>
      </c>
      <c r="X412" s="5" t="s">
        <v>1417</v>
      </c>
      <c r="Y412" s="5" t="s">
        <v>1418</v>
      </c>
    </row>
    <row r="413" spans="1:25" ht="13" x14ac:dyDescent="0.15">
      <c r="A413" s="2" t="s">
        <v>6449</v>
      </c>
      <c r="B413" s="2" t="s">
        <v>6450</v>
      </c>
      <c r="C413" s="8" t="str">
        <f ca="1">IFERROR(__xludf.DUMMYFUNCTION("INDEX(SPLIT(B413,"" ""),1)"),"Redgear")</f>
        <v>Redgear</v>
      </c>
      <c r="D413" s="2" t="s">
        <v>13954</v>
      </c>
      <c r="E413" s="8" t="s">
        <v>14026</v>
      </c>
      <c r="F413" s="8" t="s">
        <v>14042</v>
      </c>
      <c r="G413" s="8" t="s">
        <v>14091</v>
      </c>
      <c r="H413" s="8"/>
      <c r="I413" s="9">
        <v>1699</v>
      </c>
      <c r="J413" s="8" t="str">
        <f t="shared" si="2"/>
        <v>1001-2000</v>
      </c>
      <c r="K413" s="8" t="s">
        <v>14064</v>
      </c>
      <c r="L413" s="8">
        <v>5</v>
      </c>
      <c r="M413" s="9">
        <v>3999</v>
      </c>
      <c r="N413" s="3">
        <v>0.57999999999999996</v>
      </c>
      <c r="O413" s="2">
        <v>4.2</v>
      </c>
      <c r="P413" s="4">
        <f t="shared" si="3"/>
        <v>1</v>
      </c>
      <c r="Q413" s="4">
        <v>25488</v>
      </c>
      <c r="R413" s="2" t="s">
        <v>6452</v>
      </c>
      <c r="S413" s="2" t="s">
        <v>6453</v>
      </c>
      <c r="T413" s="2" t="s">
        <v>6454</v>
      </c>
      <c r="U413" s="2" t="s">
        <v>6455</v>
      </c>
      <c r="V413" s="2" t="s">
        <v>6456</v>
      </c>
      <c r="W413" s="2" t="s">
        <v>6457</v>
      </c>
      <c r="X413" s="5" t="s">
        <v>6458</v>
      </c>
      <c r="Y413" s="5" t="s">
        <v>6459</v>
      </c>
    </row>
    <row r="414" spans="1:25" ht="13" x14ac:dyDescent="0.15">
      <c r="A414" s="2" t="s">
        <v>11942</v>
      </c>
      <c r="B414" s="2" t="s">
        <v>11943</v>
      </c>
      <c r="C414" s="8" t="str">
        <f ca="1">IFERROR(__xludf.DUMMYFUNCTION("INDEX(SPLIT(B414,"" ""),1)"),"KENT")</f>
        <v>KENT</v>
      </c>
      <c r="D414" s="2" t="s">
        <v>13950</v>
      </c>
      <c r="E414" s="8" t="s">
        <v>13958</v>
      </c>
      <c r="F414" s="8" t="s">
        <v>13969</v>
      </c>
      <c r="G414" s="8" t="s">
        <v>14035</v>
      </c>
      <c r="H414" s="8"/>
      <c r="I414" s="9">
        <v>1699</v>
      </c>
      <c r="J414" s="8" t="str">
        <f t="shared" si="2"/>
        <v>1001-2000</v>
      </c>
      <c r="K414" s="8" t="s">
        <v>14064</v>
      </c>
      <c r="L414" s="8">
        <v>5</v>
      </c>
      <c r="M414" s="9">
        <v>1975</v>
      </c>
      <c r="N414" s="3">
        <v>0.14000000000000001</v>
      </c>
      <c r="O414" s="2">
        <v>4.0999999999999996</v>
      </c>
      <c r="P414" s="4">
        <f t="shared" si="3"/>
        <v>0</v>
      </c>
      <c r="Q414" s="4">
        <v>4716</v>
      </c>
      <c r="R414" s="2" t="s">
        <v>11945</v>
      </c>
      <c r="S414" s="2" t="s">
        <v>11946</v>
      </c>
      <c r="T414" s="2" t="s">
        <v>11947</v>
      </c>
      <c r="U414" s="2" t="s">
        <v>11948</v>
      </c>
      <c r="V414" s="2" t="s">
        <v>11949</v>
      </c>
      <c r="W414" s="2" t="s">
        <v>11950</v>
      </c>
      <c r="X414" s="5" t="s">
        <v>11951</v>
      </c>
      <c r="Y414" s="5" t="s">
        <v>11952</v>
      </c>
    </row>
    <row r="415" spans="1:25" ht="13" x14ac:dyDescent="0.15">
      <c r="A415" s="2" t="s">
        <v>11136</v>
      </c>
      <c r="B415" s="2" t="s">
        <v>11137</v>
      </c>
      <c r="C415" s="8" t="str">
        <f ca="1">IFERROR(__xludf.DUMMYFUNCTION("INDEX(SPLIT(B415,"" ""),1)"),"AGARO")</f>
        <v>AGARO</v>
      </c>
      <c r="D415" s="2" t="s">
        <v>13950</v>
      </c>
      <c r="E415" s="8" t="s">
        <v>13958</v>
      </c>
      <c r="F415" s="8" t="s">
        <v>13969</v>
      </c>
      <c r="G415" s="8" t="s">
        <v>13987</v>
      </c>
      <c r="H415" s="8"/>
      <c r="I415" s="9">
        <v>1699</v>
      </c>
      <c r="J415" s="8" t="str">
        <f t="shared" si="2"/>
        <v>1001-2000</v>
      </c>
      <c r="K415" s="8" t="s">
        <v>14064</v>
      </c>
      <c r="L415" s="8">
        <v>5</v>
      </c>
      <c r="M415" s="9">
        <v>1999</v>
      </c>
      <c r="N415" s="3">
        <v>0.15</v>
      </c>
      <c r="O415" s="2">
        <v>4.0999999999999996</v>
      </c>
      <c r="P415" s="4">
        <f t="shared" si="3"/>
        <v>0</v>
      </c>
      <c r="Q415" s="4">
        <v>8873</v>
      </c>
      <c r="R415" s="2" t="s">
        <v>11139</v>
      </c>
      <c r="S415" s="2" t="s">
        <v>11140</v>
      </c>
      <c r="T415" s="2" t="s">
        <v>11141</v>
      </c>
      <c r="U415" s="2" t="s">
        <v>11142</v>
      </c>
      <c r="V415" s="2" t="s">
        <v>11143</v>
      </c>
      <c r="W415" s="2" t="s">
        <v>11144</v>
      </c>
      <c r="X415" s="5" t="s">
        <v>11145</v>
      </c>
      <c r="Y415" s="5" t="s">
        <v>11146</v>
      </c>
    </row>
    <row r="416" spans="1:25" ht="13" x14ac:dyDescent="0.15">
      <c r="A416" s="2" t="s">
        <v>6991</v>
      </c>
      <c r="B416" s="2" t="s">
        <v>6992</v>
      </c>
      <c r="C416" s="8" t="str">
        <f ca="1">IFERROR(__xludf.DUMMYFUNCTION("INDEX(SPLIT(B416,"" ""),1)"),"DIGITEK®")</f>
        <v>DIGITEK®</v>
      </c>
      <c r="D416" s="2" t="s">
        <v>13942</v>
      </c>
      <c r="E416" s="8" t="s">
        <v>13947</v>
      </c>
      <c r="F416" s="8" t="s">
        <v>14045</v>
      </c>
      <c r="G416" s="8" t="s">
        <v>14084</v>
      </c>
      <c r="H416" s="8" t="s">
        <v>14092</v>
      </c>
      <c r="I416" s="9">
        <v>1699</v>
      </c>
      <c r="J416" s="8" t="str">
        <f t="shared" si="2"/>
        <v>1001-2000</v>
      </c>
      <c r="K416" s="8" t="s">
        <v>14064</v>
      </c>
      <c r="L416" s="8">
        <v>5</v>
      </c>
      <c r="M416" s="9">
        <v>3495</v>
      </c>
      <c r="N416" s="3">
        <v>0.51</v>
      </c>
      <c r="O416" s="2">
        <v>4.0999999999999996</v>
      </c>
      <c r="P416" s="4">
        <f t="shared" si="3"/>
        <v>0</v>
      </c>
      <c r="Q416" s="4">
        <v>14371</v>
      </c>
      <c r="R416" s="2" t="s">
        <v>6995</v>
      </c>
      <c r="S416" s="2" t="s">
        <v>6996</v>
      </c>
      <c r="T416" s="2" t="s">
        <v>6997</v>
      </c>
      <c r="U416" s="2" t="s">
        <v>6998</v>
      </c>
      <c r="V416" s="2" t="s">
        <v>6999</v>
      </c>
      <c r="W416" s="2" t="s">
        <v>7000</v>
      </c>
      <c r="X416" s="5" t="s">
        <v>7001</v>
      </c>
      <c r="Y416" s="5" t="s">
        <v>7002</v>
      </c>
    </row>
    <row r="417" spans="1:25" ht="13" x14ac:dyDescent="0.15">
      <c r="A417" s="2" t="s">
        <v>9236</v>
      </c>
      <c r="B417" s="2" t="s">
        <v>9237</v>
      </c>
      <c r="C417" s="8" t="str">
        <f ca="1">IFERROR(__xludf.DUMMYFUNCTION("INDEX(SPLIT(B417,"" ""),1)"),"Pigeon")</f>
        <v>Pigeon</v>
      </c>
      <c r="D417" s="2" t="s">
        <v>13950</v>
      </c>
      <c r="E417" s="8" t="s">
        <v>13958</v>
      </c>
      <c r="F417" s="8" t="s">
        <v>13969</v>
      </c>
      <c r="G417" s="8" t="s">
        <v>14031</v>
      </c>
      <c r="H417" s="8"/>
      <c r="I417" s="9">
        <v>1699</v>
      </c>
      <c r="J417" s="8" t="str">
        <f t="shared" si="2"/>
        <v>1001-2000</v>
      </c>
      <c r="K417" s="8" t="s">
        <v>14064</v>
      </c>
      <c r="L417" s="8">
        <v>5</v>
      </c>
      <c r="M417" s="9">
        <v>3193</v>
      </c>
      <c r="N417" s="3">
        <v>0.47</v>
      </c>
      <c r="O417" s="2">
        <v>3.8</v>
      </c>
      <c r="P417" s="4">
        <f t="shared" si="3"/>
        <v>0</v>
      </c>
      <c r="Q417" s="4">
        <v>54032</v>
      </c>
      <c r="R417" s="2" t="s">
        <v>9240</v>
      </c>
      <c r="S417" s="2" t="s">
        <v>9241</v>
      </c>
      <c r="T417" s="2" t="s">
        <v>9242</v>
      </c>
      <c r="U417" s="2" t="s">
        <v>9243</v>
      </c>
      <c r="V417" s="2" t="s">
        <v>9244</v>
      </c>
      <c r="W417" s="2" t="s">
        <v>9245</v>
      </c>
      <c r="X417" s="5" t="s">
        <v>9246</v>
      </c>
      <c r="Y417" s="5" t="s">
        <v>9247</v>
      </c>
    </row>
    <row r="418" spans="1:25" ht="13" x14ac:dyDescent="0.15">
      <c r="A418" s="2" t="s">
        <v>11735</v>
      </c>
      <c r="B418" s="2" t="s">
        <v>11736</v>
      </c>
      <c r="C418" s="8" t="str">
        <f ca="1">IFERROR(__xludf.DUMMYFUNCTION("INDEX(SPLIT(B418,"" ""),1)"),"Lifelong")</f>
        <v>Lifelong</v>
      </c>
      <c r="D418" s="2" t="s">
        <v>13950</v>
      </c>
      <c r="E418" s="8" t="s">
        <v>13958</v>
      </c>
      <c r="F418" s="8" t="s">
        <v>13969</v>
      </c>
      <c r="G418" s="8" t="s">
        <v>13994</v>
      </c>
      <c r="H418" s="8"/>
      <c r="I418" s="9">
        <v>1699</v>
      </c>
      <c r="J418" s="8" t="str">
        <f t="shared" si="2"/>
        <v>1001-2000</v>
      </c>
      <c r="K418" s="8" t="s">
        <v>14064</v>
      </c>
      <c r="L418" s="8">
        <v>5</v>
      </c>
      <c r="M418" s="9">
        <v>3398</v>
      </c>
      <c r="N418" s="3">
        <v>0.5</v>
      </c>
      <c r="O418" s="2">
        <v>3.8</v>
      </c>
      <c r="P418" s="4">
        <f t="shared" si="3"/>
        <v>0</v>
      </c>
      <c r="Q418" s="4">
        <v>7988</v>
      </c>
      <c r="R418" s="2" t="s">
        <v>11738</v>
      </c>
      <c r="S418" s="2" t="s">
        <v>11739</v>
      </c>
      <c r="T418" s="2" t="s">
        <v>11740</v>
      </c>
      <c r="U418" s="2" t="s">
        <v>11741</v>
      </c>
      <c r="V418" s="2" t="s">
        <v>11742</v>
      </c>
      <c r="W418" s="2" t="s">
        <v>11743</v>
      </c>
      <c r="X418" s="5" t="s">
        <v>11744</v>
      </c>
      <c r="Y418" s="5" t="s">
        <v>11745</v>
      </c>
    </row>
    <row r="419" spans="1:25" ht="13" x14ac:dyDescent="0.15">
      <c r="A419" s="2" t="s">
        <v>10885</v>
      </c>
      <c r="B419" s="2" t="s">
        <v>10886</v>
      </c>
      <c r="C419" s="8" t="str">
        <f ca="1">IFERROR(__xludf.DUMMYFUNCTION("INDEX(SPLIT(B419,"" ""),1)"),"KENT")</f>
        <v>KENT</v>
      </c>
      <c r="D419" s="2" t="s">
        <v>13950</v>
      </c>
      <c r="E419" s="8" t="s">
        <v>13958</v>
      </c>
      <c r="F419" s="8" t="s">
        <v>13964</v>
      </c>
      <c r="G419" s="8" t="s">
        <v>13965</v>
      </c>
      <c r="H419" s="8"/>
      <c r="I419" s="9">
        <v>1699</v>
      </c>
      <c r="J419" s="8" t="str">
        <f t="shared" si="2"/>
        <v>1001-2000</v>
      </c>
      <c r="K419" s="8" t="s">
        <v>14064</v>
      </c>
      <c r="L419" s="8">
        <v>5</v>
      </c>
      <c r="M419" s="9">
        <v>1900</v>
      </c>
      <c r="N419" s="3">
        <v>0.11</v>
      </c>
      <c r="O419" s="2">
        <v>3.6</v>
      </c>
      <c r="P419" s="4">
        <f t="shared" si="3"/>
        <v>0</v>
      </c>
      <c r="Q419" s="4">
        <v>11456</v>
      </c>
      <c r="R419" s="2" t="s">
        <v>10887</v>
      </c>
      <c r="S419" s="2" t="s">
        <v>10888</v>
      </c>
      <c r="T419" s="2" t="s">
        <v>10889</v>
      </c>
      <c r="U419" s="2" t="s">
        <v>10890</v>
      </c>
      <c r="V419" s="2" t="s">
        <v>10891</v>
      </c>
      <c r="W419" s="2" t="s">
        <v>10892</v>
      </c>
      <c r="X419" s="5" t="s">
        <v>10893</v>
      </c>
      <c r="Y419" s="5" t="s">
        <v>10894</v>
      </c>
    </row>
    <row r="420" spans="1:25" ht="13" x14ac:dyDescent="0.15">
      <c r="A420" s="2" t="s">
        <v>8700</v>
      </c>
      <c r="B420" s="2" t="s">
        <v>8701</v>
      </c>
      <c r="C420" s="8" t="str">
        <f ca="1">IFERROR(__xludf.DUMMYFUNCTION("INDEX(SPLIT(B420,"" ""),1)"),"Artis")</f>
        <v>Artis</v>
      </c>
      <c r="D420" s="2" t="s">
        <v>13954</v>
      </c>
      <c r="E420" s="8" t="s">
        <v>14026</v>
      </c>
      <c r="F420" s="8" t="s">
        <v>14078</v>
      </c>
      <c r="G420" s="8" t="s">
        <v>14093</v>
      </c>
      <c r="H420" s="8"/>
      <c r="I420" s="9">
        <v>1699</v>
      </c>
      <c r="J420" s="8" t="str">
        <f t="shared" si="2"/>
        <v>1001-2000</v>
      </c>
      <c r="K420" s="8" t="s">
        <v>14064</v>
      </c>
      <c r="L420" s="8">
        <v>5</v>
      </c>
      <c r="M420" s="9">
        <v>3499</v>
      </c>
      <c r="N420" s="3">
        <v>0.51</v>
      </c>
      <c r="O420" s="2">
        <v>3.6</v>
      </c>
      <c r="P420" s="4">
        <f t="shared" si="3"/>
        <v>0</v>
      </c>
      <c r="Q420" s="4">
        <v>7689</v>
      </c>
      <c r="R420" s="2" t="s">
        <v>8702</v>
      </c>
      <c r="S420" s="2" t="s">
        <v>8703</v>
      </c>
      <c r="T420" s="2" t="s">
        <v>8704</v>
      </c>
      <c r="U420" s="2" t="s">
        <v>8705</v>
      </c>
      <c r="V420" s="2" t="s">
        <v>8706</v>
      </c>
      <c r="W420" s="2" t="s">
        <v>8707</v>
      </c>
      <c r="X420" s="5" t="s">
        <v>8708</v>
      </c>
      <c r="Y420" s="5" t="s">
        <v>8709</v>
      </c>
    </row>
    <row r="421" spans="1:25" ht="13" x14ac:dyDescent="0.15">
      <c r="A421" s="2" t="s">
        <v>10652</v>
      </c>
      <c r="B421" s="2" t="s">
        <v>10653</v>
      </c>
      <c r="C421" s="8" t="str">
        <f ca="1">IFERROR(__xludf.DUMMYFUNCTION("INDEX(SPLIT(B421,"" ""),1)"),"PHILIPS")</f>
        <v>PHILIPS</v>
      </c>
      <c r="D421" s="2" t="s">
        <v>13950</v>
      </c>
      <c r="E421" s="8" t="s">
        <v>13958</v>
      </c>
      <c r="F421" s="8" t="s">
        <v>13969</v>
      </c>
      <c r="G421" s="8" t="s">
        <v>14037</v>
      </c>
      <c r="H421" s="8"/>
      <c r="I421" s="9">
        <v>1695</v>
      </c>
      <c r="J421" s="8" t="str">
        <f t="shared" si="2"/>
        <v>1001-2000</v>
      </c>
      <c r="K421" s="8" t="s">
        <v>14064</v>
      </c>
      <c r="L421" s="8">
        <v>5</v>
      </c>
      <c r="M421" s="9">
        <v>1695</v>
      </c>
      <c r="N421" s="3">
        <v>0</v>
      </c>
      <c r="O421" s="2">
        <v>4.2</v>
      </c>
      <c r="P421" s="4">
        <f t="shared" si="3"/>
        <v>1</v>
      </c>
      <c r="Q421" s="4">
        <v>14290</v>
      </c>
      <c r="R421" s="2" t="s">
        <v>10654</v>
      </c>
      <c r="S421" s="2" t="s">
        <v>10655</v>
      </c>
      <c r="T421" s="2" t="s">
        <v>10656</v>
      </c>
      <c r="U421" s="2" t="s">
        <v>10657</v>
      </c>
      <c r="V421" s="2" t="s">
        <v>10658</v>
      </c>
      <c r="W421" s="2" t="s">
        <v>10659</v>
      </c>
      <c r="X421" s="5" t="s">
        <v>10660</v>
      </c>
      <c r="Y421" s="5" t="s">
        <v>10661</v>
      </c>
    </row>
    <row r="422" spans="1:25" ht="13" x14ac:dyDescent="0.15">
      <c r="A422" s="2" t="s">
        <v>8320</v>
      </c>
      <c r="B422" s="2" t="s">
        <v>8321</v>
      </c>
      <c r="C422" s="8" t="str">
        <f ca="1">IFERROR(__xludf.DUMMYFUNCTION("INDEX(SPLIT(B422,"" ""),1)"),"realme")</f>
        <v>realme</v>
      </c>
      <c r="D422" s="2" t="s">
        <v>13942</v>
      </c>
      <c r="E422" s="8" t="s">
        <v>14007</v>
      </c>
      <c r="F422" s="8" t="s">
        <v>14008</v>
      </c>
      <c r="G422" s="8" t="s">
        <v>14009</v>
      </c>
      <c r="H422" s="8"/>
      <c r="I422" s="9">
        <v>1679</v>
      </c>
      <c r="J422" s="8" t="str">
        <f t="shared" si="2"/>
        <v>1001-2000</v>
      </c>
      <c r="K422" s="8" t="s">
        <v>14064</v>
      </c>
      <c r="L422" s="8">
        <v>5</v>
      </c>
      <c r="M422" s="9">
        <v>1999</v>
      </c>
      <c r="N422" s="3">
        <v>0.16</v>
      </c>
      <c r="O422" s="2">
        <v>4.0999999999999996</v>
      </c>
      <c r="P422" s="4">
        <f t="shared" si="3"/>
        <v>0</v>
      </c>
      <c r="Q422" s="4">
        <v>72563</v>
      </c>
      <c r="R422" s="2" t="s">
        <v>8323</v>
      </c>
      <c r="S422" s="2" t="s">
        <v>8324</v>
      </c>
      <c r="T422" s="2" t="s">
        <v>8325</v>
      </c>
      <c r="U422" s="2" t="s">
        <v>8326</v>
      </c>
      <c r="V422" s="2" t="s">
        <v>8327</v>
      </c>
      <c r="W422" s="2" t="s">
        <v>8328</v>
      </c>
      <c r="X422" s="5" t="s">
        <v>8329</v>
      </c>
      <c r="Y422" s="5" t="s">
        <v>8330</v>
      </c>
    </row>
    <row r="423" spans="1:25" ht="13" x14ac:dyDescent="0.15">
      <c r="A423" s="2" t="s">
        <v>9585</v>
      </c>
      <c r="B423" s="2" t="s">
        <v>9586</v>
      </c>
      <c r="C423" s="8" t="str">
        <f ca="1">IFERROR(__xludf.DUMMYFUNCTION("INDEX(SPLIT(B423,"" ""),1)"),"AGARO")</f>
        <v>AGARO</v>
      </c>
      <c r="D423" s="2" t="s">
        <v>13950</v>
      </c>
      <c r="E423" s="8" t="s">
        <v>13958</v>
      </c>
      <c r="F423" s="8" t="s">
        <v>13959</v>
      </c>
      <c r="G423" s="8" t="s">
        <v>13960</v>
      </c>
      <c r="H423" s="8" t="s">
        <v>13961</v>
      </c>
      <c r="I423" s="9">
        <v>1665</v>
      </c>
      <c r="J423" s="8" t="str">
        <f t="shared" si="2"/>
        <v>1001-2000</v>
      </c>
      <c r="K423" s="8" t="s">
        <v>14064</v>
      </c>
      <c r="L423" s="8">
        <v>5</v>
      </c>
      <c r="M423" s="9">
        <v>2099</v>
      </c>
      <c r="N423" s="3">
        <v>0.21</v>
      </c>
      <c r="O423" s="2">
        <v>4</v>
      </c>
      <c r="P423" s="4">
        <f t="shared" si="3"/>
        <v>0</v>
      </c>
      <c r="Q423" s="4">
        <v>14368</v>
      </c>
      <c r="R423" s="2" t="s">
        <v>9589</v>
      </c>
      <c r="S423" s="2" t="s">
        <v>9590</v>
      </c>
      <c r="T423" s="2" t="s">
        <v>9591</v>
      </c>
      <c r="U423" s="2" t="s">
        <v>9592</v>
      </c>
      <c r="V423" s="2" t="s">
        <v>9593</v>
      </c>
      <c r="W423" s="2" t="s">
        <v>9594</v>
      </c>
      <c r="X423" s="5" t="s">
        <v>9595</v>
      </c>
      <c r="Y423" s="5" t="s">
        <v>9596</v>
      </c>
    </row>
    <row r="424" spans="1:25" ht="13" x14ac:dyDescent="0.15">
      <c r="A424" s="2" t="s">
        <v>11646</v>
      </c>
      <c r="B424" s="2" t="s">
        <v>11647</v>
      </c>
      <c r="C424" s="8" t="str">
        <f ca="1">IFERROR(__xludf.DUMMYFUNCTION("INDEX(SPLIT(B424,"" ""),1)"),"INALSA")</f>
        <v>INALSA</v>
      </c>
      <c r="D424" s="2" t="s">
        <v>13950</v>
      </c>
      <c r="E424" s="8" t="s">
        <v>13958</v>
      </c>
      <c r="F424" s="8" t="s">
        <v>13969</v>
      </c>
      <c r="G424" s="8" t="s">
        <v>14083</v>
      </c>
      <c r="H424" s="8"/>
      <c r="I424" s="9">
        <v>1656</v>
      </c>
      <c r="J424" s="8" t="str">
        <f t="shared" si="2"/>
        <v>1001-2000</v>
      </c>
      <c r="K424" s="8" t="s">
        <v>14064</v>
      </c>
      <c r="L424" s="8">
        <v>5</v>
      </c>
      <c r="M424" s="9">
        <v>2695</v>
      </c>
      <c r="N424" s="3">
        <v>0.39</v>
      </c>
      <c r="O424" s="2">
        <v>4.4000000000000004</v>
      </c>
      <c r="P424" s="4">
        <f t="shared" si="3"/>
        <v>1</v>
      </c>
      <c r="Q424" s="4">
        <v>6027</v>
      </c>
      <c r="R424" s="2" t="s">
        <v>11650</v>
      </c>
      <c r="S424" s="2" t="s">
        <v>11651</v>
      </c>
      <c r="T424" s="2" t="s">
        <v>11652</v>
      </c>
      <c r="U424" s="2" t="s">
        <v>11653</v>
      </c>
      <c r="V424" s="2" t="s">
        <v>11654</v>
      </c>
      <c r="W424" s="2" t="s">
        <v>11655</v>
      </c>
      <c r="X424" s="5" t="s">
        <v>11656</v>
      </c>
      <c r="Y424" s="5" t="s">
        <v>11657</v>
      </c>
    </row>
    <row r="425" spans="1:25" ht="13" x14ac:dyDescent="0.15">
      <c r="A425" s="2" t="s">
        <v>12496</v>
      </c>
      <c r="B425" s="2" t="s">
        <v>12497</v>
      </c>
      <c r="C425" s="8" t="str">
        <f ca="1">IFERROR(__xludf.DUMMYFUNCTION("INDEX(SPLIT(B425,"" ""),1)"),"Solidaire")</f>
        <v>Solidaire</v>
      </c>
      <c r="D425" s="2" t="s">
        <v>13950</v>
      </c>
      <c r="E425" s="8" t="s">
        <v>13958</v>
      </c>
      <c r="F425" s="8" t="s">
        <v>13969</v>
      </c>
      <c r="G425" s="8" t="s">
        <v>13994</v>
      </c>
      <c r="H425" s="8"/>
      <c r="I425" s="9">
        <v>1649</v>
      </c>
      <c r="J425" s="8" t="str">
        <f t="shared" si="2"/>
        <v>1001-2000</v>
      </c>
      <c r="K425" s="8" t="s">
        <v>14064</v>
      </c>
      <c r="L425" s="8">
        <v>5</v>
      </c>
      <c r="M425" s="9">
        <v>2800</v>
      </c>
      <c r="N425" s="3">
        <v>0.41</v>
      </c>
      <c r="O425" s="2">
        <v>3.9</v>
      </c>
      <c r="P425" s="4">
        <f t="shared" si="3"/>
        <v>0</v>
      </c>
      <c r="Q425" s="4">
        <v>2162</v>
      </c>
      <c r="R425" s="2" t="s">
        <v>12499</v>
      </c>
      <c r="S425" s="2" t="s">
        <v>12500</v>
      </c>
      <c r="T425" s="2" t="s">
        <v>12501</v>
      </c>
      <c r="U425" s="2" t="s">
        <v>12502</v>
      </c>
      <c r="V425" s="2" t="s">
        <v>12503</v>
      </c>
      <c r="W425" s="2" t="s">
        <v>12504</v>
      </c>
      <c r="X425" s="5" t="s">
        <v>12505</v>
      </c>
      <c r="Y425" s="5" t="s">
        <v>12506</v>
      </c>
    </row>
    <row r="426" spans="1:25" ht="13" x14ac:dyDescent="0.15">
      <c r="A426" s="2" t="s">
        <v>9339</v>
      </c>
      <c r="B426" s="2" t="s">
        <v>9340</v>
      </c>
      <c r="C426" s="8" t="str">
        <f ca="1">IFERROR(__xludf.DUMMYFUNCTION("INDEX(SPLIT(B426,"" ""),1)"),"Havells")</f>
        <v>Havells</v>
      </c>
      <c r="D426" s="2" t="s">
        <v>13950</v>
      </c>
      <c r="E426" s="8" t="s">
        <v>13958</v>
      </c>
      <c r="F426" s="8" t="s">
        <v>13969</v>
      </c>
      <c r="G426" s="8" t="s">
        <v>14040</v>
      </c>
      <c r="H426" s="8" t="s">
        <v>14041</v>
      </c>
      <c r="I426" s="9">
        <v>1625</v>
      </c>
      <c r="J426" s="8" t="str">
        <f t="shared" si="2"/>
        <v>1001-2000</v>
      </c>
      <c r="K426" s="8" t="s">
        <v>14064</v>
      </c>
      <c r="L426" s="8">
        <v>5</v>
      </c>
      <c r="M426" s="9">
        <v>2995</v>
      </c>
      <c r="N426" s="3">
        <v>0.46</v>
      </c>
      <c r="O426" s="2">
        <v>4.5</v>
      </c>
      <c r="P426" s="4">
        <f t="shared" si="3"/>
        <v>1</v>
      </c>
      <c r="Q426" s="4">
        <v>23484</v>
      </c>
      <c r="R426" s="2" t="s">
        <v>9343</v>
      </c>
      <c r="S426" s="2" t="s">
        <v>9344</v>
      </c>
      <c r="T426" s="2" t="s">
        <v>9345</v>
      </c>
      <c r="U426" s="2" t="s">
        <v>9346</v>
      </c>
      <c r="V426" s="2" t="s">
        <v>9347</v>
      </c>
      <c r="W426" s="2" t="s">
        <v>9348</v>
      </c>
      <c r="X426" s="5" t="s">
        <v>9349</v>
      </c>
      <c r="Y426" s="5" t="s">
        <v>9350</v>
      </c>
    </row>
    <row r="427" spans="1:25" ht="13" x14ac:dyDescent="0.15">
      <c r="A427" s="2" t="s">
        <v>13440</v>
      </c>
      <c r="B427" s="2" t="s">
        <v>13441</v>
      </c>
      <c r="C427" s="8" t="str">
        <f ca="1">IFERROR(__xludf.DUMMYFUNCTION("INDEX(SPLIT(B427,"" ""),1)"),"Glen")</f>
        <v>Glen</v>
      </c>
      <c r="D427" s="2" t="s">
        <v>13950</v>
      </c>
      <c r="E427" s="8" t="s">
        <v>13958</v>
      </c>
      <c r="F427" s="8" t="s">
        <v>13969</v>
      </c>
      <c r="G427" s="8" t="s">
        <v>14094</v>
      </c>
      <c r="H427" s="8"/>
      <c r="I427" s="9">
        <v>1624</v>
      </c>
      <c r="J427" s="8" t="str">
        <f t="shared" si="2"/>
        <v>1001-2000</v>
      </c>
      <c r="K427" s="8" t="s">
        <v>14064</v>
      </c>
      <c r="L427" s="8">
        <v>5</v>
      </c>
      <c r="M427" s="9">
        <v>2495</v>
      </c>
      <c r="N427" s="3">
        <v>0.35</v>
      </c>
      <c r="O427" s="2">
        <v>4.0999999999999996</v>
      </c>
      <c r="P427" s="4">
        <f t="shared" si="3"/>
        <v>0</v>
      </c>
      <c r="Q427" s="2">
        <v>827</v>
      </c>
      <c r="R427" s="2" t="s">
        <v>13443</v>
      </c>
      <c r="S427" s="2" t="s">
        <v>13444</v>
      </c>
      <c r="T427" s="2" t="s">
        <v>13445</v>
      </c>
      <c r="U427" s="2" t="s">
        <v>13446</v>
      </c>
      <c r="V427" s="2" t="s">
        <v>13447</v>
      </c>
      <c r="W427" s="2" t="s">
        <v>13448</v>
      </c>
      <c r="X427" s="5" t="s">
        <v>13449</v>
      </c>
      <c r="Y427" s="5" t="s">
        <v>13450</v>
      </c>
    </row>
    <row r="428" spans="1:25" ht="13" x14ac:dyDescent="0.15">
      <c r="A428" s="2" t="s">
        <v>9505</v>
      </c>
      <c r="B428" s="2" t="s">
        <v>9506</v>
      </c>
      <c r="C428" s="8" t="str">
        <f ca="1">IFERROR(__xludf.DUMMYFUNCTION("INDEX(SPLIT(B428,"" ""),1)"),"Philips")</f>
        <v>Philips</v>
      </c>
      <c r="D428" s="2" t="s">
        <v>13950</v>
      </c>
      <c r="E428" s="8" t="s">
        <v>13958</v>
      </c>
      <c r="F428" s="8" t="s">
        <v>13959</v>
      </c>
      <c r="G428" s="8" t="s">
        <v>13992</v>
      </c>
      <c r="H428" s="8" t="s">
        <v>13993</v>
      </c>
      <c r="I428" s="9">
        <v>1614</v>
      </c>
      <c r="J428" s="8" t="str">
        <f t="shared" si="2"/>
        <v>1001-2000</v>
      </c>
      <c r="K428" s="8" t="s">
        <v>14064</v>
      </c>
      <c r="L428" s="8">
        <v>5</v>
      </c>
      <c r="M428" s="9">
        <v>1745</v>
      </c>
      <c r="N428" s="3">
        <v>0.08</v>
      </c>
      <c r="O428" s="2">
        <v>4.3</v>
      </c>
      <c r="P428" s="4">
        <f t="shared" si="3"/>
        <v>1</v>
      </c>
      <c r="Q428" s="4">
        <v>37974</v>
      </c>
      <c r="R428" s="2" t="s">
        <v>9510</v>
      </c>
      <c r="S428" s="2" t="s">
        <v>9511</v>
      </c>
      <c r="T428" s="2" t="s">
        <v>9512</v>
      </c>
      <c r="U428" s="2" t="s">
        <v>9513</v>
      </c>
      <c r="V428" s="2" t="s">
        <v>9514</v>
      </c>
      <c r="W428" s="2" t="s">
        <v>9515</v>
      </c>
      <c r="X428" s="5" t="s">
        <v>9516</v>
      </c>
      <c r="Y428" s="5" t="s">
        <v>9517</v>
      </c>
    </row>
    <row r="429" spans="1:25" ht="13" x14ac:dyDescent="0.15">
      <c r="A429" s="2" t="s">
        <v>13484</v>
      </c>
      <c r="B429" s="2" t="s">
        <v>13485</v>
      </c>
      <c r="C429" s="8" t="str">
        <f ca="1">IFERROR(__xludf.DUMMYFUNCTION("INDEX(SPLIT(B429,"" ""),1)"),"iBELL")</f>
        <v>iBELL</v>
      </c>
      <c r="D429" s="2" t="s">
        <v>13950</v>
      </c>
      <c r="E429" s="8" t="s">
        <v>13958</v>
      </c>
      <c r="F429" s="8" t="s">
        <v>13969</v>
      </c>
      <c r="G429" s="8" t="s">
        <v>14031</v>
      </c>
      <c r="H429" s="8"/>
      <c r="I429" s="9">
        <v>1601</v>
      </c>
      <c r="J429" s="8" t="str">
        <f t="shared" si="2"/>
        <v>1001-2000</v>
      </c>
      <c r="K429" s="8" t="s">
        <v>14064</v>
      </c>
      <c r="L429" s="8">
        <v>5</v>
      </c>
      <c r="M429" s="9">
        <v>3890</v>
      </c>
      <c r="N429" s="3">
        <v>0.59</v>
      </c>
      <c r="O429" s="2">
        <v>4.2</v>
      </c>
      <c r="P429" s="4">
        <f t="shared" si="3"/>
        <v>1</v>
      </c>
      <c r="Q429" s="2">
        <v>156</v>
      </c>
      <c r="R429" s="2" t="s">
        <v>13488</v>
      </c>
      <c r="S429" s="2" t="s">
        <v>13489</v>
      </c>
      <c r="T429" s="2" t="s">
        <v>13490</v>
      </c>
      <c r="U429" s="2" t="s">
        <v>13491</v>
      </c>
      <c r="V429" s="2" t="s">
        <v>13492</v>
      </c>
      <c r="W429" s="2" t="s">
        <v>13493</v>
      </c>
      <c r="X429" s="5" t="s">
        <v>13494</v>
      </c>
      <c r="Y429" s="5" t="s">
        <v>13495</v>
      </c>
    </row>
    <row r="430" spans="1:25" ht="13" x14ac:dyDescent="0.15">
      <c r="A430" s="2" t="s">
        <v>11492</v>
      </c>
      <c r="B430" s="2" t="s">
        <v>11493</v>
      </c>
      <c r="C430" s="8" t="str">
        <f ca="1">IFERROR(__xludf.DUMMYFUNCTION("INDEX(SPLIT(B430,"" ""),1)"),"Brayden")</f>
        <v>Brayden</v>
      </c>
      <c r="D430" s="2" t="s">
        <v>13950</v>
      </c>
      <c r="E430" s="8" t="s">
        <v>13958</v>
      </c>
      <c r="F430" s="8" t="s">
        <v>13969</v>
      </c>
      <c r="G430" s="8" t="s">
        <v>14083</v>
      </c>
      <c r="H430" s="8"/>
      <c r="I430" s="9">
        <v>1599</v>
      </c>
      <c r="J430" s="8" t="str">
        <f t="shared" si="2"/>
        <v>1001-2000</v>
      </c>
      <c r="K430" s="8" t="s">
        <v>14064</v>
      </c>
      <c r="L430" s="8">
        <v>5</v>
      </c>
      <c r="M430" s="9">
        <v>1999</v>
      </c>
      <c r="N430" s="3">
        <v>0.2</v>
      </c>
      <c r="O430" s="2">
        <v>4.4000000000000004</v>
      </c>
      <c r="P430" s="4">
        <f t="shared" si="3"/>
        <v>1</v>
      </c>
      <c r="Q430" s="4">
        <v>1558</v>
      </c>
      <c r="R430" s="2" t="s">
        <v>11494</v>
      </c>
      <c r="S430" s="2" t="s">
        <v>11495</v>
      </c>
      <c r="T430" s="2" t="s">
        <v>11496</v>
      </c>
      <c r="U430" s="2" t="s">
        <v>11497</v>
      </c>
      <c r="V430" s="2" t="s">
        <v>11498</v>
      </c>
      <c r="W430" s="2" t="s">
        <v>11499</v>
      </c>
      <c r="X430" s="5" t="s">
        <v>11500</v>
      </c>
      <c r="Y430" s="5" t="s">
        <v>11501</v>
      </c>
    </row>
    <row r="431" spans="1:25" ht="13" x14ac:dyDescent="0.15">
      <c r="A431" s="2" t="s">
        <v>1210</v>
      </c>
      <c r="B431" s="2" t="s">
        <v>1211</v>
      </c>
      <c r="C431" s="8" t="str">
        <f ca="1">IFERROR(__xludf.DUMMYFUNCTION("INDEX(SPLIT(B431,"" ""),1)"),"Belkin")</f>
        <v>Belkin</v>
      </c>
      <c r="D431" s="2" t="s">
        <v>13954</v>
      </c>
      <c r="E431" s="8" t="s">
        <v>14026</v>
      </c>
      <c r="F431" s="8" t="s">
        <v>14095</v>
      </c>
      <c r="G431" s="8" t="s">
        <v>14096</v>
      </c>
      <c r="H431" s="8" t="s">
        <v>14097</v>
      </c>
      <c r="I431" s="9">
        <v>1599</v>
      </c>
      <c r="J431" s="8" t="str">
        <f t="shared" si="2"/>
        <v>1001-2000</v>
      </c>
      <c r="K431" s="8" t="s">
        <v>14064</v>
      </c>
      <c r="L431" s="8">
        <v>5</v>
      </c>
      <c r="M431" s="9">
        <v>1999</v>
      </c>
      <c r="N431" s="3">
        <v>0.2</v>
      </c>
      <c r="O431" s="2">
        <v>4.4000000000000004</v>
      </c>
      <c r="P431" s="4">
        <f t="shared" si="3"/>
        <v>1</v>
      </c>
      <c r="Q431" s="4">
        <v>1951</v>
      </c>
      <c r="R431" s="2" t="s">
        <v>1212</v>
      </c>
      <c r="S431" s="2" t="s">
        <v>1213</v>
      </c>
      <c r="T431" s="2" t="s">
        <v>1214</v>
      </c>
      <c r="U431" s="2" t="s">
        <v>1215</v>
      </c>
      <c r="V431" s="2" t="s">
        <v>1216</v>
      </c>
      <c r="W431" s="2" t="s">
        <v>1217</v>
      </c>
      <c r="X431" s="5" t="s">
        <v>1218</v>
      </c>
      <c r="Y431" s="5" t="s">
        <v>1219</v>
      </c>
    </row>
    <row r="432" spans="1:25" ht="13" x14ac:dyDescent="0.15">
      <c r="A432" s="2" t="s">
        <v>4939</v>
      </c>
      <c r="B432" s="2" t="s">
        <v>4940</v>
      </c>
      <c r="C432" s="8" t="str">
        <f ca="1">IFERROR(__xludf.DUMMYFUNCTION("INDEX(SPLIT(B432,"" ""),1)"),"Spigen")</f>
        <v>Spigen</v>
      </c>
      <c r="D432" s="2" t="s">
        <v>13942</v>
      </c>
      <c r="E432" s="8" t="s">
        <v>13947</v>
      </c>
      <c r="F432" s="8" t="s">
        <v>14045</v>
      </c>
      <c r="G432" s="8" t="s">
        <v>14098</v>
      </c>
      <c r="H432" s="8" t="s">
        <v>14099</v>
      </c>
      <c r="I432" s="9">
        <v>1599</v>
      </c>
      <c r="J432" s="8" t="str">
        <f t="shared" si="2"/>
        <v>1001-2000</v>
      </c>
      <c r="K432" s="8" t="s">
        <v>14064</v>
      </c>
      <c r="L432" s="8">
        <v>5</v>
      </c>
      <c r="M432" s="9">
        <v>2599</v>
      </c>
      <c r="N432" s="3">
        <v>0.38</v>
      </c>
      <c r="O432" s="2">
        <v>4.3</v>
      </c>
      <c r="P432" s="4">
        <f t="shared" si="3"/>
        <v>1</v>
      </c>
      <c r="Q432" s="4">
        <v>1801</v>
      </c>
      <c r="R432" s="2" t="s">
        <v>4941</v>
      </c>
      <c r="S432" s="2" t="s">
        <v>4942</v>
      </c>
      <c r="T432" s="2" t="s">
        <v>4943</v>
      </c>
      <c r="U432" s="2" t="s">
        <v>4944</v>
      </c>
      <c r="V432" s="2" t="s">
        <v>4945</v>
      </c>
      <c r="W432" s="2" t="s">
        <v>4946</v>
      </c>
      <c r="X432" s="5" t="s">
        <v>4947</v>
      </c>
      <c r="Y432" s="5" t="s">
        <v>4948</v>
      </c>
    </row>
    <row r="433" spans="1:25" ht="13" x14ac:dyDescent="0.15">
      <c r="A433" s="2" t="s">
        <v>8921</v>
      </c>
      <c r="B433" s="2" t="s">
        <v>8922</v>
      </c>
      <c r="C433" s="8" t="str">
        <f ca="1">IFERROR(__xludf.DUMMYFUNCTION("INDEX(SPLIT(B433,"" ""),1)"),"TP-Link")</f>
        <v>TP-Link</v>
      </c>
      <c r="D433" s="2" t="s">
        <v>13954</v>
      </c>
      <c r="E433" s="8" t="s">
        <v>14048</v>
      </c>
      <c r="F433" s="8" t="s">
        <v>14080</v>
      </c>
      <c r="G433" s="8"/>
      <c r="H433" s="8"/>
      <c r="I433" s="9">
        <v>1599</v>
      </c>
      <c r="J433" s="8" t="str">
        <f t="shared" si="2"/>
        <v>1001-2000</v>
      </c>
      <c r="K433" s="8" t="s">
        <v>14064</v>
      </c>
      <c r="L433" s="8">
        <v>5</v>
      </c>
      <c r="M433" s="9">
        <v>3599</v>
      </c>
      <c r="N433" s="3">
        <v>0.56000000000000005</v>
      </c>
      <c r="O433" s="2">
        <v>4.2</v>
      </c>
      <c r="P433" s="4">
        <f t="shared" si="3"/>
        <v>1</v>
      </c>
      <c r="Q433" s="4">
        <v>16182</v>
      </c>
      <c r="R433" s="2" t="s">
        <v>8924</v>
      </c>
      <c r="S433" s="2" t="s">
        <v>8925</v>
      </c>
      <c r="T433" s="2" t="s">
        <v>8926</v>
      </c>
      <c r="U433" s="2" t="s">
        <v>8927</v>
      </c>
      <c r="V433" s="2" t="s">
        <v>8928</v>
      </c>
      <c r="W433" s="2" t="s">
        <v>8929</v>
      </c>
      <c r="X433" s="5" t="s">
        <v>8930</v>
      </c>
      <c r="Y433" s="5" t="s">
        <v>8931</v>
      </c>
    </row>
    <row r="434" spans="1:25" ht="13" x14ac:dyDescent="0.15">
      <c r="A434" s="2" t="s">
        <v>727</v>
      </c>
      <c r="B434" s="2" t="s">
        <v>728</v>
      </c>
      <c r="C434" s="8" t="str">
        <f ca="1">IFERROR(__xludf.DUMMYFUNCTION("INDEX(SPLIT(B434,"" ""),1)"),"Model-P4")</f>
        <v>Model-P4</v>
      </c>
      <c r="D434" s="2" t="s">
        <v>13942</v>
      </c>
      <c r="E434" s="8" t="s">
        <v>13943</v>
      </c>
      <c r="F434" s="8" t="s">
        <v>14038</v>
      </c>
      <c r="G434" s="8" t="s">
        <v>14081</v>
      </c>
      <c r="H434" s="8" t="s">
        <v>14082</v>
      </c>
      <c r="I434" s="9">
        <v>1599</v>
      </c>
      <c r="J434" s="8" t="str">
        <f t="shared" si="2"/>
        <v>1001-2000</v>
      </c>
      <c r="K434" s="8" t="s">
        <v>14064</v>
      </c>
      <c r="L434" s="8">
        <v>5</v>
      </c>
      <c r="M434" s="9">
        <v>2999</v>
      </c>
      <c r="N434" s="3">
        <v>0.47</v>
      </c>
      <c r="O434" s="2">
        <v>4.2</v>
      </c>
      <c r="P434" s="4">
        <f t="shared" si="3"/>
        <v>1</v>
      </c>
      <c r="Q434" s="4">
        <v>2727</v>
      </c>
      <c r="R434" s="2" t="s">
        <v>731</v>
      </c>
      <c r="S434" s="2" t="s">
        <v>732</v>
      </c>
      <c r="T434" s="2" t="s">
        <v>733</v>
      </c>
      <c r="U434" s="2" t="s">
        <v>734</v>
      </c>
      <c r="V434" s="2" t="s">
        <v>735</v>
      </c>
      <c r="W434" s="2" t="s">
        <v>736</v>
      </c>
      <c r="X434" s="5" t="s">
        <v>737</v>
      </c>
      <c r="Y434" s="5" t="s">
        <v>738</v>
      </c>
    </row>
    <row r="435" spans="1:25" ht="13" x14ac:dyDescent="0.15">
      <c r="A435" s="2" t="s">
        <v>4905</v>
      </c>
      <c r="B435" s="2" t="s">
        <v>4906</v>
      </c>
      <c r="C435" s="8" t="str">
        <f ca="1">IFERROR(__xludf.DUMMYFUNCTION("INDEX(SPLIT(B435,"" ""),1)"),"URBN")</f>
        <v>URBN</v>
      </c>
      <c r="D435" s="2" t="s">
        <v>13942</v>
      </c>
      <c r="E435" s="8" t="s">
        <v>13947</v>
      </c>
      <c r="F435" s="8" t="s">
        <v>14045</v>
      </c>
      <c r="G435" s="8" t="s">
        <v>14050</v>
      </c>
      <c r="H435" s="8" t="s">
        <v>14051</v>
      </c>
      <c r="I435" s="9">
        <v>1599</v>
      </c>
      <c r="J435" s="8" t="str">
        <f t="shared" si="2"/>
        <v>1001-2000</v>
      </c>
      <c r="K435" s="8" t="s">
        <v>14064</v>
      </c>
      <c r="L435" s="8">
        <v>5</v>
      </c>
      <c r="M435" s="9">
        <v>3499</v>
      </c>
      <c r="N435" s="3">
        <v>0.54</v>
      </c>
      <c r="O435" s="2">
        <v>4</v>
      </c>
      <c r="P435" s="4">
        <f t="shared" si="3"/>
        <v>0</v>
      </c>
      <c r="Q435" s="4">
        <v>36384</v>
      </c>
      <c r="R435" s="2" t="s">
        <v>4907</v>
      </c>
      <c r="S435" s="2" t="s">
        <v>4908</v>
      </c>
      <c r="T435" s="2" t="s">
        <v>4909</v>
      </c>
      <c r="U435" s="2" t="s">
        <v>4910</v>
      </c>
      <c r="V435" s="2" t="s">
        <v>4911</v>
      </c>
      <c r="W435" s="2" t="s">
        <v>4912</v>
      </c>
      <c r="X435" s="5" t="s">
        <v>4913</v>
      </c>
      <c r="Y435" s="5" t="s">
        <v>4914</v>
      </c>
    </row>
    <row r="436" spans="1:25" ht="13" x14ac:dyDescent="0.15">
      <c r="A436" s="2" t="s">
        <v>4105</v>
      </c>
      <c r="B436" s="2" t="s">
        <v>4106</v>
      </c>
      <c r="C436" s="8" t="str">
        <f ca="1">IFERROR(__xludf.DUMMYFUNCTION("INDEX(SPLIT(B436,"" ""),1)"),"Noise")</f>
        <v>Noise</v>
      </c>
      <c r="D436" s="2" t="s">
        <v>13942</v>
      </c>
      <c r="E436" s="8" t="s">
        <v>13974</v>
      </c>
      <c r="F436" s="8" t="s">
        <v>13975</v>
      </c>
      <c r="G436" s="8"/>
      <c r="H436" s="8"/>
      <c r="I436" s="9">
        <v>1599</v>
      </c>
      <c r="J436" s="8" t="str">
        <f t="shared" si="2"/>
        <v>1001-2000</v>
      </c>
      <c r="K436" s="8" t="s">
        <v>14064</v>
      </c>
      <c r="L436" s="8">
        <v>5</v>
      </c>
      <c r="M436" s="9">
        <v>4999</v>
      </c>
      <c r="N436" s="3">
        <v>0.68</v>
      </c>
      <c r="O436" s="2">
        <v>4</v>
      </c>
      <c r="P436" s="4">
        <f t="shared" si="3"/>
        <v>0</v>
      </c>
      <c r="Q436" s="4">
        <v>67950</v>
      </c>
      <c r="R436" s="2" t="s">
        <v>4107</v>
      </c>
      <c r="S436" s="2" t="s">
        <v>4108</v>
      </c>
      <c r="T436" s="2" t="s">
        <v>4109</v>
      </c>
      <c r="U436" s="2" t="s">
        <v>4110</v>
      </c>
      <c r="V436" s="2" t="s">
        <v>4111</v>
      </c>
      <c r="W436" s="2" t="s">
        <v>4112</v>
      </c>
      <c r="X436" s="5" t="s">
        <v>4113</v>
      </c>
      <c r="Y436" s="5" t="s">
        <v>4114</v>
      </c>
    </row>
    <row r="437" spans="1:25" ht="13" x14ac:dyDescent="0.15">
      <c r="A437" s="2" t="s">
        <v>3460</v>
      </c>
      <c r="B437" s="2" t="s">
        <v>3461</v>
      </c>
      <c r="C437" s="8" t="str">
        <f ca="1">IFERROR(__xludf.DUMMYFUNCTION("INDEX(SPLIT(B437,"" ""),1)"),"Noise")</f>
        <v>Noise</v>
      </c>
      <c r="D437" s="2" t="s">
        <v>13942</v>
      </c>
      <c r="E437" s="8" t="s">
        <v>13974</v>
      </c>
      <c r="F437" s="8" t="s">
        <v>13975</v>
      </c>
      <c r="G437" s="8"/>
      <c r="H437" s="8"/>
      <c r="I437" s="9">
        <v>1599</v>
      </c>
      <c r="J437" s="8" t="str">
        <f t="shared" si="2"/>
        <v>1001-2000</v>
      </c>
      <c r="K437" s="8" t="s">
        <v>14064</v>
      </c>
      <c r="L437" s="8">
        <v>5</v>
      </c>
      <c r="M437" s="9">
        <v>3999</v>
      </c>
      <c r="N437" s="3">
        <v>0.6</v>
      </c>
      <c r="O437" s="2">
        <v>4</v>
      </c>
      <c r="P437" s="4">
        <f t="shared" si="3"/>
        <v>0</v>
      </c>
      <c r="Q437" s="4">
        <v>30254</v>
      </c>
      <c r="R437" s="2" t="s">
        <v>3462</v>
      </c>
      <c r="S437" s="2" t="s">
        <v>3463</v>
      </c>
      <c r="T437" s="2" t="s">
        <v>3464</v>
      </c>
      <c r="U437" s="2" t="s">
        <v>3465</v>
      </c>
      <c r="V437" s="2" t="s">
        <v>3466</v>
      </c>
      <c r="W437" s="2" t="s">
        <v>3467</v>
      </c>
      <c r="X437" s="5" t="s">
        <v>3468</v>
      </c>
      <c r="Y437" s="5" t="s">
        <v>3469</v>
      </c>
    </row>
    <row r="438" spans="1:25" ht="13" x14ac:dyDescent="0.15">
      <c r="A438" s="2" t="s">
        <v>7663</v>
      </c>
      <c r="B438" s="2" t="s">
        <v>7664</v>
      </c>
      <c r="C438" s="8" t="str">
        <f ca="1">IFERROR(__xludf.DUMMYFUNCTION("INDEX(SPLIT(B438,"" ""),1)"),"boAt")</f>
        <v>boAt</v>
      </c>
      <c r="D438" s="2" t="s">
        <v>13942</v>
      </c>
      <c r="E438" s="8" t="s">
        <v>14007</v>
      </c>
      <c r="F438" s="8" t="s">
        <v>14008</v>
      </c>
      <c r="G438" s="8" t="s">
        <v>14009</v>
      </c>
      <c r="H438" s="8"/>
      <c r="I438" s="9">
        <v>1599</v>
      </c>
      <c r="J438" s="8" t="str">
        <f t="shared" si="2"/>
        <v>1001-2000</v>
      </c>
      <c r="K438" s="8" t="s">
        <v>14064</v>
      </c>
      <c r="L438" s="8">
        <v>5</v>
      </c>
      <c r="M438" s="9">
        <v>3490</v>
      </c>
      <c r="N438" s="3">
        <v>0.54</v>
      </c>
      <c r="O438" s="2">
        <v>3.7</v>
      </c>
      <c r="P438" s="4">
        <f t="shared" si="3"/>
        <v>0</v>
      </c>
      <c r="Q438" s="2">
        <v>676</v>
      </c>
      <c r="R438" s="2" t="s">
        <v>7665</v>
      </c>
      <c r="S438" s="2" t="s">
        <v>7666</v>
      </c>
      <c r="T438" s="2" t="s">
        <v>7667</v>
      </c>
      <c r="U438" s="2" t="s">
        <v>7668</v>
      </c>
      <c r="V438" s="2" t="s">
        <v>7669</v>
      </c>
      <c r="W438" s="2" t="s">
        <v>7670</v>
      </c>
      <c r="X438" s="5" t="s">
        <v>7671</v>
      </c>
      <c r="Y438" s="5" t="s">
        <v>7672</v>
      </c>
    </row>
    <row r="439" spans="1:25" ht="13" x14ac:dyDescent="0.15">
      <c r="A439" s="2" t="s">
        <v>10360</v>
      </c>
      <c r="B439" s="2" t="s">
        <v>10361</v>
      </c>
      <c r="C439" s="8" t="str">
        <f ca="1">IFERROR(__xludf.DUMMYFUNCTION("INDEX(SPLIT(B439,"" ""),1)"),"KENT")</f>
        <v>KENT</v>
      </c>
      <c r="D439" s="2" t="s">
        <v>13950</v>
      </c>
      <c r="E439" s="8" t="s">
        <v>13958</v>
      </c>
      <c r="F439" s="8" t="s">
        <v>13969</v>
      </c>
      <c r="G439" s="8" t="s">
        <v>14019</v>
      </c>
      <c r="H439" s="8"/>
      <c r="I439" s="9">
        <v>1599</v>
      </c>
      <c r="J439" s="8" t="str">
        <f t="shared" si="2"/>
        <v>1001-2000</v>
      </c>
      <c r="K439" s="8" t="s">
        <v>14064</v>
      </c>
      <c r="L439" s="8">
        <v>5</v>
      </c>
      <c r="M439" s="9">
        <v>2900</v>
      </c>
      <c r="N439" s="3">
        <v>0.45</v>
      </c>
      <c r="O439" s="2">
        <v>3.7</v>
      </c>
      <c r="P439" s="4">
        <f t="shared" si="3"/>
        <v>0</v>
      </c>
      <c r="Q439" s="2">
        <v>441</v>
      </c>
      <c r="R439" s="2" t="s">
        <v>10363</v>
      </c>
      <c r="S439" s="2" t="s">
        <v>10364</v>
      </c>
      <c r="T439" s="2" t="s">
        <v>10365</v>
      </c>
      <c r="U439" s="2" t="s">
        <v>10366</v>
      </c>
      <c r="V439" s="2" t="s">
        <v>10367</v>
      </c>
      <c r="W439" s="2" t="s">
        <v>10368</v>
      </c>
      <c r="X439" s="5" t="s">
        <v>10369</v>
      </c>
      <c r="Y439" s="5" t="s">
        <v>10370</v>
      </c>
    </row>
    <row r="440" spans="1:25" ht="13" x14ac:dyDescent="0.15">
      <c r="A440" s="2" t="s">
        <v>7866</v>
      </c>
      <c r="B440" s="2" t="s">
        <v>7867</v>
      </c>
      <c r="C440" s="8" t="str">
        <f ca="1">IFERROR(__xludf.DUMMYFUNCTION("INDEX(SPLIT(B440,"" ""),1)"),"Sony")</f>
        <v>Sony</v>
      </c>
      <c r="D440" s="2" t="s">
        <v>13942</v>
      </c>
      <c r="E440" s="8" t="s">
        <v>14007</v>
      </c>
      <c r="F440" s="8" t="s">
        <v>14008</v>
      </c>
      <c r="G440" s="8" t="s">
        <v>14009</v>
      </c>
      <c r="H440" s="8"/>
      <c r="I440" s="9">
        <v>1599</v>
      </c>
      <c r="J440" s="8" t="str">
        <f t="shared" si="2"/>
        <v>1001-2000</v>
      </c>
      <c r="K440" s="8" t="s">
        <v>14064</v>
      </c>
      <c r="L440" s="8">
        <v>5</v>
      </c>
      <c r="M440" s="9">
        <v>2790</v>
      </c>
      <c r="N440" s="3">
        <v>0.43</v>
      </c>
      <c r="O440" s="2">
        <v>3.6</v>
      </c>
      <c r="P440" s="4">
        <f t="shared" si="3"/>
        <v>0</v>
      </c>
      <c r="Q440" s="4">
        <v>2272</v>
      </c>
      <c r="R440" s="2" t="s">
        <v>7869</v>
      </c>
      <c r="S440" s="2" t="s">
        <v>7870</v>
      </c>
      <c r="T440" s="2" t="s">
        <v>7871</v>
      </c>
      <c r="U440" s="2" t="s">
        <v>7872</v>
      </c>
      <c r="V440" s="2" t="s">
        <v>7873</v>
      </c>
      <c r="W440" s="2" t="s">
        <v>7874</v>
      </c>
      <c r="X440" s="5" t="s">
        <v>7875</v>
      </c>
      <c r="Y440" s="5" t="s">
        <v>7876</v>
      </c>
    </row>
    <row r="441" spans="1:25" ht="13" x14ac:dyDescent="0.15">
      <c r="A441" s="2" t="s">
        <v>6079</v>
      </c>
      <c r="B441" s="2" t="s">
        <v>6080</v>
      </c>
      <c r="C441" s="8" t="str">
        <f ca="1">IFERROR(__xludf.DUMMYFUNCTION("INDEX(SPLIT(B441,"" ""),1)"),"boAt")</f>
        <v>boAt</v>
      </c>
      <c r="D441" s="2" t="s">
        <v>13942</v>
      </c>
      <c r="E441" s="8" t="s">
        <v>14007</v>
      </c>
      <c r="F441" s="8" t="s">
        <v>14008</v>
      </c>
      <c r="G441" s="8" t="s">
        <v>14009</v>
      </c>
      <c r="H441" s="8"/>
      <c r="I441" s="9">
        <v>1598</v>
      </c>
      <c r="J441" s="8" t="str">
        <f t="shared" si="2"/>
        <v>1001-2000</v>
      </c>
      <c r="K441" s="8" t="s">
        <v>14064</v>
      </c>
      <c r="L441" s="8">
        <v>5</v>
      </c>
      <c r="M441" s="9">
        <v>2990</v>
      </c>
      <c r="N441" s="3">
        <v>0.47</v>
      </c>
      <c r="O441" s="2">
        <v>3.8</v>
      </c>
      <c r="P441" s="4">
        <f t="shared" si="3"/>
        <v>0</v>
      </c>
      <c r="Q441" s="4">
        <v>11015</v>
      </c>
      <c r="R441" s="2" t="s">
        <v>6082</v>
      </c>
      <c r="S441" s="2" t="s">
        <v>6083</v>
      </c>
      <c r="T441" s="2" t="s">
        <v>6084</v>
      </c>
      <c r="U441" s="2" t="s">
        <v>6085</v>
      </c>
      <c r="V441" s="2" t="s">
        <v>6086</v>
      </c>
      <c r="W441" s="2" t="s">
        <v>6087</v>
      </c>
      <c r="X441" s="5" t="s">
        <v>6088</v>
      </c>
      <c r="Y441" s="5" t="s">
        <v>6089</v>
      </c>
    </row>
    <row r="442" spans="1:25" ht="13" x14ac:dyDescent="0.15">
      <c r="A442" s="2" t="s">
        <v>11212</v>
      </c>
      <c r="B442" s="2" t="s">
        <v>11213</v>
      </c>
      <c r="C442" s="8" t="str">
        <f ca="1">IFERROR(__xludf.DUMMYFUNCTION("INDEX(SPLIT(B442,"" ""),1)"),"ENEM")</f>
        <v>ENEM</v>
      </c>
      <c r="D442" s="2" t="s">
        <v>13950</v>
      </c>
      <c r="E442" s="8" t="s">
        <v>13958</v>
      </c>
      <c r="F442" s="8" t="s">
        <v>13969</v>
      </c>
      <c r="G442" s="8" t="s">
        <v>14100</v>
      </c>
      <c r="H442" s="8"/>
      <c r="I442" s="9">
        <v>1595</v>
      </c>
      <c r="J442" s="8" t="str">
        <f t="shared" si="2"/>
        <v>1001-2000</v>
      </c>
      <c r="K442" s="8" t="s">
        <v>14064</v>
      </c>
      <c r="L442" s="8">
        <v>5</v>
      </c>
      <c r="M442" s="9">
        <v>1799</v>
      </c>
      <c r="N442" s="3">
        <v>0.11</v>
      </c>
      <c r="O442" s="2">
        <v>4</v>
      </c>
      <c r="P442" s="4">
        <f t="shared" si="3"/>
        <v>0</v>
      </c>
      <c r="Q442" s="4">
        <v>2877</v>
      </c>
      <c r="R442" s="2" t="s">
        <v>11214</v>
      </c>
      <c r="S442" s="2" t="s">
        <v>11215</v>
      </c>
      <c r="T442" s="2" t="s">
        <v>11216</v>
      </c>
      <c r="U442" s="2" t="s">
        <v>11217</v>
      </c>
      <c r="V442" s="2" t="s">
        <v>11218</v>
      </c>
      <c r="W442" s="2" t="s">
        <v>11219</v>
      </c>
      <c r="X442" s="5" t="s">
        <v>11220</v>
      </c>
      <c r="Y442" s="5" t="s">
        <v>11221</v>
      </c>
    </row>
    <row r="443" spans="1:25" ht="13" x14ac:dyDescent="0.15">
      <c r="A443" s="2" t="s">
        <v>8588</v>
      </c>
      <c r="B443" s="2" t="s">
        <v>8589</v>
      </c>
      <c r="C443" s="8" t="str">
        <f ca="1">IFERROR(__xludf.DUMMYFUNCTION("INDEX(SPLIT(B443,"" ""),1)"),"Xiaomi")</f>
        <v>Xiaomi</v>
      </c>
      <c r="D443" s="2" t="s">
        <v>13954</v>
      </c>
      <c r="E443" s="8" t="s">
        <v>14048</v>
      </c>
      <c r="F443" s="8" t="s">
        <v>14049</v>
      </c>
      <c r="G443" s="8"/>
      <c r="H443" s="8"/>
      <c r="I443" s="9">
        <v>1565</v>
      </c>
      <c r="J443" s="8" t="str">
        <f t="shared" si="2"/>
        <v>1001-2000</v>
      </c>
      <c r="K443" s="8" t="s">
        <v>14064</v>
      </c>
      <c r="L443" s="8">
        <v>5</v>
      </c>
      <c r="M443" s="9">
        <v>2999</v>
      </c>
      <c r="N443" s="3">
        <v>0.48</v>
      </c>
      <c r="O443" s="2">
        <v>4</v>
      </c>
      <c r="P443" s="4">
        <f t="shared" si="3"/>
        <v>0</v>
      </c>
      <c r="Q443" s="4">
        <v>11113</v>
      </c>
      <c r="R443" s="2" t="s">
        <v>8591</v>
      </c>
      <c r="S443" s="2" t="s">
        <v>8592</v>
      </c>
      <c r="T443" s="2" t="s">
        <v>8593</v>
      </c>
      <c r="U443" s="2" t="s">
        <v>8594</v>
      </c>
      <c r="V443" s="2" t="s">
        <v>8595</v>
      </c>
      <c r="W443" s="2" t="s">
        <v>8596</v>
      </c>
      <c r="X443" s="5" t="s">
        <v>8597</v>
      </c>
      <c r="Y443" s="5" t="s">
        <v>8598</v>
      </c>
    </row>
    <row r="444" spans="1:25" ht="13" x14ac:dyDescent="0.15">
      <c r="A444" s="2" t="s">
        <v>13812</v>
      </c>
      <c r="B444" s="2" t="s">
        <v>13813</v>
      </c>
      <c r="C444" s="8" t="str">
        <f ca="1">IFERROR(__xludf.DUMMYFUNCTION("INDEX(SPLIT(B444,"" ""),1)"),"akiara")</f>
        <v>akiara</v>
      </c>
      <c r="D444" s="2" t="s">
        <v>13950</v>
      </c>
      <c r="E444" s="8" t="s">
        <v>13958</v>
      </c>
      <c r="F444" s="8" t="s">
        <v>13979</v>
      </c>
      <c r="G444" s="8" t="s">
        <v>13980</v>
      </c>
      <c r="H444" s="8"/>
      <c r="I444" s="9">
        <v>1563</v>
      </c>
      <c r="J444" s="8" t="str">
        <f t="shared" si="2"/>
        <v>1001-2000</v>
      </c>
      <c r="K444" s="8" t="s">
        <v>14064</v>
      </c>
      <c r="L444" s="8">
        <v>5</v>
      </c>
      <c r="M444" s="9">
        <v>3098</v>
      </c>
      <c r="N444" s="3">
        <v>0.5</v>
      </c>
      <c r="O444" s="2">
        <v>3.5</v>
      </c>
      <c r="P444" s="4">
        <f t="shared" si="3"/>
        <v>0</v>
      </c>
      <c r="Q444" s="4">
        <v>2283</v>
      </c>
      <c r="R444" s="2" t="s">
        <v>13816</v>
      </c>
      <c r="S444" s="2" t="s">
        <v>13817</v>
      </c>
      <c r="T444" s="2" t="s">
        <v>13818</v>
      </c>
      <c r="U444" s="2" t="s">
        <v>13819</v>
      </c>
      <c r="V444" s="2" t="s">
        <v>13820</v>
      </c>
      <c r="W444" s="2" t="s">
        <v>13821</v>
      </c>
      <c r="X444" s="5" t="s">
        <v>13822</v>
      </c>
      <c r="Y444" s="5" t="s">
        <v>13823</v>
      </c>
    </row>
    <row r="445" spans="1:25" ht="13" x14ac:dyDescent="0.15">
      <c r="A445" s="2" t="s">
        <v>6155</v>
      </c>
      <c r="B445" s="2" t="s">
        <v>6156</v>
      </c>
      <c r="C445" s="8" t="str">
        <f ca="1">IFERROR(__xludf.DUMMYFUNCTION("INDEX(SPLIT(B445,"" ""),1)"),"Digitek")</f>
        <v>Digitek</v>
      </c>
      <c r="D445" s="2" t="s">
        <v>13942</v>
      </c>
      <c r="E445" s="8" t="s">
        <v>14012</v>
      </c>
      <c r="F445" s="8" t="s">
        <v>14038</v>
      </c>
      <c r="G445" s="8" t="s">
        <v>14101</v>
      </c>
      <c r="H445" s="8" t="s">
        <v>14102</v>
      </c>
      <c r="I445" s="9">
        <v>1549</v>
      </c>
      <c r="J445" s="8" t="str">
        <f t="shared" si="2"/>
        <v>1001-2000</v>
      </c>
      <c r="K445" s="8" t="s">
        <v>14064</v>
      </c>
      <c r="L445" s="8">
        <v>5</v>
      </c>
      <c r="M445" s="9">
        <v>2495</v>
      </c>
      <c r="N445" s="3">
        <v>0.38</v>
      </c>
      <c r="O445" s="2">
        <v>4.4000000000000004</v>
      </c>
      <c r="P445" s="4">
        <f t="shared" si="3"/>
        <v>1</v>
      </c>
      <c r="Q445" s="4">
        <v>15137</v>
      </c>
      <c r="R445" s="2" t="s">
        <v>6160</v>
      </c>
      <c r="S445" s="2" t="s">
        <v>6161</v>
      </c>
      <c r="T445" s="2" t="s">
        <v>6162</v>
      </c>
      <c r="U445" s="2" t="s">
        <v>6163</v>
      </c>
      <c r="V445" s="2" t="s">
        <v>6164</v>
      </c>
      <c r="W445" s="2" t="s">
        <v>6165</v>
      </c>
      <c r="X445" s="5" t="s">
        <v>6166</v>
      </c>
      <c r="Y445" s="5" t="s">
        <v>6167</v>
      </c>
    </row>
    <row r="446" spans="1:25" ht="13" x14ac:dyDescent="0.15">
      <c r="A446" s="2" t="s">
        <v>11340</v>
      </c>
      <c r="B446" s="2" t="s">
        <v>11341</v>
      </c>
      <c r="C446" s="8" t="str">
        <f ca="1">IFERROR(__xludf.DUMMYFUNCTION("INDEX(SPLIT(B446,"" ""),1)"),"Swiss")</f>
        <v>Swiss</v>
      </c>
      <c r="D446" s="2" t="s">
        <v>13950</v>
      </c>
      <c r="E446" s="8" t="s">
        <v>13958</v>
      </c>
      <c r="F446" s="8" t="s">
        <v>13959</v>
      </c>
      <c r="G446" s="8" t="s">
        <v>13960</v>
      </c>
      <c r="H446" s="8" t="s">
        <v>13961</v>
      </c>
      <c r="I446" s="9">
        <v>1547</v>
      </c>
      <c r="J446" s="8" t="str">
        <f t="shared" si="2"/>
        <v>1001-2000</v>
      </c>
      <c r="K446" s="8" t="s">
        <v>14064</v>
      </c>
      <c r="L446" s="8">
        <v>5</v>
      </c>
      <c r="M446" s="9">
        <v>2890</v>
      </c>
      <c r="N446" s="3">
        <v>0.46</v>
      </c>
      <c r="O446" s="2">
        <v>3.9</v>
      </c>
      <c r="P446" s="4">
        <f t="shared" si="3"/>
        <v>0</v>
      </c>
      <c r="Q446" s="2">
        <v>463</v>
      </c>
      <c r="R446" s="2" t="s">
        <v>11342</v>
      </c>
      <c r="S446" s="2" t="s">
        <v>11343</v>
      </c>
      <c r="T446" s="2" t="s">
        <v>11344</v>
      </c>
      <c r="U446" s="2" t="s">
        <v>11345</v>
      </c>
      <c r="V446" s="2" t="s">
        <v>11346</v>
      </c>
      <c r="W446" s="2" t="s">
        <v>11347</v>
      </c>
      <c r="X446" s="5" t="s">
        <v>11348</v>
      </c>
      <c r="Y446" s="5" t="s">
        <v>11349</v>
      </c>
    </row>
    <row r="447" spans="1:25" ht="13" x14ac:dyDescent="0.15">
      <c r="A447" s="2" t="s">
        <v>6672</v>
      </c>
      <c r="B447" s="2" t="s">
        <v>6673</v>
      </c>
      <c r="C447" s="8" t="str">
        <f ca="1">IFERROR(__xludf.DUMMYFUNCTION("INDEX(SPLIT(B447,"" ""),1)"),"TP-Link")</f>
        <v>TP-Link</v>
      </c>
      <c r="D447" s="2" t="s">
        <v>13954</v>
      </c>
      <c r="E447" s="8" t="s">
        <v>14048</v>
      </c>
      <c r="F447" s="8" t="s">
        <v>14049</v>
      </c>
      <c r="G447" s="8"/>
      <c r="H447" s="8"/>
      <c r="I447" s="9">
        <v>1529</v>
      </c>
      <c r="J447" s="8" t="str">
        <f t="shared" si="2"/>
        <v>1001-2000</v>
      </c>
      <c r="K447" s="8" t="s">
        <v>14064</v>
      </c>
      <c r="L447" s="8">
        <v>5</v>
      </c>
      <c r="M447" s="9">
        <v>2399</v>
      </c>
      <c r="N447" s="3">
        <v>0.36</v>
      </c>
      <c r="O447" s="2">
        <v>4.3</v>
      </c>
      <c r="P447" s="4">
        <f t="shared" si="3"/>
        <v>1</v>
      </c>
      <c r="Q447" s="4">
        <v>68409</v>
      </c>
      <c r="R447" s="2" t="s">
        <v>6675</v>
      </c>
      <c r="S447" s="2" t="s">
        <v>6676</v>
      </c>
      <c r="T447" s="2" t="s">
        <v>6677</v>
      </c>
      <c r="U447" s="2" t="s">
        <v>6678</v>
      </c>
      <c r="V447" s="2" t="s">
        <v>6679</v>
      </c>
      <c r="W447" s="2" t="s">
        <v>6680</v>
      </c>
      <c r="X447" s="5" t="s">
        <v>6681</v>
      </c>
      <c r="Y447" s="5" t="s">
        <v>6682</v>
      </c>
    </row>
    <row r="448" spans="1:25" ht="13" x14ac:dyDescent="0.15">
      <c r="A448" s="2" t="s">
        <v>11264</v>
      </c>
      <c r="B448" s="2" t="s">
        <v>11265</v>
      </c>
      <c r="C448" s="8" t="str">
        <f ca="1">IFERROR(__xludf.DUMMYFUNCTION("INDEX(SPLIT(B448,"" ""),1)"),"Eopora")</f>
        <v>Eopora</v>
      </c>
      <c r="D448" s="2" t="s">
        <v>13950</v>
      </c>
      <c r="E448" s="8" t="s">
        <v>13951</v>
      </c>
      <c r="F448" s="8" t="s">
        <v>13972</v>
      </c>
      <c r="G448" s="8" t="s">
        <v>13982</v>
      </c>
      <c r="H448" s="8"/>
      <c r="I448" s="9">
        <v>1529</v>
      </c>
      <c r="J448" s="8" t="str">
        <f t="shared" si="2"/>
        <v>1001-2000</v>
      </c>
      <c r="K448" s="8" t="s">
        <v>14064</v>
      </c>
      <c r="L448" s="8">
        <v>5</v>
      </c>
      <c r="M448" s="9">
        <v>2999</v>
      </c>
      <c r="N448" s="3">
        <v>0.49</v>
      </c>
      <c r="O448" s="2">
        <v>3.3</v>
      </c>
      <c r="P448" s="4">
        <f t="shared" si="3"/>
        <v>0</v>
      </c>
      <c r="Q448" s="2">
        <v>29</v>
      </c>
      <c r="R448" s="2" t="s">
        <v>11266</v>
      </c>
      <c r="S448" s="2" t="s">
        <v>11267</v>
      </c>
      <c r="T448" s="2" t="s">
        <v>11268</v>
      </c>
      <c r="U448" s="2" t="s">
        <v>11269</v>
      </c>
      <c r="V448" s="2" t="s">
        <v>11270</v>
      </c>
      <c r="W448" s="2" t="s">
        <v>11271</v>
      </c>
      <c r="X448" s="5" t="s">
        <v>11272</v>
      </c>
      <c r="Y448" s="5" t="s">
        <v>11273</v>
      </c>
    </row>
    <row r="449" spans="1:25" ht="13" x14ac:dyDescent="0.15">
      <c r="A449" s="2" t="s">
        <v>3185</v>
      </c>
      <c r="B449" s="2" t="s">
        <v>3186</v>
      </c>
      <c r="C449" s="8" t="str">
        <f ca="1">IFERROR(__xludf.DUMMYFUNCTION("INDEX(SPLIT(B449,"" ""),1)"),"ESR")</f>
        <v>ESR</v>
      </c>
      <c r="D449" s="2" t="s">
        <v>13954</v>
      </c>
      <c r="E449" s="8" t="s">
        <v>14026</v>
      </c>
      <c r="F449" s="8" t="s">
        <v>14095</v>
      </c>
      <c r="G449" s="8" t="s">
        <v>14096</v>
      </c>
      <c r="H449" s="8" t="s">
        <v>14097</v>
      </c>
      <c r="I449" s="9">
        <v>1519</v>
      </c>
      <c r="J449" s="8" t="str">
        <f t="shared" si="2"/>
        <v>1001-2000</v>
      </c>
      <c r="K449" s="8" t="s">
        <v>14064</v>
      </c>
      <c r="L449" s="8">
        <v>5</v>
      </c>
      <c r="M449" s="9">
        <v>1899</v>
      </c>
      <c r="N449" s="3">
        <v>0.2</v>
      </c>
      <c r="O449" s="2">
        <v>4.4000000000000004</v>
      </c>
      <c r="P449" s="4">
        <f t="shared" si="3"/>
        <v>1</v>
      </c>
      <c r="Q449" s="4">
        <v>19763</v>
      </c>
      <c r="R449" s="2" t="s">
        <v>3188</v>
      </c>
      <c r="S449" s="2" t="s">
        <v>3189</v>
      </c>
      <c r="T449" s="2" t="s">
        <v>3190</v>
      </c>
      <c r="U449" s="2" t="s">
        <v>3191</v>
      </c>
      <c r="V449" s="2" t="s">
        <v>3192</v>
      </c>
      <c r="W449" s="2" t="s">
        <v>3193</v>
      </c>
      <c r="X449" s="5" t="s">
        <v>3194</v>
      </c>
      <c r="Y449" s="5" t="s">
        <v>3195</v>
      </c>
    </row>
    <row r="450" spans="1:25" ht="13" x14ac:dyDescent="0.15">
      <c r="A450" s="2" t="s">
        <v>8963</v>
      </c>
      <c r="B450" s="2" t="s">
        <v>8964</v>
      </c>
      <c r="C450" s="8" t="str">
        <f ca="1">IFERROR(__xludf.DUMMYFUNCTION("INDEX(SPLIT(B450,"" ""),1)"),"HP")</f>
        <v>HP</v>
      </c>
      <c r="D450" s="2" t="s">
        <v>13954</v>
      </c>
      <c r="E450" s="8" t="s">
        <v>14026</v>
      </c>
      <c r="F450" s="8" t="s">
        <v>14042</v>
      </c>
      <c r="G450" s="8" t="s">
        <v>14043</v>
      </c>
      <c r="H450" s="8"/>
      <c r="I450" s="9">
        <v>1519</v>
      </c>
      <c r="J450" s="8" t="str">
        <f t="shared" si="2"/>
        <v>1001-2000</v>
      </c>
      <c r="K450" s="8" t="s">
        <v>14064</v>
      </c>
      <c r="L450" s="8">
        <v>5</v>
      </c>
      <c r="M450" s="9">
        <v>3499</v>
      </c>
      <c r="N450" s="3">
        <v>0.56999999999999995</v>
      </c>
      <c r="O450" s="2">
        <v>4.3</v>
      </c>
      <c r="P450" s="4">
        <f t="shared" si="3"/>
        <v>1</v>
      </c>
      <c r="Q450" s="2">
        <v>408</v>
      </c>
      <c r="R450" s="2" t="s">
        <v>8965</v>
      </c>
      <c r="S450" s="2" t="s">
        <v>8966</v>
      </c>
      <c r="T450" s="2" t="s">
        <v>8967</v>
      </c>
      <c r="U450" s="2" t="s">
        <v>8968</v>
      </c>
      <c r="V450" s="2" t="s">
        <v>8969</v>
      </c>
      <c r="W450" s="2" t="s">
        <v>8970</v>
      </c>
      <c r="X450" s="5" t="s">
        <v>8971</v>
      </c>
      <c r="Y450" s="5" t="s">
        <v>8972</v>
      </c>
    </row>
    <row r="451" spans="1:25" ht="13" x14ac:dyDescent="0.15">
      <c r="A451" s="2" t="s">
        <v>8635</v>
      </c>
      <c r="B451" s="2" t="s">
        <v>8636</v>
      </c>
      <c r="C451" s="8" t="str">
        <f ca="1">IFERROR(__xludf.DUMMYFUNCTION("INDEX(SPLIT(B451,"" ""),1)"),"Panasonic")</f>
        <v>Panasonic</v>
      </c>
      <c r="D451" s="2" t="s">
        <v>13942</v>
      </c>
      <c r="E451" s="8" t="s">
        <v>14103</v>
      </c>
      <c r="F451" s="8"/>
      <c r="G451" s="8"/>
      <c r="H451" s="8"/>
      <c r="I451" s="9">
        <v>1500</v>
      </c>
      <c r="J451" s="8" t="str">
        <f t="shared" si="2"/>
        <v>1001-2000</v>
      </c>
      <c r="K451" s="8" t="s">
        <v>14064</v>
      </c>
      <c r="L451" s="8">
        <v>5</v>
      </c>
      <c r="M451" s="9">
        <v>1500</v>
      </c>
      <c r="N451" s="3">
        <v>0</v>
      </c>
      <c r="O451" s="2">
        <v>4.4000000000000004</v>
      </c>
      <c r="P451" s="4">
        <f t="shared" si="3"/>
        <v>1</v>
      </c>
      <c r="Q451" s="4">
        <v>25996</v>
      </c>
      <c r="R451" s="2" t="s">
        <v>8637</v>
      </c>
      <c r="S451" s="2" t="s">
        <v>8638</v>
      </c>
      <c r="T451" s="2" t="s">
        <v>8639</v>
      </c>
      <c r="U451" s="2" t="s">
        <v>8640</v>
      </c>
      <c r="V451" s="2" t="s">
        <v>8641</v>
      </c>
      <c r="W451" s="2" t="s">
        <v>8642</v>
      </c>
      <c r="X451" s="5" t="s">
        <v>8643</v>
      </c>
      <c r="Y451" s="5" t="s">
        <v>8644</v>
      </c>
    </row>
    <row r="452" spans="1:25" ht="13" x14ac:dyDescent="0.15">
      <c r="A452" s="2" t="s">
        <v>13114</v>
      </c>
      <c r="B452" s="2" t="s">
        <v>13115</v>
      </c>
      <c r="C452" s="8" t="str">
        <f ca="1">IFERROR(__xludf.DUMMYFUNCTION("INDEX(SPLIT(B452,"" ""),1)"),"Campfire")</f>
        <v>Campfire</v>
      </c>
      <c r="D452" s="2" t="s">
        <v>13950</v>
      </c>
      <c r="E452" s="8" t="s">
        <v>13951</v>
      </c>
      <c r="F452" s="8" t="s">
        <v>13985</v>
      </c>
      <c r="G452" s="8" t="s">
        <v>14001</v>
      </c>
      <c r="H452" s="8"/>
      <c r="I452" s="9">
        <v>1499</v>
      </c>
      <c r="J452" s="8" t="str">
        <f t="shared" si="2"/>
        <v>1001-2000</v>
      </c>
      <c r="K452" s="8" t="s">
        <v>14064</v>
      </c>
      <c r="L452" s="8">
        <v>5</v>
      </c>
      <c r="M452" s="9">
        <v>3500</v>
      </c>
      <c r="N452" s="3">
        <v>0.56999999999999995</v>
      </c>
      <c r="O452" s="2">
        <v>4.7</v>
      </c>
      <c r="P452" s="4">
        <f t="shared" si="3"/>
        <v>1</v>
      </c>
      <c r="Q452" s="4">
        <v>2591</v>
      </c>
      <c r="R452" s="2" t="s">
        <v>13116</v>
      </c>
      <c r="S452" s="2" t="s">
        <v>13117</v>
      </c>
      <c r="T452" s="2" t="s">
        <v>13118</v>
      </c>
      <c r="U452" s="2" t="s">
        <v>13119</v>
      </c>
      <c r="V452" s="2" t="s">
        <v>13120</v>
      </c>
      <c r="W452" s="2" t="s">
        <v>13121</v>
      </c>
      <c r="X452" s="5" t="s">
        <v>13122</v>
      </c>
      <c r="Y452" s="5" t="s">
        <v>13123</v>
      </c>
    </row>
    <row r="453" spans="1:25" ht="13" x14ac:dyDescent="0.15">
      <c r="A453" s="2" t="s">
        <v>7202</v>
      </c>
      <c r="B453" s="2" t="s">
        <v>7203</v>
      </c>
      <c r="C453" s="8" t="str">
        <f ca="1">IFERROR(__xludf.DUMMYFUNCTION("INDEX(SPLIT(B453,"" ""),1)"),"Cuzor")</f>
        <v>Cuzor</v>
      </c>
      <c r="D453" s="2" t="s">
        <v>13954</v>
      </c>
      <c r="E453" s="8" t="s">
        <v>14048</v>
      </c>
      <c r="F453" s="8" t="s">
        <v>14049</v>
      </c>
      <c r="G453" s="8"/>
      <c r="H453" s="8"/>
      <c r="I453" s="9">
        <v>1499</v>
      </c>
      <c r="J453" s="8" t="str">
        <f t="shared" si="2"/>
        <v>1001-2000</v>
      </c>
      <c r="K453" s="8" t="s">
        <v>14064</v>
      </c>
      <c r="L453" s="8">
        <v>5</v>
      </c>
      <c r="M453" s="9">
        <v>2999</v>
      </c>
      <c r="N453" s="3">
        <v>0.5</v>
      </c>
      <c r="O453" s="2">
        <v>4.5</v>
      </c>
      <c r="P453" s="4">
        <f t="shared" si="3"/>
        <v>1</v>
      </c>
      <c r="Q453" s="4">
        <v>8656</v>
      </c>
      <c r="R453" s="2" t="s">
        <v>7204</v>
      </c>
      <c r="S453" s="2" t="s">
        <v>7205</v>
      </c>
      <c r="T453" s="2" t="s">
        <v>7206</v>
      </c>
      <c r="U453" s="2" t="s">
        <v>7207</v>
      </c>
      <c r="V453" s="2" t="s">
        <v>7208</v>
      </c>
      <c r="W453" s="2" t="s">
        <v>7209</v>
      </c>
      <c r="X453" s="5" t="s">
        <v>7210</v>
      </c>
      <c r="Y453" s="5" t="s">
        <v>7211</v>
      </c>
    </row>
    <row r="454" spans="1:25" ht="13" x14ac:dyDescent="0.15">
      <c r="A454" s="2" t="s">
        <v>13780</v>
      </c>
      <c r="B454" s="2" t="s">
        <v>13781</v>
      </c>
      <c r="C454" s="8" t="str">
        <f ca="1">IFERROR(__xludf.DUMMYFUNCTION("INDEX(SPLIT(B454,"" ""),1)"),"Bajaj")</f>
        <v>Bajaj</v>
      </c>
      <c r="D454" s="2" t="s">
        <v>13950</v>
      </c>
      <c r="E454" s="8" t="s">
        <v>13958</v>
      </c>
      <c r="F454" s="8" t="s">
        <v>13969</v>
      </c>
      <c r="G454" s="8" t="s">
        <v>14104</v>
      </c>
      <c r="H454" s="8"/>
      <c r="I454" s="9">
        <v>1499</v>
      </c>
      <c r="J454" s="8" t="str">
        <f t="shared" si="2"/>
        <v>1001-2000</v>
      </c>
      <c r="K454" s="8" t="s">
        <v>14064</v>
      </c>
      <c r="L454" s="8">
        <v>5</v>
      </c>
      <c r="M454" s="9">
        <v>2199</v>
      </c>
      <c r="N454" s="3">
        <v>0.32</v>
      </c>
      <c r="O454" s="2">
        <v>4.4000000000000004</v>
      </c>
      <c r="P454" s="4">
        <f t="shared" si="3"/>
        <v>1</v>
      </c>
      <c r="Q454" s="4">
        <v>6531</v>
      </c>
      <c r="R454" s="2" t="s">
        <v>13782</v>
      </c>
      <c r="S454" s="2" t="s">
        <v>13783</v>
      </c>
      <c r="T454" s="2" t="s">
        <v>13784</v>
      </c>
      <c r="U454" s="2" t="s">
        <v>13785</v>
      </c>
      <c r="V454" s="2" t="s">
        <v>13786</v>
      </c>
      <c r="W454" s="2" t="s">
        <v>13787</v>
      </c>
      <c r="X454" s="5" t="s">
        <v>13788</v>
      </c>
      <c r="Y454" s="5" t="s">
        <v>13789</v>
      </c>
    </row>
    <row r="455" spans="1:25" ht="13" x14ac:dyDescent="0.15">
      <c r="A455" s="2" t="s">
        <v>1549</v>
      </c>
      <c r="B455" s="2" t="s">
        <v>1550</v>
      </c>
      <c r="C455" s="8" t="str">
        <f ca="1">IFERROR(__xludf.DUMMYFUNCTION("INDEX(SPLIT(B455,"" ""),1)"),"Belkin")</f>
        <v>Belkin</v>
      </c>
      <c r="D455" s="2" t="s">
        <v>13954</v>
      </c>
      <c r="E455" s="8" t="s">
        <v>14026</v>
      </c>
      <c r="F455" s="8" t="s">
        <v>14095</v>
      </c>
      <c r="G455" s="8" t="s">
        <v>14096</v>
      </c>
      <c r="H455" s="8" t="s">
        <v>14097</v>
      </c>
      <c r="I455" s="9">
        <v>1499</v>
      </c>
      <c r="J455" s="8" t="str">
        <f t="shared" si="2"/>
        <v>1001-2000</v>
      </c>
      <c r="K455" s="8" t="s">
        <v>14064</v>
      </c>
      <c r="L455" s="8">
        <v>5</v>
      </c>
      <c r="M455" s="9">
        <v>1999</v>
      </c>
      <c r="N455" s="3">
        <v>0.25</v>
      </c>
      <c r="O455" s="2">
        <v>4.4000000000000004</v>
      </c>
      <c r="P455" s="4">
        <f t="shared" si="3"/>
        <v>1</v>
      </c>
      <c r="Q455" s="4">
        <v>1951</v>
      </c>
      <c r="R455" s="2" t="s">
        <v>1551</v>
      </c>
      <c r="S455" s="2" t="s">
        <v>1213</v>
      </c>
      <c r="T455" s="2" t="s">
        <v>1214</v>
      </c>
      <c r="U455" s="2" t="s">
        <v>1215</v>
      </c>
      <c r="V455" s="2" t="s">
        <v>1216</v>
      </c>
      <c r="W455" s="2" t="s">
        <v>1217</v>
      </c>
      <c r="X455" s="5" t="s">
        <v>1552</v>
      </c>
      <c r="Y455" s="5" t="s">
        <v>1553</v>
      </c>
    </row>
    <row r="456" spans="1:25" ht="13" x14ac:dyDescent="0.15">
      <c r="A456" s="2" t="s">
        <v>10863</v>
      </c>
      <c r="B456" s="2" t="s">
        <v>10864</v>
      </c>
      <c r="C456" s="8" t="str">
        <f ca="1">IFERROR(__xludf.DUMMYFUNCTION("INDEX(SPLIT(B456,"" ""),1)"),"Bajaj")</f>
        <v>Bajaj</v>
      </c>
      <c r="D456" s="2" t="s">
        <v>13950</v>
      </c>
      <c r="E456" s="8" t="s">
        <v>13958</v>
      </c>
      <c r="F456" s="8" t="s">
        <v>13969</v>
      </c>
      <c r="G456" s="8" t="s">
        <v>14061</v>
      </c>
      <c r="H456" s="8"/>
      <c r="I456" s="9">
        <v>1499</v>
      </c>
      <c r="J456" s="8" t="str">
        <f t="shared" si="2"/>
        <v>1001-2000</v>
      </c>
      <c r="K456" s="8" t="s">
        <v>14064</v>
      </c>
      <c r="L456" s="8">
        <v>5</v>
      </c>
      <c r="M456" s="9">
        <v>1499</v>
      </c>
      <c r="N456" s="3">
        <v>0</v>
      </c>
      <c r="O456" s="2">
        <v>4.3</v>
      </c>
      <c r="P456" s="4">
        <f t="shared" si="3"/>
        <v>1</v>
      </c>
      <c r="Q456" s="4">
        <v>9331</v>
      </c>
      <c r="R456" s="2" t="s">
        <v>10865</v>
      </c>
      <c r="S456" s="2" t="s">
        <v>10866</v>
      </c>
      <c r="T456" s="2" t="s">
        <v>10867</v>
      </c>
      <c r="U456" s="2" t="s">
        <v>10868</v>
      </c>
      <c r="V456" s="2" t="s">
        <v>10869</v>
      </c>
      <c r="W456" s="2" t="s">
        <v>10870</v>
      </c>
      <c r="X456" s="5" t="s">
        <v>10871</v>
      </c>
      <c r="Y456" s="5" t="s">
        <v>10872</v>
      </c>
    </row>
    <row r="457" spans="1:25" ht="13" x14ac:dyDescent="0.15">
      <c r="A457" s="2" t="s">
        <v>3421</v>
      </c>
      <c r="B457" s="2" t="s">
        <v>3422</v>
      </c>
      <c r="C457" s="8" t="str">
        <f ca="1">IFERROR(__xludf.DUMMYFUNCTION("INDEX(SPLIT(B457,"" ""),1)"),"MI")</f>
        <v>MI</v>
      </c>
      <c r="D457" s="2" t="s">
        <v>13942</v>
      </c>
      <c r="E457" s="8" t="s">
        <v>13947</v>
      </c>
      <c r="F457" s="8" t="s">
        <v>14045</v>
      </c>
      <c r="G457" s="8" t="s">
        <v>14050</v>
      </c>
      <c r="H457" s="8" t="s">
        <v>14051</v>
      </c>
      <c r="I457" s="9">
        <v>1499</v>
      </c>
      <c r="J457" s="8" t="str">
        <f t="shared" si="2"/>
        <v>1001-2000</v>
      </c>
      <c r="K457" s="8" t="s">
        <v>14064</v>
      </c>
      <c r="L457" s="8">
        <v>5</v>
      </c>
      <c r="M457" s="9">
        <v>2499</v>
      </c>
      <c r="N457" s="3">
        <v>0.4</v>
      </c>
      <c r="O457" s="2">
        <v>4.3</v>
      </c>
      <c r="P457" s="4">
        <f t="shared" si="3"/>
        <v>1</v>
      </c>
      <c r="Q457" s="4">
        <v>15970</v>
      </c>
      <c r="R457" s="2" t="s">
        <v>3423</v>
      </c>
      <c r="S457" s="2" t="s">
        <v>3424</v>
      </c>
      <c r="T457" s="2" t="s">
        <v>3425</v>
      </c>
      <c r="U457" s="2" t="s">
        <v>3426</v>
      </c>
      <c r="V457" s="2" t="s">
        <v>3427</v>
      </c>
      <c r="W457" s="2" t="s">
        <v>3428</v>
      </c>
      <c r="X457" s="5" t="s">
        <v>3429</v>
      </c>
      <c r="Y457" s="5" t="s">
        <v>3430</v>
      </c>
    </row>
    <row r="458" spans="1:25" ht="13" x14ac:dyDescent="0.15">
      <c r="A458" s="2" t="s">
        <v>7899</v>
      </c>
      <c r="B458" s="2" t="s">
        <v>7900</v>
      </c>
      <c r="C458" s="8" t="str">
        <f ca="1">IFERROR(__xludf.DUMMYFUNCTION("INDEX(SPLIT(B458,"" ""),1)"),"Infinity")</f>
        <v>Infinity</v>
      </c>
      <c r="D458" s="2" t="s">
        <v>13942</v>
      </c>
      <c r="E458" s="8" t="s">
        <v>14007</v>
      </c>
      <c r="F458" s="8" t="s">
        <v>14008</v>
      </c>
      <c r="G458" s="8" t="s">
        <v>14105</v>
      </c>
      <c r="H458" s="8"/>
      <c r="I458" s="9">
        <v>1499</v>
      </c>
      <c r="J458" s="8" t="str">
        <f t="shared" si="2"/>
        <v>1001-2000</v>
      </c>
      <c r="K458" s="8" t="s">
        <v>14064</v>
      </c>
      <c r="L458" s="8">
        <v>5</v>
      </c>
      <c r="M458" s="9">
        <v>3999</v>
      </c>
      <c r="N458" s="3">
        <v>0.63</v>
      </c>
      <c r="O458" s="2">
        <v>4.2</v>
      </c>
      <c r="P458" s="4">
        <f t="shared" si="3"/>
        <v>1</v>
      </c>
      <c r="Q458" s="4">
        <v>42775</v>
      </c>
      <c r="R458" s="2" t="s">
        <v>7901</v>
      </c>
      <c r="S458" s="2" t="s">
        <v>7902</v>
      </c>
      <c r="T458" s="2" t="s">
        <v>7903</v>
      </c>
      <c r="U458" s="2" t="s">
        <v>7904</v>
      </c>
      <c r="V458" s="2" t="s">
        <v>7905</v>
      </c>
      <c r="W458" s="2" t="s">
        <v>14106</v>
      </c>
      <c r="X458" s="5" t="s">
        <v>7907</v>
      </c>
      <c r="Y458" s="5" t="s">
        <v>7908</v>
      </c>
    </row>
    <row r="459" spans="1:25" ht="13" x14ac:dyDescent="0.15">
      <c r="A459" s="2" t="s">
        <v>4976</v>
      </c>
      <c r="B459" s="2" t="s">
        <v>4977</v>
      </c>
      <c r="C459" s="8" t="str">
        <f ca="1">IFERROR(__xludf.DUMMYFUNCTION("INDEX(SPLIT(B459,"" ""),1)"),"Fire-Boltt")</f>
        <v>Fire-Boltt</v>
      </c>
      <c r="D459" s="2" t="s">
        <v>13942</v>
      </c>
      <c r="E459" s="8" t="s">
        <v>13974</v>
      </c>
      <c r="F459" s="8" t="s">
        <v>13975</v>
      </c>
      <c r="G459" s="8"/>
      <c r="H459" s="8"/>
      <c r="I459" s="9">
        <v>1499</v>
      </c>
      <c r="J459" s="8" t="str">
        <f t="shared" si="2"/>
        <v>1001-2000</v>
      </c>
      <c r="K459" s="8" t="s">
        <v>14064</v>
      </c>
      <c r="L459" s="8">
        <v>5</v>
      </c>
      <c r="M459" s="9">
        <v>7999</v>
      </c>
      <c r="N459" s="3">
        <v>0.81</v>
      </c>
      <c r="O459" s="2">
        <v>4.2</v>
      </c>
      <c r="P459" s="4">
        <f t="shared" si="3"/>
        <v>1</v>
      </c>
      <c r="Q459" s="4">
        <v>22638</v>
      </c>
      <c r="R459" s="2" t="s">
        <v>4978</v>
      </c>
      <c r="S459" s="2" t="s">
        <v>3473</v>
      </c>
      <c r="T459" s="2" t="s">
        <v>3474</v>
      </c>
      <c r="U459" s="2" t="s">
        <v>3475</v>
      </c>
      <c r="V459" s="2" t="s">
        <v>3476</v>
      </c>
      <c r="W459" s="2" t="s">
        <v>3477</v>
      </c>
      <c r="X459" s="5" t="s">
        <v>4979</v>
      </c>
      <c r="Y459" s="5" t="s">
        <v>4980</v>
      </c>
    </row>
    <row r="460" spans="1:25" ht="13" x14ac:dyDescent="0.15">
      <c r="A460" s="2" t="s">
        <v>4598</v>
      </c>
      <c r="B460" s="2" t="s">
        <v>4599</v>
      </c>
      <c r="C460" s="8" t="str">
        <f ca="1">IFERROR(__xludf.DUMMYFUNCTION("INDEX(SPLIT(B460,"" ""),1)"),"Fire-Boltt")</f>
        <v>Fire-Boltt</v>
      </c>
      <c r="D460" s="2" t="s">
        <v>13942</v>
      </c>
      <c r="E460" s="8" t="s">
        <v>13974</v>
      </c>
      <c r="F460" s="8" t="s">
        <v>13975</v>
      </c>
      <c r="G460" s="8"/>
      <c r="H460" s="8"/>
      <c r="I460" s="9">
        <v>1499</v>
      </c>
      <c r="J460" s="8" t="str">
        <f t="shared" si="2"/>
        <v>1001-2000</v>
      </c>
      <c r="K460" s="8" t="s">
        <v>14064</v>
      </c>
      <c r="L460" s="8">
        <v>5</v>
      </c>
      <c r="M460" s="9">
        <v>9999</v>
      </c>
      <c r="N460" s="3">
        <v>0.85</v>
      </c>
      <c r="O460" s="2">
        <v>4.2</v>
      </c>
      <c r="P460" s="4">
        <f t="shared" si="3"/>
        <v>1</v>
      </c>
      <c r="Q460" s="4">
        <v>22638</v>
      </c>
      <c r="R460" s="2" t="s">
        <v>4600</v>
      </c>
      <c r="S460" s="2" t="s">
        <v>3473</v>
      </c>
      <c r="T460" s="2" t="s">
        <v>3474</v>
      </c>
      <c r="U460" s="2" t="s">
        <v>3475</v>
      </c>
      <c r="V460" s="2" t="s">
        <v>3476</v>
      </c>
      <c r="W460" s="2" t="s">
        <v>3477</v>
      </c>
      <c r="X460" s="5" t="s">
        <v>4601</v>
      </c>
      <c r="Y460" s="5" t="s">
        <v>4602</v>
      </c>
    </row>
    <row r="461" spans="1:25" ht="13" x14ac:dyDescent="0.15">
      <c r="A461" s="2" t="s">
        <v>3470</v>
      </c>
      <c r="B461" s="2" t="s">
        <v>3471</v>
      </c>
      <c r="C461" s="8" t="str">
        <f ca="1">IFERROR(__xludf.DUMMYFUNCTION("INDEX(SPLIT(B461,"" ""),1)"),"Fire-Boltt")</f>
        <v>Fire-Boltt</v>
      </c>
      <c r="D461" s="2" t="s">
        <v>13942</v>
      </c>
      <c r="E461" s="8" t="s">
        <v>13974</v>
      </c>
      <c r="F461" s="8" t="s">
        <v>13975</v>
      </c>
      <c r="G461" s="8"/>
      <c r="H461" s="8"/>
      <c r="I461" s="9">
        <v>1499</v>
      </c>
      <c r="J461" s="8" t="str">
        <f t="shared" si="2"/>
        <v>1001-2000</v>
      </c>
      <c r="K461" s="8" t="s">
        <v>14064</v>
      </c>
      <c r="L461" s="8">
        <v>5</v>
      </c>
      <c r="M461" s="9">
        <v>7999</v>
      </c>
      <c r="N461" s="3">
        <v>0.81</v>
      </c>
      <c r="O461" s="2">
        <v>4.2</v>
      </c>
      <c r="P461" s="4">
        <f t="shared" si="3"/>
        <v>1</v>
      </c>
      <c r="Q461" s="4">
        <v>22636</v>
      </c>
      <c r="R461" s="2" t="s">
        <v>3472</v>
      </c>
      <c r="S461" s="2" t="s">
        <v>3473</v>
      </c>
      <c r="T461" s="2" t="s">
        <v>3474</v>
      </c>
      <c r="U461" s="2" t="s">
        <v>3475</v>
      </c>
      <c r="V461" s="2" t="s">
        <v>3476</v>
      </c>
      <c r="W461" s="2" t="s">
        <v>3477</v>
      </c>
      <c r="X461" s="5" t="s">
        <v>3478</v>
      </c>
      <c r="Y461" s="5" t="s">
        <v>3479</v>
      </c>
    </row>
    <row r="462" spans="1:25" ht="13" x14ac:dyDescent="0.15">
      <c r="A462" s="2" t="s">
        <v>10392</v>
      </c>
      <c r="B462" s="2" t="s">
        <v>10393</v>
      </c>
      <c r="C462" s="8" t="str">
        <f ca="1">IFERROR(__xludf.DUMMYFUNCTION("INDEX(SPLIT(B462,"" ""),1)"),"KENT")</f>
        <v>KENT</v>
      </c>
      <c r="D462" s="2" t="s">
        <v>13950</v>
      </c>
      <c r="E462" s="8" t="s">
        <v>13958</v>
      </c>
      <c r="F462" s="8" t="s">
        <v>13969</v>
      </c>
      <c r="G462" s="8" t="s">
        <v>14037</v>
      </c>
      <c r="H462" s="8"/>
      <c r="I462" s="9">
        <v>1499</v>
      </c>
      <c r="J462" s="8" t="str">
        <f t="shared" si="2"/>
        <v>1001-2000</v>
      </c>
      <c r="K462" s="8" t="s">
        <v>14064</v>
      </c>
      <c r="L462" s="8">
        <v>5</v>
      </c>
      <c r="M462" s="9">
        <v>2100</v>
      </c>
      <c r="N462" s="3">
        <v>0.28999999999999998</v>
      </c>
      <c r="O462" s="2">
        <v>4.0999999999999996</v>
      </c>
      <c r="P462" s="4">
        <f t="shared" si="3"/>
        <v>0</v>
      </c>
      <c r="Q462" s="4">
        <v>6355</v>
      </c>
      <c r="R462" s="2" t="s">
        <v>10394</v>
      </c>
      <c r="S462" s="2" t="s">
        <v>10395</v>
      </c>
      <c r="T462" s="2" t="s">
        <v>10396</v>
      </c>
      <c r="U462" s="2" t="s">
        <v>10397</v>
      </c>
      <c r="V462" s="2" t="s">
        <v>10398</v>
      </c>
      <c r="W462" s="2" t="s">
        <v>10399</v>
      </c>
      <c r="X462" s="5" t="s">
        <v>10400</v>
      </c>
      <c r="Y462" s="5" t="s">
        <v>10401</v>
      </c>
    </row>
    <row r="463" spans="1:25" ht="13" x14ac:dyDescent="0.15">
      <c r="A463" s="2" t="s">
        <v>9114</v>
      </c>
      <c r="B463" s="2" t="s">
        <v>9115</v>
      </c>
      <c r="C463" s="8" t="str">
        <f ca="1">IFERROR(__xludf.DUMMYFUNCTION("INDEX(SPLIT(B463,"" ""),1)"),"Infinity")</f>
        <v>Infinity</v>
      </c>
      <c r="D463" s="2" t="s">
        <v>13942</v>
      </c>
      <c r="E463" s="8" t="s">
        <v>14002</v>
      </c>
      <c r="F463" s="8" t="s">
        <v>14003</v>
      </c>
      <c r="G463" s="8" t="s">
        <v>14107</v>
      </c>
      <c r="H463" s="8"/>
      <c r="I463" s="9">
        <v>1499</v>
      </c>
      <c r="J463" s="8" t="str">
        <f t="shared" si="2"/>
        <v>1001-2000</v>
      </c>
      <c r="K463" s="8" t="s">
        <v>14064</v>
      </c>
      <c r="L463" s="8">
        <v>5</v>
      </c>
      <c r="M463" s="9">
        <v>2999</v>
      </c>
      <c r="N463" s="3">
        <v>0.5</v>
      </c>
      <c r="O463" s="2">
        <v>4.0999999999999996</v>
      </c>
      <c r="P463" s="4">
        <f t="shared" si="3"/>
        <v>0</v>
      </c>
      <c r="Q463" s="4">
        <v>25262</v>
      </c>
      <c r="R463" s="2" t="s">
        <v>9116</v>
      </c>
      <c r="S463" s="2" t="s">
        <v>9117</v>
      </c>
      <c r="T463" s="2" t="s">
        <v>9118</v>
      </c>
      <c r="U463" s="2" t="s">
        <v>9119</v>
      </c>
      <c r="V463" s="2" t="s">
        <v>9120</v>
      </c>
      <c r="W463" s="2" t="s">
        <v>9121</v>
      </c>
      <c r="X463" s="5" t="s">
        <v>9122</v>
      </c>
      <c r="Y463" s="5" t="s">
        <v>9123</v>
      </c>
    </row>
    <row r="464" spans="1:25" ht="13" x14ac:dyDescent="0.15">
      <c r="A464" s="2" t="s">
        <v>5583</v>
      </c>
      <c r="B464" s="2" t="s">
        <v>5584</v>
      </c>
      <c r="C464" s="8" t="str">
        <f ca="1">IFERROR(__xludf.DUMMYFUNCTION("INDEX(SPLIT(B464,"" ""),1)"),"boAt")</f>
        <v>boAt</v>
      </c>
      <c r="D464" s="2" t="s">
        <v>13942</v>
      </c>
      <c r="E464" s="8" t="s">
        <v>14007</v>
      </c>
      <c r="F464" s="8" t="s">
        <v>14008</v>
      </c>
      <c r="G464" s="8" t="s">
        <v>14009</v>
      </c>
      <c r="H464" s="8"/>
      <c r="I464" s="9">
        <v>1499</v>
      </c>
      <c r="J464" s="8" t="str">
        <f t="shared" si="2"/>
        <v>1001-2000</v>
      </c>
      <c r="K464" s="8" t="s">
        <v>14064</v>
      </c>
      <c r="L464" s="8">
        <v>5</v>
      </c>
      <c r="M464" s="9">
        <v>3990</v>
      </c>
      <c r="N464" s="3">
        <v>0.62</v>
      </c>
      <c r="O464" s="2">
        <v>4.0999999999999996</v>
      </c>
      <c r="P464" s="4">
        <f t="shared" si="3"/>
        <v>0</v>
      </c>
      <c r="Q464" s="2" t="s">
        <v>5585</v>
      </c>
      <c r="R464" s="2" t="s">
        <v>5586</v>
      </c>
      <c r="S464" s="2" t="s">
        <v>5587</v>
      </c>
      <c r="T464" s="2" t="s">
        <v>5588</v>
      </c>
      <c r="U464" s="2" t="s">
        <v>5589</v>
      </c>
      <c r="V464" s="2" t="s">
        <v>5590</v>
      </c>
      <c r="W464" s="2" t="s">
        <v>5591</v>
      </c>
      <c r="X464" s="5" t="s">
        <v>5592</v>
      </c>
      <c r="Y464" s="5" t="s">
        <v>5593</v>
      </c>
    </row>
    <row r="465" spans="1:25" ht="13" x14ac:dyDescent="0.15">
      <c r="A465" s="2" t="s">
        <v>11974</v>
      </c>
      <c r="B465" s="2" t="s">
        <v>11975</v>
      </c>
      <c r="C465" s="8" t="str">
        <f ca="1">IFERROR(__xludf.DUMMYFUNCTION("INDEX(SPLIT(B465,"" ""),1)"),"Havells")</f>
        <v>Havells</v>
      </c>
      <c r="D465" s="2" t="s">
        <v>13950</v>
      </c>
      <c r="E465" s="8" t="s">
        <v>13951</v>
      </c>
      <c r="F465" s="8" t="s">
        <v>13985</v>
      </c>
      <c r="G465" s="8" t="s">
        <v>14108</v>
      </c>
      <c r="H465" s="8"/>
      <c r="I465" s="9">
        <v>1499</v>
      </c>
      <c r="J465" s="8" t="str">
        <f t="shared" si="2"/>
        <v>1001-2000</v>
      </c>
      <c r="K465" s="8" t="s">
        <v>14064</v>
      </c>
      <c r="L465" s="8">
        <v>5</v>
      </c>
      <c r="M465" s="9">
        <v>3500</v>
      </c>
      <c r="N465" s="3">
        <v>0.56999999999999995</v>
      </c>
      <c r="O465" s="2">
        <v>4.0999999999999996</v>
      </c>
      <c r="P465" s="4">
        <f t="shared" si="3"/>
        <v>0</v>
      </c>
      <c r="Q465" s="2">
        <v>303</v>
      </c>
      <c r="R465" s="2" t="s">
        <v>11976</v>
      </c>
      <c r="S465" s="2" t="s">
        <v>11977</v>
      </c>
      <c r="T465" s="2" t="s">
        <v>11978</v>
      </c>
      <c r="U465" s="2" t="s">
        <v>11979</v>
      </c>
      <c r="V465" s="2" t="s">
        <v>11980</v>
      </c>
      <c r="W465" s="2" t="s">
        <v>11981</v>
      </c>
      <c r="X465" s="5" t="s">
        <v>11982</v>
      </c>
      <c r="Y465" s="5" t="s">
        <v>11983</v>
      </c>
    </row>
    <row r="466" spans="1:25" ht="13" x14ac:dyDescent="0.15">
      <c r="A466" s="2" t="s">
        <v>6559</v>
      </c>
      <c r="B466" s="2" t="s">
        <v>6560</v>
      </c>
      <c r="C466" s="8" t="str">
        <f ca="1">IFERROR(__xludf.DUMMYFUNCTION("INDEX(SPLIT(B466,"" ""),1)"),"Noise")</f>
        <v>Noise</v>
      </c>
      <c r="D466" s="2" t="s">
        <v>13942</v>
      </c>
      <c r="E466" s="8" t="s">
        <v>13974</v>
      </c>
      <c r="F466" s="8" t="s">
        <v>13975</v>
      </c>
      <c r="G466" s="8"/>
      <c r="H466" s="8"/>
      <c r="I466" s="9">
        <v>1499</v>
      </c>
      <c r="J466" s="8" t="str">
        <f t="shared" si="2"/>
        <v>1001-2000</v>
      </c>
      <c r="K466" s="8" t="s">
        <v>14064</v>
      </c>
      <c r="L466" s="8">
        <v>5</v>
      </c>
      <c r="M466" s="9">
        <v>4999</v>
      </c>
      <c r="N466" s="3">
        <v>0.7</v>
      </c>
      <c r="O466" s="2">
        <v>4</v>
      </c>
      <c r="P466" s="4">
        <f t="shared" si="3"/>
        <v>0</v>
      </c>
      <c r="Q466" s="4">
        <v>92588</v>
      </c>
      <c r="R466" s="2" t="s">
        <v>6561</v>
      </c>
      <c r="S466" s="2" t="s">
        <v>4549</v>
      </c>
      <c r="T466" s="2" t="s">
        <v>4550</v>
      </c>
      <c r="U466" s="2" t="s">
        <v>4551</v>
      </c>
      <c r="V466" s="2" t="s">
        <v>4552</v>
      </c>
      <c r="W466" s="2" t="s">
        <v>4553</v>
      </c>
      <c r="X466" s="5" t="s">
        <v>6562</v>
      </c>
      <c r="Y466" s="5" t="s">
        <v>6563</v>
      </c>
    </row>
    <row r="467" spans="1:25" ht="13" x14ac:dyDescent="0.15">
      <c r="A467" s="2" t="s">
        <v>4546</v>
      </c>
      <c r="B467" s="2" t="s">
        <v>4547</v>
      </c>
      <c r="C467" s="8" t="str">
        <f ca="1">IFERROR(__xludf.DUMMYFUNCTION("INDEX(SPLIT(B467,"" ""),1)"),"Noise")</f>
        <v>Noise</v>
      </c>
      <c r="D467" s="2" t="s">
        <v>13942</v>
      </c>
      <c r="E467" s="8" t="s">
        <v>13974</v>
      </c>
      <c r="F467" s="8" t="s">
        <v>13975</v>
      </c>
      <c r="G467" s="8"/>
      <c r="H467" s="8"/>
      <c r="I467" s="9">
        <v>1499</v>
      </c>
      <c r="J467" s="8" t="str">
        <f t="shared" si="2"/>
        <v>1001-2000</v>
      </c>
      <c r="K467" s="8" t="s">
        <v>14064</v>
      </c>
      <c r="L467" s="8">
        <v>5</v>
      </c>
      <c r="M467" s="9">
        <v>4999</v>
      </c>
      <c r="N467" s="3">
        <v>0.7</v>
      </c>
      <c r="O467" s="2">
        <v>4</v>
      </c>
      <c r="P467" s="4">
        <f t="shared" si="3"/>
        <v>0</v>
      </c>
      <c r="Q467" s="4">
        <v>92588</v>
      </c>
      <c r="R467" s="2" t="s">
        <v>4548</v>
      </c>
      <c r="S467" s="2" t="s">
        <v>4549</v>
      </c>
      <c r="T467" s="2" t="s">
        <v>4550</v>
      </c>
      <c r="U467" s="2" t="s">
        <v>4551</v>
      </c>
      <c r="V467" s="2" t="s">
        <v>4552</v>
      </c>
      <c r="W467" s="2" t="s">
        <v>4553</v>
      </c>
      <c r="X467" s="5" t="s">
        <v>4554</v>
      </c>
      <c r="Y467" s="5" t="s">
        <v>4555</v>
      </c>
    </row>
    <row r="468" spans="1:25" ht="13" x14ac:dyDescent="0.15">
      <c r="A468" s="2" t="s">
        <v>10210</v>
      </c>
      <c r="B468" s="2" t="s">
        <v>10211</v>
      </c>
      <c r="C468" s="8" t="str">
        <f ca="1">IFERROR(__xludf.DUMMYFUNCTION("INDEX(SPLIT(B468,"" ""),1)"),"Pigeon")</f>
        <v>Pigeon</v>
      </c>
      <c r="D468" s="2" t="s">
        <v>13950</v>
      </c>
      <c r="E468" s="8" t="s">
        <v>13958</v>
      </c>
      <c r="F468" s="8" t="s">
        <v>13969</v>
      </c>
      <c r="G468" s="8" t="s">
        <v>14040</v>
      </c>
      <c r="H468" s="8" t="s">
        <v>14041</v>
      </c>
      <c r="I468" s="9">
        <v>1499</v>
      </c>
      <c r="J468" s="8" t="str">
        <f t="shared" si="2"/>
        <v>1001-2000</v>
      </c>
      <c r="K468" s="8" t="s">
        <v>14064</v>
      </c>
      <c r="L468" s="8">
        <v>5</v>
      </c>
      <c r="M468" s="9">
        <v>1775</v>
      </c>
      <c r="N468" s="3">
        <v>0.16</v>
      </c>
      <c r="O468" s="2">
        <v>3.9</v>
      </c>
      <c r="P468" s="4">
        <f t="shared" si="3"/>
        <v>0</v>
      </c>
      <c r="Q468" s="4">
        <v>14667</v>
      </c>
      <c r="R468" s="2" t="s">
        <v>10213</v>
      </c>
      <c r="S468" s="2" t="s">
        <v>10214</v>
      </c>
      <c r="T468" s="2" t="s">
        <v>10215</v>
      </c>
      <c r="U468" s="2" t="s">
        <v>10216</v>
      </c>
      <c r="V468" s="2" t="s">
        <v>10217</v>
      </c>
      <c r="W468" s="2" t="s">
        <v>10218</v>
      </c>
      <c r="X468" s="5" t="s">
        <v>10219</v>
      </c>
      <c r="Y468" s="5" t="s">
        <v>10220</v>
      </c>
    </row>
    <row r="469" spans="1:25" ht="13" x14ac:dyDescent="0.15">
      <c r="A469" s="2" t="s">
        <v>5175</v>
      </c>
      <c r="B469" s="2" t="s">
        <v>5176</v>
      </c>
      <c r="C469" s="8" t="str">
        <f ca="1">IFERROR(__xludf.DUMMYFUNCTION("INDEX(SPLIT(B469,"" ""),1)"),"boAt")</f>
        <v>boAt</v>
      </c>
      <c r="D469" s="2" t="s">
        <v>13942</v>
      </c>
      <c r="E469" s="8" t="s">
        <v>14007</v>
      </c>
      <c r="F469" s="8" t="s">
        <v>14008</v>
      </c>
      <c r="G469" s="8" t="s">
        <v>14009</v>
      </c>
      <c r="H469" s="8"/>
      <c r="I469" s="9">
        <v>1499</v>
      </c>
      <c r="J469" s="8" t="str">
        <f t="shared" si="2"/>
        <v>1001-2000</v>
      </c>
      <c r="K469" s="8" t="s">
        <v>14064</v>
      </c>
      <c r="L469" s="8">
        <v>5</v>
      </c>
      <c r="M469" s="9">
        <v>4490</v>
      </c>
      <c r="N469" s="3">
        <v>0.67</v>
      </c>
      <c r="O469" s="2">
        <v>3.9</v>
      </c>
      <c r="P469" s="4">
        <f t="shared" si="3"/>
        <v>0</v>
      </c>
      <c r="Q469" s="2" t="s">
        <v>5178</v>
      </c>
      <c r="R469" s="2" t="s">
        <v>5179</v>
      </c>
      <c r="S469" s="2" t="s">
        <v>5180</v>
      </c>
      <c r="T469" s="2" t="s">
        <v>5181</v>
      </c>
      <c r="U469" s="2" t="s">
        <v>5182</v>
      </c>
      <c r="V469" s="2" t="s">
        <v>5183</v>
      </c>
      <c r="W469" s="2" t="s">
        <v>5184</v>
      </c>
      <c r="X469" s="5" t="s">
        <v>5185</v>
      </c>
      <c r="Y469" s="5" t="s">
        <v>5186</v>
      </c>
    </row>
    <row r="470" spans="1:25" ht="13" x14ac:dyDescent="0.15">
      <c r="A470" s="2" t="s">
        <v>3334</v>
      </c>
      <c r="B470" s="2" t="s">
        <v>3335</v>
      </c>
      <c r="C470" s="8" t="str">
        <f ca="1">IFERROR(__xludf.DUMMYFUNCTION("INDEX(SPLIT(B470,"" ""),1)"),"boAt")</f>
        <v>boAt</v>
      </c>
      <c r="D470" s="2" t="s">
        <v>13942</v>
      </c>
      <c r="E470" s="8" t="s">
        <v>13974</v>
      </c>
      <c r="F470" s="8" t="s">
        <v>13975</v>
      </c>
      <c r="G470" s="8"/>
      <c r="H470" s="8"/>
      <c r="I470" s="9">
        <v>1499</v>
      </c>
      <c r="J470" s="8" t="str">
        <f t="shared" si="2"/>
        <v>1001-2000</v>
      </c>
      <c r="K470" s="8" t="s">
        <v>14064</v>
      </c>
      <c r="L470" s="8">
        <v>5</v>
      </c>
      <c r="M470" s="9">
        <v>6990</v>
      </c>
      <c r="N470" s="3">
        <v>0.79</v>
      </c>
      <c r="O470" s="2">
        <v>3.9</v>
      </c>
      <c r="P470" s="4">
        <f t="shared" si="3"/>
        <v>0</v>
      </c>
      <c r="Q470" s="4">
        <v>21796</v>
      </c>
      <c r="R470" s="2" t="s">
        <v>3337</v>
      </c>
      <c r="S470" s="2" t="s">
        <v>3338</v>
      </c>
      <c r="T470" s="2" t="s">
        <v>3339</v>
      </c>
      <c r="U470" s="2" t="s">
        <v>3340</v>
      </c>
      <c r="V470" s="2" t="s">
        <v>3341</v>
      </c>
      <c r="W470" s="2" t="s">
        <v>3342</v>
      </c>
      <c r="X470" s="5" t="s">
        <v>3343</v>
      </c>
      <c r="Y470" s="5" t="s">
        <v>3344</v>
      </c>
    </row>
    <row r="471" spans="1:25" ht="13" x14ac:dyDescent="0.15">
      <c r="A471" s="2" t="s">
        <v>4463</v>
      </c>
      <c r="B471" s="2" t="s">
        <v>4464</v>
      </c>
      <c r="C471" s="8" t="str">
        <f ca="1">IFERROR(__xludf.DUMMYFUNCTION("INDEX(SPLIT(B471,"" ""),1)"),"boAt")</f>
        <v>boAt</v>
      </c>
      <c r="D471" s="2" t="s">
        <v>13942</v>
      </c>
      <c r="E471" s="8" t="s">
        <v>13974</v>
      </c>
      <c r="F471" s="8" t="s">
        <v>13975</v>
      </c>
      <c r="G471" s="8"/>
      <c r="H471" s="8"/>
      <c r="I471" s="9">
        <v>1499</v>
      </c>
      <c r="J471" s="8" t="str">
        <f t="shared" si="2"/>
        <v>1001-2000</v>
      </c>
      <c r="K471" s="8" t="s">
        <v>14064</v>
      </c>
      <c r="L471" s="8">
        <v>5</v>
      </c>
      <c r="M471" s="9">
        <v>6990</v>
      </c>
      <c r="N471" s="3">
        <v>0.79</v>
      </c>
      <c r="O471" s="2">
        <v>3.9</v>
      </c>
      <c r="P471" s="4">
        <f t="shared" si="3"/>
        <v>0</v>
      </c>
      <c r="Q471" s="4">
        <v>21796</v>
      </c>
      <c r="R471" s="2" t="s">
        <v>3337</v>
      </c>
      <c r="S471" s="2" t="s">
        <v>3338</v>
      </c>
      <c r="T471" s="2" t="s">
        <v>3339</v>
      </c>
      <c r="U471" s="2" t="s">
        <v>3340</v>
      </c>
      <c r="V471" s="2" t="s">
        <v>3341</v>
      </c>
      <c r="W471" s="2" t="s">
        <v>3342</v>
      </c>
      <c r="X471" s="5" t="s">
        <v>4465</v>
      </c>
      <c r="Y471" s="5" t="s">
        <v>4466</v>
      </c>
    </row>
    <row r="472" spans="1:25" ht="13" x14ac:dyDescent="0.15">
      <c r="A472" s="2" t="s">
        <v>4168</v>
      </c>
      <c r="B472" s="2" t="s">
        <v>4169</v>
      </c>
      <c r="C472" s="8" t="str">
        <f ca="1">IFERROR(__xludf.DUMMYFUNCTION("INDEX(SPLIT(B472,"" ""),1)"),"boAt")</f>
        <v>boAt</v>
      </c>
      <c r="D472" s="2" t="s">
        <v>13942</v>
      </c>
      <c r="E472" s="8" t="s">
        <v>13974</v>
      </c>
      <c r="F472" s="8" t="s">
        <v>13975</v>
      </c>
      <c r="G472" s="8"/>
      <c r="H472" s="8"/>
      <c r="I472" s="9">
        <v>1499</v>
      </c>
      <c r="J472" s="8" t="str">
        <f t="shared" si="2"/>
        <v>1001-2000</v>
      </c>
      <c r="K472" s="8" t="s">
        <v>14064</v>
      </c>
      <c r="L472" s="8">
        <v>5</v>
      </c>
      <c r="M472" s="9">
        <v>6990</v>
      </c>
      <c r="N472" s="3">
        <v>0.79</v>
      </c>
      <c r="O472" s="2">
        <v>3.9</v>
      </c>
      <c r="P472" s="4">
        <f t="shared" si="3"/>
        <v>0</v>
      </c>
      <c r="Q472" s="4">
        <v>21796</v>
      </c>
      <c r="R472" s="2" t="s">
        <v>3337</v>
      </c>
      <c r="S472" s="2" t="s">
        <v>3338</v>
      </c>
      <c r="T472" s="2" t="s">
        <v>3339</v>
      </c>
      <c r="U472" s="2" t="s">
        <v>3340</v>
      </c>
      <c r="V472" s="2" t="s">
        <v>3341</v>
      </c>
      <c r="W472" s="2" t="s">
        <v>3342</v>
      </c>
      <c r="X472" s="5" t="s">
        <v>4170</v>
      </c>
      <c r="Y472" s="5" t="s">
        <v>4171</v>
      </c>
    </row>
    <row r="473" spans="1:25" ht="13" x14ac:dyDescent="0.15">
      <c r="A473" s="2" t="s">
        <v>5710</v>
      </c>
      <c r="B473" s="2" t="s">
        <v>5711</v>
      </c>
      <c r="C473" s="8" t="str">
        <f ca="1">IFERROR(__xludf.DUMMYFUNCTION("INDEX(SPLIT(B473,"" ""),1)"),"Boult")</f>
        <v>Boult</v>
      </c>
      <c r="D473" s="2" t="s">
        <v>13942</v>
      </c>
      <c r="E473" s="8" t="s">
        <v>14007</v>
      </c>
      <c r="F473" s="8" t="s">
        <v>14008</v>
      </c>
      <c r="G473" s="8" t="s">
        <v>14009</v>
      </c>
      <c r="H473" s="8"/>
      <c r="I473" s="9">
        <v>1499</v>
      </c>
      <c r="J473" s="8" t="str">
        <f t="shared" si="2"/>
        <v>1001-2000</v>
      </c>
      <c r="K473" s="8" t="s">
        <v>14064</v>
      </c>
      <c r="L473" s="8">
        <v>5</v>
      </c>
      <c r="M473" s="9">
        <v>8999</v>
      </c>
      <c r="N473" s="3">
        <v>0.83</v>
      </c>
      <c r="O473" s="2">
        <v>3.7</v>
      </c>
      <c r="P473" s="4">
        <f t="shared" si="3"/>
        <v>0</v>
      </c>
      <c r="Q473" s="4">
        <v>28324</v>
      </c>
      <c r="R473" s="2" t="s">
        <v>5712</v>
      </c>
      <c r="S473" s="2" t="s">
        <v>5713</v>
      </c>
      <c r="T473" s="2" t="s">
        <v>5714</v>
      </c>
      <c r="U473" s="2" t="s">
        <v>5715</v>
      </c>
      <c r="V473" s="2" t="s">
        <v>5716</v>
      </c>
      <c r="W473" s="2" t="s">
        <v>5717</v>
      </c>
      <c r="X473" s="5" t="s">
        <v>5718</v>
      </c>
      <c r="Y473" s="5" t="s">
        <v>5719</v>
      </c>
    </row>
    <row r="474" spans="1:25" ht="13" x14ac:dyDescent="0.15">
      <c r="A474" s="2" t="s">
        <v>6310</v>
      </c>
      <c r="B474" s="2" t="s">
        <v>6311</v>
      </c>
      <c r="C474" s="8" t="str">
        <f ca="1">IFERROR(__xludf.DUMMYFUNCTION("INDEX(SPLIT(B474,"" ""),1)"),"JBL")</f>
        <v>JBL</v>
      </c>
      <c r="D474" s="2" t="s">
        <v>13942</v>
      </c>
      <c r="E474" s="8" t="s">
        <v>14007</v>
      </c>
      <c r="F474" s="8" t="s">
        <v>14008</v>
      </c>
      <c r="G474" s="8" t="s">
        <v>14009</v>
      </c>
      <c r="H474" s="8"/>
      <c r="I474" s="9">
        <v>1499</v>
      </c>
      <c r="J474" s="8" t="str">
        <f t="shared" si="2"/>
        <v>1001-2000</v>
      </c>
      <c r="K474" s="8" t="s">
        <v>14064</v>
      </c>
      <c r="L474" s="8">
        <v>5</v>
      </c>
      <c r="M474" s="9">
        <v>2999</v>
      </c>
      <c r="N474" s="3">
        <v>0.5</v>
      </c>
      <c r="O474" s="2">
        <v>3.7</v>
      </c>
      <c r="P474" s="4">
        <f t="shared" si="3"/>
        <v>0</v>
      </c>
      <c r="Q474" s="4">
        <v>87798</v>
      </c>
      <c r="R474" s="2" t="s">
        <v>6312</v>
      </c>
      <c r="S474" s="2" t="s">
        <v>6313</v>
      </c>
      <c r="T474" s="2" t="s">
        <v>6314</v>
      </c>
      <c r="U474" s="2" t="s">
        <v>6315</v>
      </c>
      <c r="V474" s="2" t="s">
        <v>6316</v>
      </c>
      <c r="W474" s="2" t="s">
        <v>6317</v>
      </c>
      <c r="X474" s="5" t="s">
        <v>6318</v>
      </c>
      <c r="Y474" s="5" t="s">
        <v>6319</v>
      </c>
    </row>
    <row r="475" spans="1:25" ht="13" x14ac:dyDescent="0.15">
      <c r="A475" s="2" t="s">
        <v>1220</v>
      </c>
      <c r="B475" s="2" t="s">
        <v>1221</v>
      </c>
      <c r="C475" s="8" t="str">
        <f ca="1">IFERROR(__xludf.DUMMYFUNCTION("INDEX(SPLIT(B475,"" ""),1)"),"Remote")</f>
        <v>Remote</v>
      </c>
      <c r="D475" s="2" t="s">
        <v>13942</v>
      </c>
      <c r="E475" s="8" t="s">
        <v>13943</v>
      </c>
      <c r="F475" s="8" t="s">
        <v>14038</v>
      </c>
      <c r="G475" s="8" t="s">
        <v>14109</v>
      </c>
      <c r="H475" s="8"/>
      <c r="I475" s="9">
        <v>1499</v>
      </c>
      <c r="J475" s="8" t="str">
        <f t="shared" si="2"/>
        <v>1001-2000</v>
      </c>
      <c r="K475" s="8" t="s">
        <v>14064</v>
      </c>
      <c r="L475" s="8">
        <v>5</v>
      </c>
      <c r="M475" s="9">
        <v>3999</v>
      </c>
      <c r="N475" s="3">
        <v>0.63</v>
      </c>
      <c r="O475" s="2">
        <v>3.7</v>
      </c>
      <c r="P475" s="4">
        <f t="shared" si="3"/>
        <v>0</v>
      </c>
      <c r="Q475" s="2">
        <v>37</v>
      </c>
      <c r="R475" s="2" t="s">
        <v>1222</v>
      </c>
      <c r="S475" s="2" t="s">
        <v>1223</v>
      </c>
      <c r="T475" s="2" t="s">
        <v>1224</v>
      </c>
      <c r="U475" s="2" t="s">
        <v>1225</v>
      </c>
      <c r="V475" s="2" t="s">
        <v>1226</v>
      </c>
      <c r="W475" s="2" t="s">
        <v>1227</v>
      </c>
      <c r="X475" s="5" t="s">
        <v>1228</v>
      </c>
      <c r="Y475" s="5" t="s">
        <v>1229</v>
      </c>
    </row>
    <row r="476" spans="1:25" ht="13" x14ac:dyDescent="0.15">
      <c r="A476" s="2" t="s">
        <v>10120</v>
      </c>
      <c r="B476" s="2" t="s">
        <v>10121</v>
      </c>
      <c r="C476" s="8" t="str">
        <f ca="1">IFERROR(__xludf.DUMMYFUNCTION("INDEX(SPLIT(B476,"" ""),1)"),"Crompton")</f>
        <v>Crompton</v>
      </c>
      <c r="D476" s="2" t="s">
        <v>13950</v>
      </c>
      <c r="E476" s="8" t="s">
        <v>13951</v>
      </c>
      <c r="F476" s="8" t="s">
        <v>13972</v>
      </c>
      <c r="G476" s="8" t="s">
        <v>13982</v>
      </c>
      <c r="H476" s="8"/>
      <c r="I476" s="9">
        <v>1498</v>
      </c>
      <c r="J476" s="8" t="str">
        <f t="shared" si="2"/>
        <v>1001-2000</v>
      </c>
      <c r="K476" s="8" t="s">
        <v>14064</v>
      </c>
      <c r="L476" s="8">
        <v>5</v>
      </c>
      <c r="M476" s="9">
        <v>2300</v>
      </c>
      <c r="N476" s="3">
        <v>0.35</v>
      </c>
      <c r="O476" s="2">
        <v>3.8</v>
      </c>
      <c r="P476" s="4">
        <f t="shared" si="3"/>
        <v>0</v>
      </c>
      <c r="Q476" s="2">
        <v>95</v>
      </c>
      <c r="R476" s="2" t="s">
        <v>10124</v>
      </c>
      <c r="S476" s="2" t="s">
        <v>10125</v>
      </c>
      <c r="T476" s="2" t="s">
        <v>10126</v>
      </c>
      <c r="U476" s="2" t="s">
        <v>10127</v>
      </c>
      <c r="V476" s="2" t="s">
        <v>10128</v>
      </c>
      <c r="W476" s="2" t="s">
        <v>10129</v>
      </c>
      <c r="X476" s="5" t="s">
        <v>10130</v>
      </c>
      <c r="Y476" s="5" t="s">
        <v>10131</v>
      </c>
    </row>
    <row r="477" spans="1:25" ht="13" x14ac:dyDescent="0.15">
      <c r="A477" s="2" t="s">
        <v>8020</v>
      </c>
      <c r="B477" s="2" t="s">
        <v>8021</v>
      </c>
      <c r="C477" s="8" t="str">
        <f ca="1">IFERROR(__xludf.DUMMYFUNCTION("INDEX(SPLIT(B477,"" ""),1)"),"Logitech")</f>
        <v>Logitech</v>
      </c>
      <c r="D477" s="2" t="s">
        <v>13954</v>
      </c>
      <c r="E477" s="8" t="s">
        <v>14026</v>
      </c>
      <c r="F477" s="8" t="s">
        <v>14042</v>
      </c>
      <c r="G477" s="8" t="s">
        <v>14067</v>
      </c>
      <c r="H477" s="8"/>
      <c r="I477" s="9">
        <v>1495</v>
      </c>
      <c r="J477" s="8" t="str">
        <f t="shared" si="2"/>
        <v>1001-2000</v>
      </c>
      <c r="K477" s="8" t="s">
        <v>14064</v>
      </c>
      <c r="L477" s="8">
        <v>5</v>
      </c>
      <c r="M477" s="9">
        <v>1995</v>
      </c>
      <c r="N477" s="3">
        <v>0.25</v>
      </c>
      <c r="O477" s="2">
        <v>4.5</v>
      </c>
      <c r="P477" s="4">
        <f t="shared" si="3"/>
        <v>1</v>
      </c>
      <c r="Q477" s="4">
        <v>10541</v>
      </c>
      <c r="R477" s="2" t="s">
        <v>8022</v>
      </c>
      <c r="S477" s="2" t="s">
        <v>8023</v>
      </c>
      <c r="T477" s="2" t="s">
        <v>8024</v>
      </c>
      <c r="U477" s="2" t="s">
        <v>8025</v>
      </c>
      <c r="V477" s="2" t="s">
        <v>8026</v>
      </c>
      <c r="W477" s="2" t="s">
        <v>8027</v>
      </c>
      <c r="X477" s="5" t="s">
        <v>8028</v>
      </c>
      <c r="Y477" s="5" t="s">
        <v>8029</v>
      </c>
    </row>
    <row r="478" spans="1:25" ht="13" x14ac:dyDescent="0.15">
      <c r="A478" s="2" t="s">
        <v>6483</v>
      </c>
      <c r="B478" s="2" t="s">
        <v>6484</v>
      </c>
      <c r="C478" s="8" t="str">
        <f ca="1">IFERROR(__xludf.DUMMYFUNCTION("INDEX(SPLIT(B478,"" ""),1)"),"Logitech")</f>
        <v>Logitech</v>
      </c>
      <c r="D478" s="2" t="s">
        <v>13954</v>
      </c>
      <c r="E478" s="8" t="s">
        <v>14026</v>
      </c>
      <c r="F478" s="8" t="s">
        <v>14027</v>
      </c>
      <c r="G478" s="8" t="s">
        <v>14110</v>
      </c>
      <c r="H478" s="8"/>
      <c r="I478" s="9">
        <v>1495</v>
      </c>
      <c r="J478" s="8" t="str">
        <f t="shared" si="2"/>
        <v>1001-2000</v>
      </c>
      <c r="K478" s="8" t="s">
        <v>14064</v>
      </c>
      <c r="L478" s="8">
        <v>5</v>
      </c>
      <c r="M478" s="9">
        <v>1995</v>
      </c>
      <c r="N478" s="3">
        <v>0.25</v>
      </c>
      <c r="O478" s="2">
        <v>4.3</v>
      </c>
      <c r="P478" s="4">
        <f t="shared" si="3"/>
        <v>1</v>
      </c>
      <c r="Q478" s="4">
        <v>7241</v>
      </c>
      <c r="R478" s="2" t="s">
        <v>6486</v>
      </c>
      <c r="S478" s="2" t="s">
        <v>6487</v>
      </c>
      <c r="T478" s="2" t="s">
        <v>6488</v>
      </c>
      <c r="U478" s="2" t="s">
        <v>6489</v>
      </c>
      <c r="V478" s="2" t="s">
        <v>6490</v>
      </c>
      <c r="W478" s="2" t="s">
        <v>6491</v>
      </c>
      <c r="X478" s="5" t="s">
        <v>6492</v>
      </c>
      <c r="Y478" s="5" t="s">
        <v>6493</v>
      </c>
    </row>
    <row r="479" spans="1:25" ht="13" x14ac:dyDescent="0.15">
      <c r="A479" s="2" t="s">
        <v>7609</v>
      </c>
      <c r="B479" s="2" t="s">
        <v>7610</v>
      </c>
      <c r="C479" s="8" t="str">
        <f ca="1">IFERROR(__xludf.DUMMYFUNCTION("INDEX(SPLIT(B479,"" ""),1)"),"Logitech")</f>
        <v>Logitech</v>
      </c>
      <c r="D479" s="2" t="s">
        <v>13954</v>
      </c>
      <c r="E479" s="8" t="s">
        <v>14026</v>
      </c>
      <c r="F479" s="8" t="s">
        <v>14027</v>
      </c>
      <c r="G479" s="8" t="s">
        <v>14111</v>
      </c>
      <c r="H479" s="8"/>
      <c r="I479" s="9">
        <v>1490</v>
      </c>
      <c r="J479" s="8" t="str">
        <f t="shared" si="2"/>
        <v>1001-2000</v>
      </c>
      <c r="K479" s="8" t="s">
        <v>14064</v>
      </c>
      <c r="L479" s="8">
        <v>5</v>
      </c>
      <c r="M479" s="9">
        <v>2295</v>
      </c>
      <c r="N479" s="3">
        <v>0.35</v>
      </c>
      <c r="O479" s="2">
        <v>4.5999999999999996</v>
      </c>
      <c r="P479" s="4">
        <f t="shared" si="3"/>
        <v>1</v>
      </c>
      <c r="Q479" s="4">
        <v>10652</v>
      </c>
      <c r="R479" s="2" t="s">
        <v>7611</v>
      </c>
      <c r="S479" s="2" t="s">
        <v>7612</v>
      </c>
      <c r="T479" s="2" t="s">
        <v>7613</v>
      </c>
      <c r="U479" s="2" t="s">
        <v>7614</v>
      </c>
      <c r="V479" s="2" t="s">
        <v>7615</v>
      </c>
      <c r="W479" s="2" t="s">
        <v>7616</v>
      </c>
      <c r="X479" s="5" t="s">
        <v>7617</v>
      </c>
      <c r="Y479" s="5" t="s">
        <v>7618</v>
      </c>
    </row>
    <row r="480" spans="1:25" ht="13" x14ac:dyDescent="0.15">
      <c r="A480" s="2" t="s">
        <v>9564</v>
      </c>
      <c r="B480" s="2" t="s">
        <v>9565</v>
      </c>
      <c r="C480" s="8" t="str">
        <f ca="1">IFERROR(__xludf.DUMMYFUNCTION("INDEX(SPLIT(B480,"" ""),1)"),"Philips")</f>
        <v>Philips</v>
      </c>
      <c r="D480" s="2" t="s">
        <v>13950</v>
      </c>
      <c r="E480" s="8" t="s">
        <v>13958</v>
      </c>
      <c r="F480" s="8" t="s">
        <v>13959</v>
      </c>
      <c r="G480" s="8" t="s">
        <v>13992</v>
      </c>
      <c r="H480" s="8" t="s">
        <v>14112</v>
      </c>
      <c r="I480" s="9">
        <v>1490</v>
      </c>
      <c r="J480" s="8" t="str">
        <f t="shared" si="2"/>
        <v>1001-2000</v>
      </c>
      <c r="K480" s="8" t="s">
        <v>14064</v>
      </c>
      <c r="L480" s="8">
        <v>5</v>
      </c>
      <c r="M480" s="9">
        <v>1695</v>
      </c>
      <c r="N480" s="3">
        <v>0.12</v>
      </c>
      <c r="O480" s="2">
        <v>4.4000000000000004</v>
      </c>
      <c r="P480" s="4">
        <f t="shared" si="3"/>
        <v>1</v>
      </c>
      <c r="Q480" s="4">
        <v>3543</v>
      </c>
      <c r="R480" s="2" t="s">
        <v>9566</v>
      </c>
      <c r="S480" s="2" t="s">
        <v>9567</v>
      </c>
      <c r="T480" s="2" t="s">
        <v>9568</v>
      </c>
      <c r="U480" s="2" t="s">
        <v>9569</v>
      </c>
      <c r="V480" s="2" t="s">
        <v>9570</v>
      </c>
      <c r="W480" s="2" t="s">
        <v>9571</v>
      </c>
      <c r="X480" s="5" t="s">
        <v>9572</v>
      </c>
      <c r="Y480" s="5" t="s">
        <v>9573</v>
      </c>
    </row>
    <row r="481" spans="1:25" ht="13" x14ac:dyDescent="0.15">
      <c r="A481" s="2" t="s">
        <v>8743</v>
      </c>
      <c r="B481" s="2" t="s">
        <v>8744</v>
      </c>
      <c r="C481" s="8" t="str">
        <f ca="1">IFERROR(__xludf.DUMMYFUNCTION("INDEX(SPLIT(B481,"" ""),1)"),"Sennheiser")</f>
        <v>Sennheiser</v>
      </c>
      <c r="D481" s="2" t="s">
        <v>13942</v>
      </c>
      <c r="E481" s="8" t="s">
        <v>14007</v>
      </c>
      <c r="F481" s="8" t="s">
        <v>14008</v>
      </c>
      <c r="G481" s="8" t="s">
        <v>14009</v>
      </c>
      <c r="H481" s="8"/>
      <c r="I481" s="9">
        <v>1490</v>
      </c>
      <c r="J481" s="8" t="str">
        <f t="shared" si="2"/>
        <v>1001-2000</v>
      </c>
      <c r="K481" s="8" t="s">
        <v>14064</v>
      </c>
      <c r="L481" s="8">
        <v>5</v>
      </c>
      <c r="M481" s="9">
        <v>1990</v>
      </c>
      <c r="N481" s="3">
        <v>0.25</v>
      </c>
      <c r="O481" s="2">
        <v>4.0999999999999996</v>
      </c>
      <c r="P481" s="4">
        <f t="shared" si="3"/>
        <v>0</v>
      </c>
      <c r="Q481" s="4">
        <v>98250</v>
      </c>
      <c r="R481" s="2" t="s">
        <v>8745</v>
      </c>
      <c r="S481" s="2" t="s">
        <v>8746</v>
      </c>
      <c r="T481" s="2" t="s">
        <v>8747</v>
      </c>
      <c r="U481" s="2" t="s">
        <v>8748</v>
      </c>
      <c r="V481" s="2" t="s">
        <v>8749</v>
      </c>
      <c r="W481" s="2" t="s">
        <v>8750</v>
      </c>
      <c r="X481" s="5" t="s">
        <v>8751</v>
      </c>
      <c r="Y481" s="5" t="s">
        <v>8752</v>
      </c>
    </row>
    <row r="482" spans="1:25" ht="13" x14ac:dyDescent="0.15">
      <c r="A482" s="2" t="s">
        <v>10969</v>
      </c>
      <c r="B482" s="2" t="s">
        <v>10970</v>
      </c>
      <c r="C482" s="8" t="str">
        <f ca="1">IFERROR(__xludf.DUMMYFUNCTION("INDEX(SPLIT(B482,"" ""),1)"),"Akiara®")</f>
        <v>Akiara®</v>
      </c>
      <c r="D482" s="2" t="s">
        <v>13950</v>
      </c>
      <c r="E482" s="8" t="s">
        <v>13958</v>
      </c>
      <c r="F482" s="8" t="s">
        <v>13979</v>
      </c>
      <c r="G482" s="8" t="s">
        <v>13980</v>
      </c>
      <c r="H482" s="8"/>
      <c r="I482" s="9">
        <v>1484</v>
      </c>
      <c r="J482" s="8" t="str">
        <f t="shared" si="2"/>
        <v>1001-2000</v>
      </c>
      <c r="K482" s="8" t="s">
        <v>14064</v>
      </c>
      <c r="L482" s="8">
        <v>5</v>
      </c>
      <c r="M482" s="9">
        <v>2499</v>
      </c>
      <c r="N482" s="3">
        <v>0.41</v>
      </c>
      <c r="O482" s="2">
        <v>3.7</v>
      </c>
      <c r="P482" s="4">
        <f t="shared" si="3"/>
        <v>0</v>
      </c>
      <c r="Q482" s="4">
        <v>1067</v>
      </c>
      <c r="R482" s="2" t="s">
        <v>10973</v>
      </c>
      <c r="S482" s="2" t="s">
        <v>10974</v>
      </c>
      <c r="T482" s="2" t="s">
        <v>10975</v>
      </c>
      <c r="U482" s="2" t="s">
        <v>10976</v>
      </c>
      <c r="V482" s="2" t="s">
        <v>10977</v>
      </c>
      <c r="W482" s="2" t="s">
        <v>10978</v>
      </c>
      <c r="X482" s="5" t="s">
        <v>10979</v>
      </c>
      <c r="Y482" s="5" t="s">
        <v>10980</v>
      </c>
    </row>
    <row r="483" spans="1:25" ht="13" x14ac:dyDescent="0.15">
      <c r="A483" s="2" t="s">
        <v>12419</v>
      </c>
      <c r="B483" s="2" t="s">
        <v>12420</v>
      </c>
      <c r="C483" s="8" t="str">
        <f ca="1">IFERROR(__xludf.DUMMYFUNCTION("INDEX(SPLIT(B483,"" ""),1)"),"iBELL")</f>
        <v>iBELL</v>
      </c>
      <c r="D483" s="2" t="s">
        <v>13950</v>
      </c>
      <c r="E483" s="8" t="s">
        <v>13958</v>
      </c>
      <c r="F483" s="8" t="s">
        <v>13969</v>
      </c>
      <c r="G483" s="8" t="s">
        <v>14035</v>
      </c>
      <c r="H483" s="8"/>
      <c r="I483" s="9">
        <v>1474</v>
      </c>
      <c r="J483" s="8" t="str">
        <f t="shared" si="2"/>
        <v>1001-2000</v>
      </c>
      <c r="K483" s="8" t="s">
        <v>14064</v>
      </c>
      <c r="L483" s="8">
        <v>5</v>
      </c>
      <c r="M483" s="9">
        <v>4650</v>
      </c>
      <c r="N483" s="3">
        <v>0.68</v>
      </c>
      <c r="O483" s="2">
        <v>4.0999999999999996</v>
      </c>
      <c r="P483" s="4">
        <f t="shared" si="3"/>
        <v>0</v>
      </c>
      <c r="Q483" s="4">
        <v>1045</v>
      </c>
      <c r="R483" s="2" t="s">
        <v>12423</v>
      </c>
      <c r="S483" s="2" t="s">
        <v>12424</v>
      </c>
      <c r="T483" s="2" t="s">
        <v>12425</v>
      </c>
      <c r="U483" s="2" t="s">
        <v>12426</v>
      </c>
      <c r="V483" s="2" t="s">
        <v>12427</v>
      </c>
      <c r="W483" s="2" t="s">
        <v>12428</v>
      </c>
      <c r="X483" s="5" t="s">
        <v>12429</v>
      </c>
      <c r="Y483" s="5" t="s">
        <v>12430</v>
      </c>
    </row>
    <row r="484" spans="1:25" ht="13" x14ac:dyDescent="0.15">
      <c r="A484" s="2" t="s">
        <v>6173</v>
      </c>
      <c r="B484" s="2" t="s">
        <v>6174</v>
      </c>
      <c r="C484" s="8" t="str">
        <f ca="1">IFERROR(__xludf.DUMMYFUNCTION("INDEX(SPLIT(B484,"" ""),1)"),"TP-Link")</f>
        <v>TP-Link</v>
      </c>
      <c r="D484" s="2" t="s">
        <v>13954</v>
      </c>
      <c r="E484" s="8" t="s">
        <v>14048</v>
      </c>
      <c r="F484" s="8" t="s">
        <v>14080</v>
      </c>
      <c r="G484" s="8"/>
      <c r="H484" s="8"/>
      <c r="I484" s="9">
        <v>1469</v>
      </c>
      <c r="J484" s="8" t="str">
        <f t="shared" si="2"/>
        <v>1001-2000</v>
      </c>
      <c r="K484" s="8" t="s">
        <v>14064</v>
      </c>
      <c r="L484" s="8">
        <v>5</v>
      </c>
      <c r="M484" s="9">
        <v>2499</v>
      </c>
      <c r="N484" s="3">
        <v>0.41</v>
      </c>
      <c r="O484" s="2">
        <v>4.2</v>
      </c>
      <c r="P484" s="4">
        <f t="shared" si="3"/>
        <v>1</v>
      </c>
      <c r="Q484" s="2" t="s">
        <v>6176</v>
      </c>
      <c r="R484" s="2" t="s">
        <v>6177</v>
      </c>
      <c r="S484" s="2" t="s">
        <v>6178</v>
      </c>
      <c r="T484" s="2" t="s">
        <v>6179</v>
      </c>
      <c r="U484" s="2" t="s">
        <v>6180</v>
      </c>
      <c r="V484" s="2" t="s">
        <v>6181</v>
      </c>
      <c r="W484" s="2" t="s">
        <v>6182</v>
      </c>
      <c r="X484" s="5" t="s">
        <v>6183</v>
      </c>
      <c r="Y484" s="5" t="s">
        <v>6184</v>
      </c>
    </row>
    <row r="485" spans="1:25" ht="13" x14ac:dyDescent="0.15">
      <c r="A485" s="2" t="s">
        <v>9269</v>
      </c>
      <c r="B485" s="2" t="s">
        <v>9270</v>
      </c>
      <c r="C485" s="8" t="str">
        <f ca="1">IFERROR(__xludf.DUMMYFUNCTION("INDEX(SPLIT(B485,"" ""),1)"),"Orpat")</f>
        <v>Orpat</v>
      </c>
      <c r="D485" s="2" t="s">
        <v>13950</v>
      </c>
      <c r="E485" s="8" t="s">
        <v>13951</v>
      </c>
      <c r="F485" s="8" t="s">
        <v>13972</v>
      </c>
      <c r="G485" s="8" t="s">
        <v>13973</v>
      </c>
      <c r="H485" s="8"/>
      <c r="I485" s="9">
        <v>1464</v>
      </c>
      <c r="J485" s="8" t="str">
        <f t="shared" si="2"/>
        <v>1001-2000</v>
      </c>
      <c r="K485" s="8" t="s">
        <v>14064</v>
      </c>
      <c r="L485" s="8">
        <v>5</v>
      </c>
      <c r="M485" s="9">
        <v>1650</v>
      </c>
      <c r="N485" s="3">
        <v>0.11</v>
      </c>
      <c r="O485" s="2">
        <v>4.0999999999999996</v>
      </c>
      <c r="P485" s="4">
        <f t="shared" si="3"/>
        <v>0</v>
      </c>
      <c r="Q485" s="4">
        <v>14120</v>
      </c>
      <c r="R485" s="2" t="s">
        <v>9272</v>
      </c>
      <c r="S485" s="2" t="s">
        <v>9273</v>
      </c>
      <c r="T485" s="2" t="s">
        <v>9274</v>
      </c>
      <c r="U485" s="2" t="s">
        <v>9275</v>
      </c>
      <c r="V485" s="2" t="s">
        <v>9276</v>
      </c>
      <c r="W485" s="2" t="s">
        <v>9277</v>
      </c>
      <c r="X485" s="5" t="s">
        <v>9278</v>
      </c>
      <c r="Y485" s="5" t="s">
        <v>9279</v>
      </c>
    </row>
    <row r="486" spans="1:25" ht="13" x14ac:dyDescent="0.15">
      <c r="A486" s="2" t="s">
        <v>13271</v>
      </c>
      <c r="B486" s="2" t="s">
        <v>13272</v>
      </c>
      <c r="C486" s="8" t="str">
        <f ca="1">IFERROR(__xludf.DUMMYFUNCTION("INDEX(SPLIT(B486,"" ""),1)"),"iBELL")</f>
        <v>iBELL</v>
      </c>
      <c r="D486" s="2" t="s">
        <v>13950</v>
      </c>
      <c r="E486" s="8" t="s">
        <v>13958</v>
      </c>
      <c r="F486" s="8" t="s">
        <v>13969</v>
      </c>
      <c r="G486" s="8" t="s">
        <v>14040</v>
      </c>
      <c r="H486" s="8" t="s">
        <v>14041</v>
      </c>
      <c r="I486" s="9">
        <v>1456</v>
      </c>
      <c r="J486" s="8" t="str">
        <f t="shared" si="2"/>
        <v>1001-2000</v>
      </c>
      <c r="K486" s="8" t="s">
        <v>14064</v>
      </c>
      <c r="L486" s="8">
        <v>5</v>
      </c>
      <c r="M486" s="9">
        <v>3190</v>
      </c>
      <c r="N486" s="3">
        <v>0.54</v>
      </c>
      <c r="O486" s="2">
        <v>4.0999999999999996</v>
      </c>
      <c r="P486" s="4">
        <f t="shared" si="3"/>
        <v>0</v>
      </c>
      <c r="Q486" s="4">
        <v>1776</v>
      </c>
      <c r="R486" s="2" t="s">
        <v>13274</v>
      </c>
      <c r="S486" s="2" t="s">
        <v>13275</v>
      </c>
      <c r="T486" s="2" t="s">
        <v>13276</v>
      </c>
      <c r="U486" s="2" t="s">
        <v>13277</v>
      </c>
      <c r="V486" s="2" t="s">
        <v>13278</v>
      </c>
      <c r="W486" s="2" t="s">
        <v>13279</v>
      </c>
      <c r="X486" s="5" t="s">
        <v>13280</v>
      </c>
      <c r="Y486" s="5" t="s">
        <v>13281</v>
      </c>
    </row>
    <row r="487" spans="1:25" ht="13" x14ac:dyDescent="0.15">
      <c r="A487" s="2" t="s">
        <v>11048</v>
      </c>
      <c r="B487" s="2" t="s">
        <v>11049</v>
      </c>
      <c r="C487" s="8" t="str">
        <f ca="1">IFERROR(__xludf.DUMMYFUNCTION("INDEX(SPLIT(B487,"" ""),1)"),"Crompton")</f>
        <v>Crompton</v>
      </c>
      <c r="D487" s="2" t="s">
        <v>13950</v>
      </c>
      <c r="E487" s="8" t="s">
        <v>13951</v>
      </c>
      <c r="F487" s="8" t="s">
        <v>14020</v>
      </c>
      <c r="G487" s="8" t="s">
        <v>14021</v>
      </c>
      <c r="H487" s="8"/>
      <c r="I487" s="9">
        <v>1449</v>
      </c>
      <c r="J487" s="8" t="str">
        <f t="shared" si="2"/>
        <v>1001-2000</v>
      </c>
      <c r="K487" s="8" t="s">
        <v>14064</v>
      </c>
      <c r="L487" s="8">
        <v>5</v>
      </c>
      <c r="M487" s="9">
        <v>2349</v>
      </c>
      <c r="N487" s="3">
        <v>0.38</v>
      </c>
      <c r="O487" s="2">
        <v>3.9</v>
      </c>
      <c r="P487" s="4">
        <f t="shared" si="3"/>
        <v>0</v>
      </c>
      <c r="Q487" s="4">
        <v>9019</v>
      </c>
      <c r="R487" s="2" t="s">
        <v>11052</v>
      </c>
      <c r="S487" s="2" t="s">
        <v>11053</v>
      </c>
      <c r="T487" s="2" t="s">
        <v>11054</v>
      </c>
      <c r="U487" s="2" t="s">
        <v>11055</v>
      </c>
      <c r="V487" s="2" t="s">
        <v>11056</v>
      </c>
      <c r="W487" s="2" t="s">
        <v>11057</v>
      </c>
      <c r="X487" s="5" t="s">
        <v>11058</v>
      </c>
      <c r="Y487" s="5" t="s">
        <v>11059</v>
      </c>
    </row>
    <row r="488" spans="1:25" ht="13" x14ac:dyDescent="0.15">
      <c r="A488" s="2" t="s">
        <v>13006</v>
      </c>
      <c r="B488" s="2" t="s">
        <v>13007</v>
      </c>
      <c r="C488" s="8" t="str">
        <f ca="1">IFERROR(__xludf.DUMMYFUNCTION("INDEX(SPLIT(B488,"" ""),1)"),"TE™")</f>
        <v>TE™</v>
      </c>
      <c r="D488" s="2" t="s">
        <v>13950</v>
      </c>
      <c r="E488" s="8" t="s">
        <v>13951</v>
      </c>
      <c r="F488" s="8" t="s">
        <v>13985</v>
      </c>
      <c r="G488" s="8" t="s">
        <v>14001</v>
      </c>
      <c r="H488" s="8"/>
      <c r="I488" s="9">
        <v>1449</v>
      </c>
      <c r="J488" s="8" t="str">
        <f t="shared" si="2"/>
        <v>1001-2000</v>
      </c>
      <c r="K488" s="8" t="s">
        <v>14064</v>
      </c>
      <c r="L488" s="8">
        <v>5</v>
      </c>
      <c r="M488" s="9">
        <v>4999</v>
      </c>
      <c r="N488" s="3">
        <v>0.71</v>
      </c>
      <c r="O488" s="2">
        <v>3.6</v>
      </c>
      <c r="P488" s="4">
        <f t="shared" si="3"/>
        <v>0</v>
      </c>
      <c r="Q488" s="2">
        <v>63</v>
      </c>
      <c r="R488" s="2" t="s">
        <v>13008</v>
      </c>
      <c r="S488" s="2" t="s">
        <v>13009</v>
      </c>
      <c r="T488" s="2" t="s">
        <v>13010</v>
      </c>
      <c r="U488" s="2" t="s">
        <v>13011</v>
      </c>
      <c r="V488" s="2" t="s">
        <v>13012</v>
      </c>
      <c r="W488" s="2" t="s">
        <v>13013</v>
      </c>
      <c r="X488" s="5" t="s">
        <v>13014</v>
      </c>
      <c r="Y488" s="5" t="s">
        <v>13015</v>
      </c>
    </row>
    <row r="489" spans="1:25" ht="13" x14ac:dyDescent="0.15">
      <c r="A489" s="2" t="s">
        <v>10682</v>
      </c>
      <c r="B489" s="2" t="s">
        <v>10683</v>
      </c>
      <c r="C489" s="8" t="str">
        <f ca="1">IFERROR(__xludf.DUMMYFUNCTION("INDEX(SPLIT(B489,"" ""),1)"),"Homeistic")</f>
        <v>Homeistic</v>
      </c>
      <c r="D489" s="2" t="s">
        <v>13950</v>
      </c>
      <c r="E489" s="8" t="s">
        <v>13951</v>
      </c>
      <c r="F489" s="8" t="s">
        <v>13985</v>
      </c>
      <c r="G489" s="8" t="s">
        <v>14001</v>
      </c>
      <c r="H489" s="8"/>
      <c r="I489" s="9">
        <v>1448</v>
      </c>
      <c r="J489" s="8" t="str">
        <f t="shared" si="2"/>
        <v>1001-2000</v>
      </c>
      <c r="K489" s="8" t="s">
        <v>14064</v>
      </c>
      <c r="L489" s="8">
        <v>5</v>
      </c>
      <c r="M489" s="9">
        <v>2999</v>
      </c>
      <c r="N489" s="3">
        <v>0.52</v>
      </c>
      <c r="O489" s="2">
        <v>4.5</v>
      </c>
      <c r="P489" s="4">
        <f t="shared" si="3"/>
        <v>1</v>
      </c>
      <c r="Q489" s="2">
        <v>19</v>
      </c>
      <c r="R489" s="2" t="s">
        <v>10685</v>
      </c>
      <c r="S489" s="2" t="s">
        <v>10686</v>
      </c>
      <c r="T489" s="2" t="s">
        <v>10687</v>
      </c>
      <c r="U489" s="2" t="s">
        <v>10688</v>
      </c>
      <c r="V489" s="2" t="s">
        <v>10689</v>
      </c>
      <c r="W489" s="2" t="s">
        <v>10690</v>
      </c>
      <c r="X489" s="5" t="s">
        <v>10691</v>
      </c>
      <c r="Y489" s="5" t="s">
        <v>10692</v>
      </c>
    </row>
    <row r="490" spans="1:25" ht="13" x14ac:dyDescent="0.15">
      <c r="A490" s="2" t="s">
        <v>10479</v>
      </c>
      <c r="B490" s="2" t="s">
        <v>10480</v>
      </c>
      <c r="C490" s="8" t="str">
        <f ca="1">IFERROR(__xludf.DUMMYFUNCTION("INDEX(SPLIT(B490,"" ""),1)"),"Swiffer")</f>
        <v>Swiffer</v>
      </c>
      <c r="D490" s="2" t="s">
        <v>13950</v>
      </c>
      <c r="E490" s="8" t="s">
        <v>13951</v>
      </c>
      <c r="F490" s="8" t="s">
        <v>13985</v>
      </c>
      <c r="G490" s="8" t="s">
        <v>14001</v>
      </c>
      <c r="H490" s="8"/>
      <c r="I490" s="9">
        <v>1439</v>
      </c>
      <c r="J490" s="8" t="str">
        <f t="shared" si="2"/>
        <v>1001-2000</v>
      </c>
      <c r="K490" s="8" t="s">
        <v>14064</v>
      </c>
      <c r="L490" s="8">
        <v>5</v>
      </c>
      <c r="M490" s="9">
        <v>1999</v>
      </c>
      <c r="N490" s="3">
        <v>0.28000000000000003</v>
      </c>
      <c r="O490" s="2">
        <v>4.8</v>
      </c>
      <c r="P490" s="4">
        <f t="shared" si="3"/>
        <v>1</v>
      </c>
      <c r="Q490" s="4">
        <v>53803</v>
      </c>
      <c r="R490" s="2" t="s">
        <v>10481</v>
      </c>
      <c r="S490" s="2" t="s">
        <v>10482</v>
      </c>
      <c r="T490" s="2" t="s">
        <v>10483</v>
      </c>
      <c r="U490" s="2" t="s">
        <v>10484</v>
      </c>
      <c r="V490" s="2" t="s">
        <v>10485</v>
      </c>
      <c r="W490" s="2" t="s">
        <v>10486</v>
      </c>
      <c r="X490" s="5" t="s">
        <v>10487</v>
      </c>
      <c r="Y490" s="5" t="s">
        <v>10488</v>
      </c>
    </row>
    <row r="491" spans="1:25" ht="13" x14ac:dyDescent="0.15">
      <c r="A491" s="2" t="s">
        <v>7736</v>
      </c>
      <c r="B491" s="2" t="s">
        <v>7737</v>
      </c>
      <c r="C491" s="8" t="str">
        <f ca="1">IFERROR(__xludf.DUMMYFUNCTION("INDEX(SPLIT(B491,"" ""),1)"),"Lenovo")</f>
        <v>Lenovo</v>
      </c>
      <c r="D491" s="2" t="s">
        <v>13954</v>
      </c>
      <c r="E491" s="8" t="s">
        <v>14026</v>
      </c>
      <c r="F491" s="8" t="s">
        <v>14027</v>
      </c>
      <c r="G491" s="8" t="s">
        <v>14111</v>
      </c>
      <c r="H491" s="8"/>
      <c r="I491" s="9">
        <v>1439</v>
      </c>
      <c r="J491" s="8" t="str">
        <f t="shared" si="2"/>
        <v>1001-2000</v>
      </c>
      <c r="K491" s="8" t="s">
        <v>14064</v>
      </c>
      <c r="L491" s="8">
        <v>5</v>
      </c>
      <c r="M491" s="9">
        <v>2890</v>
      </c>
      <c r="N491" s="3">
        <v>0.5</v>
      </c>
      <c r="O491" s="2">
        <v>4.5</v>
      </c>
      <c r="P491" s="4">
        <f t="shared" si="3"/>
        <v>1</v>
      </c>
      <c r="Q491" s="4">
        <v>4099</v>
      </c>
      <c r="R491" s="2" t="s">
        <v>7740</v>
      </c>
      <c r="S491" s="2" t="s">
        <v>7741</v>
      </c>
      <c r="T491" s="2" t="s">
        <v>7742</v>
      </c>
      <c r="U491" s="2" t="s">
        <v>7743</v>
      </c>
      <c r="V491" s="2" t="s">
        <v>7744</v>
      </c>
      <c r="W491" s="2" t="s">
        <v>7745</v>
      </c>
      <c r="X491" s="5" t="s">
        <v>7746</v>
      </c>
      <c r="Y491" s="5" t="s">
        <v>7747</v>
      </c>
    </row>
    <row r="492" spans="1:25" ht="13" x14ac:dyDescent="0.15">
      <c r="A492" s="2" t="s">
        <v>839</v>
      </c>
      <c r="B492" s="2" t="s">
        <v>840</v>
      </c>
      <c r="C492" s="8" t="str">
        <f ca="1">IFERROR(__xludf.DUMMYFUNCTION("INDEX(SPLIT(B492,"" ""),1)"),"Firestick")</f>
        <v>Firestick</v>
      </c>
      <c r="D492" s="2" t="s">
        <v>13942</v>
      </c>
      <c r="E492" s="8" t="s">
        <v>13943</v>
      </c>
      <c r="F492" s="8" t="s">
        <v>14038</v>
      </c>
      <c r="G492" s="8" t="s">
        <v>14109</v>
      </c>
      <c r="H492" s="8"/>
      <c r="I492" s="9">
        <v>1434</v>
      </c>
      <c r="J492" s="8" t="str">
        <f t="shared" si="2"/>
        <v>1001-2000</v>
      </c>
      <c r="K492" s="8" t="s">
        <v>14064</v>
      </c>
      <c r="L492" s="8">
        <v>5</v>
      </c>
      <c r="M492" s="9">
        <v>3999</v>
      </c>
      <c r="N492" s="3">
        <v>0.64</v>
      </c>
      <c r="O492" s="2">
        <v>4</v>
      </c>
      <c r="P492" s="4">
        <f t="shared" si="3"/>
        <v>0</v>
      </c>
      <c r="Q492" s="2">
        <v>32</v>
      </c>
      <c r="R492" s="2" t="s">
        <v>843</v>
      </c>
      <c r="S492" s="2" t="s">
        <v>844</v>
      </c>
      <c r="T492" s="2" t="s">
        <v>845</v>
      </c>
      <c r="U492" s="2" t="s">
        <v>846</v>
      </c>
      <c r="V492" s="2" t="s">
        <v>847</v>
      </c>
      <c r="W492" s="2" t="s">
        <v>848</v>
      </c>
      <c r="X492" s="5" t="s">
        <v>849</v>
      </c>
      <c r="Y492" s="5" t="s">
        <v>850</v>
      </c>
    </row>
    <row r="493" spans="1:25" ht="13" x14ac:dyDescent="0.15">
      <c r="A493" s="2" t="s">
        <v>10746</v>
      </c>
      <c r="B493" s="2" t="s">
        <v>10747</v>
      </c>
      <c r="C493" s="8" t="str">
        <f ca="1">IFERROR(__xludf.DUMMYFUNCTION("INDEX(SPLIT(B493,"" ""),1)"),"SKYTONE")</f>
        <v>SKYTONE</v>
      </c>
      <c r="D493" s="2" t="s">
        <v>13950</v>
      </c>
      <c r="E493" s="8" t="s">
        <v>13958</v>
      </c>
      <c r="F493" s="8" t="s">
        <v>13969</v>
      </c>
      <c r="G493" s="8" t="s">
        <v>14083</v>
      </c>
      <c r="H493" s="8"/>
      <c r="I493" s="9">
        <v>1414</v>
      </c>
      <c r="J493" s="8" t="str">
        <f t="shared" si="2"/>
        <v>1001-2000</v>
      </c>
      <c r="K493" s="8" t="s">
        <v>14064</v>
      </c>
      <c r="L493" s="8">
        <v>5</v>
      </c>
      <c r="M493" s="9">
        <v>2799</v>
      </c>
      <c r="N493" s="3">
        <v>0.49</v>
      </c>
      <c r="O493" s="2">
        <v>4</v>
      </c>
      <c r="P493" s="4">
        <f t="shared" si="3"/>
        <v>0</v>
      </c>
      <c r="Q493" s="4">
        <v>1498</v>
      </c>
      <c r="R493" s="2" t="s">
        <v>10749</v>
      </c>
      <c r="S493" s="2" t="s">
        <v>10750</v>
      </c>
      <c r="T493" s="2" t="s">
        <v>10751</v>
      </c>
      <c r="U493" s="2" t="s">
        <v>10752</v>
      </c>
      <c r="V493" s="2" t="s">
        <v>10753</v>
      </c>
      <c r="W493" s="2" t="s">
        <v>10754</v>
      </c>
      <c r="X493" s="5" t="s">
        <v>10755</v>
      </c>
      <c r="Y493" s="5" t="s">
        <v>10756</v>
      </c>
    </row>
    <row r="494" spans="1:25" ht="13" x14ac:dyDescent="0.15">
      <c r="A494" s="2" t="s">
        <v>8415</v>
      </c>
      <c r="B494" s="2" t="s">
        <v>8416</v>
      </c>
      <c r="C494" s="8" t="str">
        <f ca="1">IFERROR(__xludf.DUMMYFUNCTION("INDEX(SPLIT(B494,"" ""),1)"),"HP")</f>
        <v>HP</v>
      </c>
      <c r="D494" s="2" t="s">
        <v>13954</v>
      </c>
      <c r="E494" s="8" t="s">
        <v>14026</v>
      </c>
      <c r="F494" s="8" t="s">
        <v>14027</v>
      </c>
      <c r="G494" s="8" t="s">
        <v>14110</v>
      </c>
      <c r="H494" s="8"/>
      <c r="I494" s="9">
        <v>1409</v>
      </c>
      <c r="J494" s="8" t="str">
        <f t="shared" si="2"/>
        <v>1001-2000</v>
      </c>
      <c r="K494" s="8" t="s">
        <v>14064</v>
      </c>
      <c r="L494" s="8">
        <v>5</v>
      </c>
      <c r="M494" s="9">
        <v>2199</v>
      </c>
      <c r="N494" s="3">
        <v>0.36</v>
      </c>
      <c r="O494" s="2">
        <v>3.9</v>
      </c>
      <c r="P494" s="4">
        <f t="shared" si="3"/>
        <v>0</v>
      </c>
      <c r="Q494" s="2">
        <v>427</v>
      </c>
      <c r="R494" s="2" t="s">
        <v>8418</v>
      </c>
      <c r="S494" s="2" t="s">
        <v>8419</v>
      </c>
      <c r="T494" s="2" t="s">
        <v>8420</v>
      </c>
      <c r="U494" s="2" t="s">
        <v>8421</v>
      </c>
      <c r="V494" s="2" t="s">
        <v>8422</v>
      </c>
      <c r="W494" s="2" t="s">
        <v>8423</v>
      </c>
      <c r="X494" s="5" t="s">
        <v>8424</v>
      </c>
      <c r="Y494" s="5" t="s">
        <v>8425</v>
      </c>
    </row>
    <row r="495" spans="1:25" ht="13" x14ac:dyDescent="0.15">
      <c r="A495" s="2" t="s">
        <v>10041</v>
      </c>
      <c r="B495" s="2" t="s">
        <v>10042</v>
      </c>
      <c r="C495" s="8" t="str">
        <f ca="1">IFERROR(__xludf.DUMMYFUNCTION("INDEX(SPLIT(B495,"" ""),1)"),"Bajaj")</f>
        <v>Bajaj</v>
      </c>
      <c r="D495" s="2" t="s">
        <v>13950</v>
      </c>
      <c r="E495" s="8" t="s">
        <v>13951</v>
      </c>
      <c r="F495" s="8" t="s">
        <v>13972</v>
      </c>
      <c r="G495" s="8" t="s">
        <v>14059</v>
      </c>
      <c r="H495" s="8"/>
      <c r="I495" s="9">
        <v>1409</v>
      </c>
      <c r="J495" s="8" t="str">
        <f t="shared" si="2"/>
        <v>1001-2000</v>
      </c>
      <c r="K495" s="8" t="s">
        <v>14064</v>
      </c>
      <c r="L495" s="8">
        <v>5</v>
      </c>
      <c r="M495" s="9">
        <v>1639</v>
      </c>
      <c r="N495" s="3">
        <v>0.14000000000000001</v>
      </c>
      <c r="O495" s="2">
        <v>3.7</v>
      </c>
      <c r="P495" s="4">
        <f t="shared" si="3"/>
        <v>0</v>
      </c>
      <c r="Q495" s="2">
        <v>787</v>
      </c>
      <c r="R495" s="2" t="s">
        <v>10045</v>
      </c>
      <c r="S495" s="2" t="s">
        <v>10046</v>
      </c>
      <c r="T495" s="2" t="s">
        <v>10047</v>
      </c>
      <c r="U495" s="2" t="s">
        <v>10048</v>
      </c>
      <c r="V495" s="2" t="s">
        <v>10049</v>
      </c>
      <c r="W495" s="2" t="s">
        <v>10050</v>
      </c>
      <c r="X495" s="5" t="s">
        <v>10051</v>
      </c>
      <c r="Y495" s="5" t="s">
        <v>10052</v>
      </c>
    </row>
    <row r="496" spans="1:25" ht="13" x14ac:dyDescent="0.15">
      <c r="A496" s="2" t="s">
        <v>9931</v>
      </c>
      <c r="B496" s="2" t="s">
        <v>9932</v>
      </c>
      <c r="C496" s="8" t="str">
        <f ca="1">IFERROR(__xludf.DUMMYFUNCTION("INDEX(SPLIT(B496,"" ""),1)"),"Orient")</f>
        <v>Orient</v>
      </c>
      <c r="D496" s="2" t="s">
        <v>13950</v>
      </c>
      <c r="E496" s="8" t="s">
        <v>13951</v>
      </c>
      <c r="F496" s="8" t="s">
        <v>14020</v>
      </c>
      <c r="G496" s="8" t="s">
        <v>14021</v>
      </c>
      <c r="H496" s="8"/>
      <c r="I496" s="9">
        <v>1400</v>
      </c>
      <c r="J496" s="8" t="str">
        <f t="shared" si="2"/>
        <v>1001-2000</v>
      </c>
      <c r="K496" s="8" t="s">
        <v>14064</v>
      </c>
      <c r="L496" s="8">
        <v>5</v>
      </c>
      <c r="M496" s="9">
        <v>2485</v>
      </c>
      <c r="N496" s="3">
        <v>0.44</v>
      </c>
      <c r="O496" s="2">
        <v>4.0999999999999996</v>
      </c>
      <c r="P496" s="4">
        <f t="shared" si="3"/>
        <v>0</v>
      </c>
      <c r="Q496" s="4">
        <v>19998</v>
      </c>
      <c r="R496" s="2" t="s">
        <v>9935</v>
      </c>
      <c r="S496" s="2" t="s">
        <v>9936</v>
      </c>
      <c r="T496" s="2" t="s">
        <v>9937</v>
      </c>
      <c r="U496" s="2" t="s">
        <v>9938</v>
      </c>
      <c r="V496" s="2" t="s">
        <v>9939</v>
      </c>
      <c r="W496" s="2" t="s">
        <v>9940</v>
      </c>
      <c r="X496" s="5" t="s">
        <v>9941</v>
      </c>
      <c r="Y496" s="5" t="s">
        <v>9942</v>
      </c>
    </row>
    <row r="497" spans="1:25" ht="13" x14ac:dyDescent="0.15">
      <c r="A497" s="2" t="s">
        <v>1681</v>
      </c>
      <c r="B497" s="2" t="s">
        <v>1682</v>
      </c>
      <c r="C497" s="8" t="str">
        <f ca="1">IFERROR(__xludf.DUMMYFUNCTION("INDEX(SPLIT(B497,"" ""),1)"),"TP-Link")</f>
        <v>TP-Link</v>
      </c>
      <c r="D497" s="2" t="s">
        <v>13954</v>
      </c>
      <c r="E497" s="8" t="s">
        <v>14048</v>
      </c>
      <c r="F497" s="8" t="s">
        <v>14089</v>
      </c>
      <c r="G497" s="8" t="s">
        <v>14090</v>
      </c>
      <c r="H497" s="8"/>
      <c r="I497" s="9">
        <v>1399</v>
      </c>
      <c r="J497" s="8" t="str">
        <f t="shared" si="2"/>
        <v>1001-2000</v>
      </c>
      <c r="K497" s="8" t="s">
        <v>14064</v>
      </c>
      <c r="L497" s="8">
        <v>5</v>
      </c>
      <c r="M497" s="9">
        <v>2499</v>
      </c>
      <c r="N497" s="3">
        <v>0.44</v>
      </c>
      <c r="O497" s="2">
        <v>4.4000000000000004</v>
      </c>
      <c r="P497" s="4">
        <f t="shared" si="3"/>
        <v>1</v>
      </c>
      <c r="Q497" s="4">
        <v>23169</v>
      </c>
      <c r="R497" s="2" t="s">
        <v>1684</v>
      </c>
      <c r="S497" s="2" t="s">
        <v>1685</v>
      </c>
      <c r="T497" s="2" t="s">
        <v>1686</v>
      </c>
      <c r="U497" s="2" t="s">
        <v>1687</v>
      </c>
      <c r="V497" s="2" t="s">
        <v>1688</v>
      </c>
      <c r="W497" s="2" t="s">
        <v>1689</v>
      </c>
      <c r="X497" s="5" t="s">
        <v>1690</v>
      </c>
      <c r="Y497" s="5" t="s">
        <v>1691</v>
      </c>
    </row>
    <row r="498" spans="1:25" ht="13" x14ac:dyDescent="0.15">
      <c r="A498" s="2" t="s">
        <v>11658</v>
      </c>
      <c r="B498" s="2" t="s">
        <v>11659</v>
      </c>
      <c r="C498" s="8" t="str">
        <f ca="1">IFERROR(__xludf.DUMMYFUNCTION("INDEX(SPLIT(B498,"" ""),1)"),"Borosil")</f>
        <v>Borosil</v>
      </c>
      <c r="D498" s="2" t="s">
        <v>13950</v>
      </c>
      <c r="E498" s="8" t="s">
        <v>13958</v>
      </c>
      <c r="F498" s="8" t="s">
        <v>13969</v>
      </c>
      <c r="G498" s="8" t="s">
        <v>14094</v>
      </c>
      <c r="H498" s="8"/>
      <c r="I498" s="9">
        <v>1399</v>
      </c>
      <c r="J498" s="8" t="str">
        <f t="shared" si="2"/>
        <v>1001-2000</v>
      </c>
      <c r="K498" s="8" t="s">
        <v>14064</v>
      </c>
      <c r="L498" s="8">
        <v>5</v>
      </c>
      <c r="M498" s="9">
        <v>2290</v>
      </c>
      <c r="N498" s="3">
        <v>0.39</v>
      </c>
      <c r="O498" s="2">
        <v>4.4000000000000004</v>
      </c>
      <c r="P498" s="4">
        <f t="shared" si="3"/>
        <v>1</v>
      </c>
      <c r="Q498" s="2">
        <v>461</v>
      </c>
      <c r="R498" s="2" t="s">
        <v>11661</v>
      </c>
      <c r="S498" s="2" t="s">
        <v>11662</v>
      </c>
      <c r="T498" s="2" t="s">
        <v>11663</v>
      </c>
      <c r="U498" s="2" t="s">
        <v>11664</v>
      </c>
      <c r="V498" s="2" t="s">
        <v>11665</v>
      </c>
      <c r="W498" s="2" t="s">
        <v>11666</v>
      </c>
      <c r="X498" s="5" t="s">
        <v>11667</v>
      </c>
      <c r="Y498" s="5" t="s">
        <v>11668</v>
      </c>
    </row>
    <row r="499" spans="1:25" ht="13" x14ac:dyDescent="0.15">
      <c r="A499" s="2" t="s">
        <v>7122</v>
      </c>
      <c r="B499" s="2" t="s">
        <v>7123</v>
      </c>
      <c r="C499" s="8" t="str">
        <f ca="1">IFERROR(__xludf.DUMMYFUNCTION("INDEX(SPLIT(B499,"" ""),1)"),"TABLE")</f>
        <v>TABLE</v>
      </c>
      <c r="D499" s="2" t="s">
        <v>13954</v>
      </c>
      <c r="E499" s="8" t="s">
        <v>14026</v>
      </c>
      <c r="F499" s="8" t="s">
        <v>14078</v>
      </c>
      <c r="G499" s="8"/>
      <c r="H499" s="8"/>
      <c r="I499" s="9">
        <v>1399</v>
      </c>
      <c r="J499" s="8" t="str">
        <f t="shared" si="2"/>
        <v>1001-2000</v>
      </c>
      <c r="K499" s="8" t="s">
        <v>14064</v>
      </c>
      <c r="L499" s="8">
        <v>5</v>
      </c>
      <c r="M499" s="9">
        <v>2490</v>
      </c>
      <c r="N499" s="3">
        <v>0.44</v>
      </c>
      <c r="O499" s="2">
        <v>4.3</v>
      </c>
      <c r="P499" s="4">
        <f t="shared" si="3"/>
        <v>1</v>
      </c>
      <c r="Q499" s="4">
        <v>11074</v>
      </c>
      <c r="R499" s="2" t="s">
        <v>7126</v>
      </c>
      <c r="S499" s="2" t="s">
        <v>7127</v>
      </c>
      <c r="T499" s="2" t="s">
        <v>7128</v>
      </c>
      <c r="U499" s="2" t="s">
        <v>7129</v>
      </c>
      <c r="V499" s="2" t="s">
        <v>7130</v>
      </c>
      <c r="W499" s="2" t="s">
        <v>7131</v>
      </c>
      <c r="X499" s="5" t="s">
        <v>7132</v>
      </c>
      <c r="Y499" s="5" t="s">
        <v>7133</v>
      </c>
    </row>
    <row r="500" spans="1:25" ht="13" x14ac:dyDescent="0.15">
      <c r="A500" s="2" t="s">
        <v>8485</v>
      </c>
      <c r="B500" s="2" t="s">
        <v>8486</v>
      </c>
      <c r="C500" s="8" t="str">
        <f ca="1">IFERROR(__xludf.DUMMYFUNCTION("INDEX(SPLIT(B500,"" ""),1)"),"Portronics")</f>
        <v>Portronics</v>
      </c>
      <c r="D500" s="2" t="s">
        <v>14113</v>
      </c>
      <c r="E500" s="8" t="s">
        <v>14114</v>
      </c>
      <c r="F500" s="8" t="s">
        <v>14115</v>
      </c>
      <c r="G500" s="8" t="s">
        <v>14116</v>
      </c>
      <c r="H500" s="8" t="s">
        <v>14117</v>
      </c>
      <c r="I500" s="9">
        <v>1399</v>
      </c>
      <c r="J500" s="8" t="str">
        <f t="shared" si="2"/>
        <v>1001-2000</v>
      </c>
      <c r="K500" s="8" t="s">
        <v>14064</v>
      </c>
      <c r="L500" s="8">
        <v>5</v>
      </c>
      <c r="M500" s="9">
        <v>2999</v>
      </c>
      <c r="N500" s="3">
        <v>0.53</v>
      </c>
      <c r="O500" s="2">
        <v>4.3</v>
      </c>
      <c r="P500" s="4">
        <f t="shared" si="3"/>
        <v>1</v>
      </c>
      <c r="Q500" s="4">
        <v>3530</v>
      </c>
      <c r="R500" s="2" t="s">
        <v>8488</v>
      </c>
      <c r="S500" s="2" t="s">
        <v>8489</v>
      </c>
      <c r="T500" s="2" t="s">
        <v>8490</v>
      </c>
      <c r="U500" s="2" t="s">
        <v>8491</v>
      </c>
      <c r="V500" s="2" t="s">
        <v>8492</v>
      </c>
      <c r="W500" s="2" t="s">
        <v>8493</v>
      </c>
      <c r="X500" s="5" t="s">
        <v>8494</v>
      </c>
      <c r="Y500" s="5" t="s">
        <v>8495</v>
      </c>
    </row>
    <row r="501" spans="1:25" ht="13" x14ac:dyDescent="0.15">
      <c r="A501" s="2" t="s">
        <v>5477</v>
      </c>
      <c r="B501" s="2" t="s">
        <v>5478</v>
      </c>
      <c r="C501" s="8" t="str">
        <f ca="1">IFERROR(__xludf.DUMMYFUNCTION("INDEX(SPLIT(B501,"" ""),1)"),"Dell")</f>
        <v>Dell</v>
      </c>
      <c r="D501" s="2" t="s">
        <v>13954</v>
      </c>
      <c r="E501" s="8" t="s">
        <v>14026</v>
      </c>
      <c r="F501" s="8" t="s">
        <v>14027</v>
      </c>
      <c r="G501" s="8" t="s">
        <v>14110</v>
      </c>
      <c r="H501" s="8"/>
      <c r="I501" s="9">
        <v>1399</v>
      </c>
      <c r="J501" s="8" t="str">
        <f t="shared" si="2"/>
        <v>1001-2000</v>
      </c>
      <c r="K501" s="8" t="s">
        <v>14064</v>
      </c>
      <c r="L501" s="8">
        <v>5</v>
      </c>
      <c r="M501" s="9">
        <v>2498</v>
      </c>
      <c r="N501" s="3">
        <v>0.44</v>
      </c>
      <c r="O501" s="2">
        <v>4.2</v>
      </c>
      <c r="P501" s="4">
        <f t="shared" si="3"/>
        <v>1</v>
      </c>
      <c r="Q501" s="4">
        <v>33717</v>
      </c>
      <c r="R501" s="2" t="s">
        <v>5481</v>
      </c>
      <c r="S501" s="2" t="s">
        <v>5482</v>
      </c>
      <c r="T501" s="2" t="s">
        <v>5483</v>
      </c>
      <c r="U501" s="2" t="s">
        <v>5484</v>
      </c>
      <c r="V501" s="2" t="s">
        <v>5485</v>
      </c>
      <c r="W501" s="2" t="s">
        <v>5486</v>
      </c>
      <c r="X501" s="5" t="s">
        <v>5487</v>
      </c>
      <c r="Y501" s="5" t="s">
        <v>5488</v>
      </c>
    </row>
    <row r="502" spans="1:25" ht="13" x14ac:dyDescent="0.15">
      <c r="A502" s="2" t="s">
        <v>4759</v>
      </c>
      <c r="B502" s="2" t="s">
        <v>4760</v>
      </c>
      <c r="C502" s="8" t="str">
        <f ca="1">IFERROR(__xludf.DUMMYFUNCTION("INDEX(SPLIT(B502,"" ""),1)"),"boAt")</f>
        <v>boAt</v>
      </c>
      <c r="D502" s="2" t="s">
        <v>13942</v>
      </c>
      <c r="E502" s="8" t="s">
        <v>14007</v>
      </c>
      <c r="F502" s="8" t="s">
        <v>14008</v>
      </c>
      <c r="G502" s="8" t="s">
        <v>14105</v>
      </c>
      <c r="H502" s="8"/>
      <c r="I502" s="9">
        <v>1399</v>
      </c>
      <c r="J502" s="8" t="str">
        <f t="shared" si="2"/>
        <v>1001-2000</v>
      </c>
      <c r="K502" s="8" t="s">
        <v>14064</v>
      </c>
      <c r="L502" s="8">
        <v>5</v>
      </c>
      <c r="M502" s="9">
        <v>2990</v>
      </c>
      <c r="N502" s="3">
        <v>0.53</v>
      </c>
      <c r="O502" s="2">
        <v>4.0999999999999996</v>
      </c>
      <c r="P502" s="4">
        <f t="shared" si="3"/>
        <v>0</v>
      </c>
      <c r="Q502" s="4">
        <v>97175</v>
      </c>
      <c r="R502" s="2" t="s">
        <v>4763</v>
      </c>
      <c r="S502" s="2" t="s">
        <v>4764</v>
      </c>
      <c r="T502" s="2" t="s">
        <v>4765</v>
      </c>
      <c r="U502" s="2" t="s">
        <v>4766</v>
      </c>
      <c r="V502" s="2" t="s">
        <v>4767</v>
      </c>
      <c r="W502" s="2" t="s">
        <v>4768</v>
      </c>
      <c r="X502" s="5" t="s">
        <v>4769</v>
      </c>
      <c r="Y502" s="5" t="s">
        <v>4770</v>
      </c>
    </row>
    <row r="503" spans="1:25" ht="13" x14ac:dyDescent="0.15">
      <c r="A503" s="2" t="s">
        <v>10842</v>
      </c>
      <c r="B503" s="2" t="s">
        <v>10843</v>
      </c>
      <c r="C503" s="8" t="str">
        <f ca="1">IFERROR(__xludf.DUMMYFUNCTION("INDEX(SPLIT(B503,"" ""),1)"),"Bajaj")</f>
        <v>Bajaj</v>
      </c>
      <c r="D503" s="2" t="s">
        <v>13950</v>
      </c>
      <c r="E503" s="8" t="s">
        <v>13951</v>
      </c>
      <c r="F503" s="8" t="s">
        <v>14020</v>
      </c>
      <c r="G503" s="8" t="s">
        <v>14021</v>
      </c>
      <c r="H503" s="8"/>
      <c r="I503" s="9">
        <v>1399</v>
      </c>
      <c r="J503" s="8" t="str">
        <f t="shared" si="2"/>
        <v>1001-2000</v>
      </c>
      <c r="K503" s="8" t="s">
        <v>14064</v>
      </c>
      <c r="L503" s="8">
        <v>5</v>
      </c>
      <c r="M503" s="9">
        <v>2660</v>
      </c>
      <c r="N503" s="3">
        <v>0.47</v>
      </c>
      <c r="O503" s="2">
        <v>4.0999999999999996</v>
      </c>
      <c r="P503" s="4">
        <f t="shared" si="3"/>
        <v>0</v>
      </c>
      <c r="Q503" s="4">
        <v>9349</v>
      </c>
      <c r="R503" s="2" t="s">
        <v>10845</v>
      </c>
      <c r="S503" s="2" t="s">
        <v>10846</v>
      </c>
      <c r="T503" s="2" t="s">
        <v>10847</v>
      </c>
      <c r="U503" s="2" t="s">
        <v>10848</v>
      </c>
      <c r="V503" s="2" t="s">
        <v>10849</v>
      </c>
      <c r="W503" s="2" t="s">
        <v>10850</v>
      </c>
      <c r="X503" s="5" t="s">
        <v>10851</v>
      </c>
      <c r="Y503" s="5" t="s">
        <v>10852</v>
      </c>
    </row>
    <row r="504" spans="1:25" ht="13" x14ac:dyDescent="0.15">
      <c r="A504" s="2" t="s">
        <v>5255</v>
      </c>
      <c r="B504" s="2" t="s">
        <v>5256</v>
      </c>
      <c r="C504" s="8" t="str">
        <f ca="1">IFERROR(__xludf.DUMMYFUNCTION("INDEX(SPLIT(B504,"" ""),1)"),"boAt")</f>
        <v>boAt</v>
      </c>
      <c r="D504" s="2" t="s">
        <v>13942</v>
      </c>
      <c r="E504" s="8" t="s">
        <v>14007</v>
      </c>
      <c r="F504" s="8" t="s">
        <v>14008</v>
      </c>
      <c r="G504" s="8" t="s">
        <v>14009</v>
      </c>
      <c r="H504" s="8"/>
      <c r="I504" s="9">
        <v>1399</v>
      </c>
      <c r="J504" s="8" t="str">
        <f t="shared" si="2"/>
        <v>1001-2000</v>
      </c>
      <c r="K504" s="8" t="s">
        <v>14064</v>
      </c>
      <c r="L504" s="8">
        <v>5</v>
      </c>
      <c r="M504" s="9">
        <v>3990</v>
      </c>
      <c r="N504" s="3">
        <v>0.65</v>
      </c>
      <c r="O504" s="2">
        <v>4.0999999999999996</v>
      </c>
      <c r="P504" s="4">
        <f t="shared" si="3"/>
        <v>0</v>
      </c>
      <c r="Q504" s="2" t="s">
        <v>5257</v>
      </c>
      <c r="R504" s="2" t="s">
        <v>5258</v>
      </c>
      <c r="S504" s="2" t="s">
        <v>5259</v>
      </c>
      <c r="T504" s="2" t="s">
        <v>5260</v>
      </c>
      <c r="U504" s="2" t="s">
        <v>5261</v>
      </c>
      <c r="V504" s="2" t="s">
        <v>5262</v>
      </c>
      <c r="W504" s="2" t="s">
        <v>5263</v>
      </c>
      <c r="X504" s="5" t="s">
        <v>5264</v>
      </c>
      <c r="Y504" s="5" t="s">
        <v>5265</v>
      </c>
    </row>
    <row r="505" spans="1:25" ht="13" x14ac:dyDescent="0.15">
      <c r="A505" s="2" t="s">
        <v>13910</v>
      </c>
      <c r="B505" s="2" t="s">
        <v>13911</v>
      </c>
      <c r="C505" s="8" t="str">
        <f ca="1">IFERROR(__xludf.DUMMYFUNCTION("INDEX(SPLIT(B505,"" ""),1)"),"Havells")</f>
        <v>Havells</v>
      </c>
      <c r="D505" s="2" t="s">
        <v>13950</v>
      </c>
      <c r="E505" s="8" t="s">
        <v>13951</v>
      </c>
      <c r="F505" s="8" t="s">
        <v>14020</v>
      </c>
      <c r="G505" s="8" t="s">
        <v>14066</v>
      </c>
      <c r="H505" s="8"/>
      <c r="I505" s="9">
        <v>1399</v>
      </c>
      <c r="J505" s="8" t="str">
        <f t="shared" si="2"/>
        <v>1001-2000</v>
      </c>
      <c r="K505" s="8" t="s">
        <v>14064</v>
      </c>
      <c r="L505" s="8">
        <v>5</v>
      </c>
      <c r="M505" s="9">
        <v>1890</v>
      </c>
      <c r="N505" s="3">
        <v>0.26</v>
      </c>
      <c r="O505" s="2">
        <v>4</v>
      </c>
      <c r="P505" s="4">
        <f t="shared" si="3"/>
        <v>0</v>
      </c>
      <c r="Q505" s="4">
        <v>8031</v>
      </c>
      <c r="R505" s="2" t="s">
        <v>13912</v>
      </c>
      <c r="S505" s="2" t="s">
        <v>13913</v>
      </c>
      <c r="T505" s="2" t="s">
        <v>13914</v>
      </c>
      <c r="U505" s="2" t="s">
        <v>13915</v>
      </c>
      <c r="V505" s="2" t="s">
        <v>13916</v>
      </c>
      <c r="W505" s="2" t="s">
        <v>13917</v>
      </c>
      <c r="X505" s="5" t="s">
        <v>13918</v>
      </c>
      <c r="Y505" s="5" t="s">
        <v>13919</v>
      </c>
    </row>
    <row r="506" spans="1:25" ht="13" x14ac:dyDescent="0.15">
      <c r="A506" s="2" t="s">
        <v>4155</v>
      </c>
      <c r="B506" s="2" t="s">
        <v>4156</v>
      </c>
      <c r="C506" s="8" t="str">
        <f ca="1">IFERROR(__xludf.DUMMYFUNCTION("INDEX(SPLIT(B506,"" ""),1)"),"Motorola")</f>
        <v>Motorola</v>
      </c>
      <c r="D506" s="2" t="s">
        <v>13942</v>
      </c>
      <c r="E506" s="8" t="s">
        <v>13947</v>
      </c>
      <c r="F506" s="8" t="s">
        <v>13948</v>
      </c>
      <c r="G506" s="8" t="s">
        <v>14016</v>
      </c>
      <c r="H506" s="8"/>
      <c r="I506" s="9">
        <v>1399</v>
      </c>
      <c r="J506" s="8" t="str">
        <f t="shared" si="2"/>
        <v>1001-2000</v>
      </c>
      <c r="K506" s="8" t="s">
        <v>14064</v>
      </c>
      <c r="L506" s="8">
        <v>5</v>
      </c>
      <c r="M506" s="9">
        <v>1630</v>
      </c>
      <c r="N506" s="3">
        <v>0.14000000000000001</v>
      </c>
      <c r="O506" s="2">
        <v>4</v>
      </c>
      <c r="P506" s="4">
        <f t="shared" si="3"/>
        <v>0</v>
      </c>
      <c r="Q506" s="4">
        <v>9378</v>
      </c>
      <c r="R506" s="2" t="s">
        <v>4158</v>
      </c>
      <c r="S506" s="2" t="s">
        <v>4159</v>
      </c>
      <c r="T506" s="2" t="s">
        <v>4160</v>
      </c>
      <c r="U506" s="2" t="s">
        <v>4161</v>
      </c>
      <c r="V506" s="2" t="s">
        <v>4162</v>
      </c>
      <c r="W506" s="2" t="s">
        <v>4163</v>
      </c>
      <c r="X506" s="5" t="s">
        <v>4164</v>
      </c>
      <c r="Y506" s="5" t="s">
        <v>4165</v>
      </c>
    </row>
    <row r="507" spans="1:25" ht="13" x14ac:dyDescent="0.15">
      <c r="A507" s="2" t="s">
        <v>4593</v>
      </c>
      <c r="B507" s="2" t="s">
        <v>4594</v>
      </c>
      <c r="C507" s="8" t="str">
        <f ca="1">IFERROR(__xludf.DUMMYFUNCTION("INDEX(SPLIT(B507,"" ""),1)"),"Motorola")</f>
        <v>Motorola</v>
      </c>
      <c r="D507" s="2" t="s">
        <v>13942</v>
      </c>
      <c r="E507" s="8" t="s">
        <v>13947</v>
      </c>
      <c r="F507" s="8" t="s">
        <v>13948</v>
      </c>
      <c r="G507" s="8" t="s">
        <v>14016</v>
      </c>
      <c r="H507" s="8"/>
      <c r="I507" s="9">
        <v>1399</v>
      </c>
      <c r="J507" s="8" t="str">
        <f t="shared" si="2"/>
        <v>1001-2000</v>
      </c>
      <c r="K507" s="8" t="s">
        <v>14064</v>
      </c>
      <c r="L507" s="8">
        <v>5</v>
      </c>
      <c r="M507" s="9">
        <v>1630</v>
      </c>
      <c r="N507" s="3">
        <v>0.14000000000000001</v>
      </c>
      <c r="O507" s="2">
        <v>4</v>
      </c>
      <c r="P507" s="4">
        <f t="shared" si="3"/>
        <v>0</v>
      </c>
      <c r="Q507" s="4">
        <v>9378</v>
      </c>
      <c r="R507" s="2" t="s">
        <v>4595</v>
      </c>
      <c r="S507" s="2" t="s">
        <v>4159</v>
      </c>
      <c r="T507" s="2" t="s">
        <v>4160</v>
      </c>
      <c r="U507" s="2" t="s">
        <v>4161</v>
      </c>
      <c r="V507" s="2" t="s">
        <v>4162</v>
      </c>
      <c r="W507" s="2" t="s">
        <v>4163</v>
      </c>
      <c r="X507" s="5" t="s">
        <v>4596</v>
      </c>
      <c r="Y507" s="5" t="s">
        <v>4597</v>
      </c>
    </row>
    <row r="508" spans="1:25" ht="13" x14ac:dyDescent="0.15">
      <c r="A508" s="2" t="s">
        <v>9215</v>
      </c>
      <c r="B508" s="2" t="s">
        <v>9216</v>
      </c>
      <c r="C508" s="8" t="str">
        <f ca="1">IFERROR(__xludf.DUMMYFUNCTION("INDEX(SPLIT(B508,"" ""),1)"),"Bajaj")</f>
        <v>Bajaj</v>
      </c>
      <c r="D508" s="2" t="s">
        <v>13950</v>
      </c>
      <c r="E508" s="8" t="s">
        <v>13951</v>
      </c>
      <c r="F508" s="8" t="s">
        <v>13972</v>
      </c>
      <c r="G508" s="8" t="s">
        <v>13982</v>
      </c>
      <c r="H508" s="8"/>
      <c r="I508" s="9">
        <v>1399</v>
      </c>
      <c r="J508" s="8" t="str">
        <f t="shared" si="2"/>
        <v>1001-2000</v>
      </c>
      <c r="K508" s="8" t="s">
        <v>14064</v>
      </c>
      <c r="L508" s="8">
        <v>5</v>
      </c>
      <c r="M508" s="9">
        <v>1549</v>
      </c>
      <c r="N508" s="3">
        <v>0.1</v>
      </c>
      <c r="O508" s="2">
        <v>3.9</v>
      </c>
      <c r="P508" s="4">
        <f t="shared" si="3"/>
        <v>0</v>
      </c>
      <c r="Q508" s="4">
        <v>2602</v>
      </c>
      <c r="R508" s="2" t="s">
        <v>9217</v>
      </c>
      <c r="S508" s="2" t="s">
        <v>9218</v>
      </c>
      <c r="T508" s="2" t="s">
        <v>9219</v>
      </c>
      <c r="U508" s="2" t="s">
        <v>9220</v>
      </c>
      <c r="V508" s="2" t="s">
        <v>9221</v>
      </c>
      <c r="W508" s="2" t="s">
        <v>9222</v>
      </c>
      <c r="X508" s="5" t="s">
        <v>9223</v>
      </c>
      <c r="Y508" s="5" t="s">
        <v>9224</v>
      </c>
    </row>
    <row r="509" spans="1:25" ht="13" x14ac:dyDescent="0.15">
      <c r="A509" s="2" t="s">
        <v>5554</v>
      </c>
      <c r="B509" s="2" t="s">
        <v>5555</v>
      </c>
      <c r="C509" s="8" t="str">
        <f ca="1">IFERROR(__xludf.DUMMYFUNCTION("INDEX(SPLIT(B509,"" ""),1)"),"Boult")</f>
        <v>Boult</v>
      </c>
      <c r="D509" s="2" t="s">
        <v>13942</v>
      </c>
      <c r="E509" s="8" t="s">
        <v>14007</v>
      </c>
      <c r="F509" s="8" t="s">
        <v>14008</v>
      </c>
      <c r="G509" s="8" t="s">
        <v>14009</v>
      </c>
      <c r="H509" s="8"/>
      <c r="I509" s="9">
        <v>1399</v>
      </c>
      <c r="J509" s="8" t="str">
        <f t="shared" si="2"/>
        <v>1001-2000</v>
      </c>
      <c r="K509" s="8" t="s">
        <v>14064</v>
      </c>
      <c r="L509" s="8">
        <v>5</v>
      </c>
      <c r="M509" s="9">
        <v>5499</v>
      </c>
      <c r="N509" s="3">
        <v>0.75</v>
      </c>
      <c r="O509" s="2">
        <v>3.9</v>
      </c>
      <c r="P509" s="4">
        <f t="shared" si="3"/>
        <v>0</v>
      </c>
      <c r="Q509" s="4">
        <v>9504</v>
      </c>
      <c r="R509" s="2" t="s">
        <v>5557</v>
      </c>
      <c r="S509" s="2" t="s">
        <v>5558</v>
      </c>
      <c r="T509" s="2" t="s">
        <v>5559</v>
      </c>
      <c r="U509" s="2" t="s">
        <v>5560</v>
      </c>
      <c r="V509" s="2" t="s">
        <v>5561</v>
      </c>
      <c r="W509" s="2" t="s">
        <v>5562</v>
      </c>
      <c r="X509" s="5" t="s">
        <v>5563</v>
      </c>
      <c r="Y509" s="5" t="s">
        <v>5564</v>
      </c>
    </row>
    <row r="510" spans="1:25" ht="13" x14ac:dyDescent="0.15">
      <c r="A510" s="2" t="s">
        <v>4428</v>
      </c>
      <c r="B510" s="2" t="s">
        <v>4429</v>
      </c>
      <c r="C510" s="8" t="str">
        <f ca="1">IFERROR(__xludf.DUMMYFUNCTION("INDEX(SPLIT(B510,"" ""),1)"),"PTron")</f>
        <v>PTron</v>
      </c>
      <c r="D510" s="2" t="s">
        <v>13942</v>
      </c>
      <c r="E510" s="8" t="s">
        <v>13974</v>
      </c>
      <c r="F510" s="8" t="s">
        <v>13975</v>
      </c>
      <c r="G510" s="8"/>
      <c r="H510" s="8"/>
      <c r="I510" s="9">
        <v>1399</v>
      </c>
      <c r="J510" s="8" t="str">
        <f t="shared" si="2"/>
        <v>1001-2000</v>
      </c>
      <c r="K510" s="8" t="s">
        <v>14064</v>
      </c>
      <c r="L510" s="8">
        <v>5</v>
      </c>
      <c r="M510" s="9">
        <v>5999</v>
      </c>
      <c r="N510" s="3">
        <v>0.77</v>
      </c>
      <c r="O510" s="2">
        <v>3.3</v>
      </c>
      <c r="P510" s="4">
        <f t="shared" si="3"/>
        <v>0</v>
      </c>
      <c r="Q510" s="4">
        <v>4415</v>
      </c>
      <c r="R510" s="2" t="s">
        <v>4430</v>
      </c>
      <c r="S510" s="2" t="s">
        <v>4222</v>
      </c>
      <c r="T510" s="2" t="s">
        <v>4223</v>
      </c>
      <c r="U510" s="2" t="s">
        <v>4224</v>
      </c>
      <c r="V510" s="2" t="s">
        <v>4225</v>
      </c>
      <c r="W510" s="2" t="s">
        <v>4226</v>
      </c>
      <c r="X510" s="5" t="s">
        <v>4431</v>
      </c>
      <c r="Y510" s="5" t="s">
        <v>4432</v>
      </c>
    </row>
    <row r="511" spans="1:25" ht="13" x14ac:dyDescent="0.15">
      <c r="A511" s="2" t="s">
        <v>3061</v>
      </c>
      <c r="B511" s="2" t="s">
        <v>3062</v>
      </c>
      <c r="C511" s="8" t="str">
        <f ca="1">IFERROR(__xludf.DUMMYFUNCTION("INDEX(SPLIT(B511,"" ""),1)"),"7SEVEN®")</f>
        <v>7SEVEN®</v>
      </c>
      <c r="D511" s="2" t="s">
        <v>13942</v>
      </c>
      <c r="E511" s="8" t="s">
        <v>13943</v>
      </c>
      <c r="F511" s="8" t="s">
        <v>14038</v>
      </c>
      <c r="G511" s="8" t="s">
        <v>14109</v>
      </c>
      <c r="H511" s="8"/>
      <c r="I511" s="9">
        <v>1369</v>
      </c>
      <c r="J511" s="8" t="str">
        <f t="shared" si="2"/>
        <v>1001-2000</v>
      </c>
      <c r="K511" s="8" t="s">
        <v>14064</v>
      </c>
      <c r="L511" s="8">
        <v>5</v>
      </c>
      <c r="M511" s="9">
        <v>2999</v>
      </c>
      <c r="N511" s="3">
        <v>0.54</v>
      </c>
      <c r="O511" s="2">
        <v>3.3</v>
      </c>
      <c r="P511" s="4">
        <f t="shared" si="3"/>
        <v>0</v>
      </c>
      <c r="Q511" s="2">
        <v>227</v>
      </c>
      <c r="R511" s="2" t="s">
        <v>3064</v>
      </c>
      <c r="S511" s="2" t="s">
        <v>3065</v>
      </c>
      <c r="T511" s="2" t="s">
        <v>3066</v>
      </c>
      <c r="U511" s="2" t="s">
        <v>3067</v>
      </c>
      <c r="V511" s="2" t="s">
        <v>3068</v>
      </c>
      <c r="W511" s="2" t="s">
        <v>3069</v>
      </c>
      <c r="X511" s="5" t="s">
        <v>3070</v>
      </c>
      <c r="Y511" s="5" t="s">
        <v>3071</v>
      </c>
    </row>
    <row r="512" spans="1:25" ht="13" x14ac:dyDescent="0.15">
      <c r="A512" s="2" t="s">
        <v>11591</v>
      </c>
      <c r="B512" s="2" t="s">
        <v>11592</v>
      </c>
      <c r="C512" s="8" t="str">
        <f ca="1">IFERROR(__xludf.DUMMYFUNCTION("INDEX(SPLIT(B512,"" ""),1)"),"Tesora")</f>
        <v>Tesora</v>
      </c>
      <c r="D512" s="2" t="s">
        <v>13950</v>
      </c>
      <c r="E512" s="8" t="s">
        <v>13958</v>
      </c>
      <c r="F512" s="8" t="s">
        <v>13969</v>
      </c>
      <c r="G512" s="8" t="s">
        <v>14040</v>
      </c>
      <c r="H512" s="8" t="s">
        <v>14118</v>
      </c>
      <c r="I512" s="9">
        <v>1349</v>
      </c>
      <c r="J512" s="8" t="str">
        <f t="shared" ref="J512:J766" si="4">IF(I512&lt;=100,"&lt;=100",
  IF(I512&lt;=250,"101-250",
  IF(I512&lt;=500,"251-500",
  IF(I512&lt;=1000,"501-1000",
  IF(I512&lt;=2000,"1001-2000","&gt;2000")))))</f>
        <v>1001-2000</v>
      </c>
      <c r="K512" s="8" t="s">
        <v>14064</v>
      </c>
      <c r="L512" s="8">
        <v>5</v>
      </c>
      <c r="M512" s="9">
        <v>1850</v>
      </c>
      <c r="N512" s="3">
        <v>0.27</v>
      </c>
      <c r="O512" s="2">
        <v>4.4000000000000004</v>
      </c>
      <c r="P512" s="4">
        <f t="shared" ref="P512:P766" si="5">IF(O512&gt;=4.2,1,0)</f>
        <v>1</v>
      </c>
      <c r="Q512" s="2">
        <v>638</v>
      </c>
      <c r="R512" s="2" t="s">
        <v>11593</v>
      </c>
      <c r="S512" s="2" t="s">
        <v>11594</v>
      </c>
      <c r="T512" s="2" t="s">
        <v>11595</v>
      </c>
      <c r="U512" s="2" t="s">
        <v>11596</v>
      </c>
      <c r="V512" s="2" t="s">
        <v>11597</v>
      </c>
      <c r="W512" s="2" t="s">
        <v>11598</v>
      </c>
      <c r="X512" s="5" t="s">
        <v>11599</v>
      </c>
      <c r="Y512" s="5" t="s">
        <v>11600</v>
      </c>
    </row>
    <row r="513" spans="1:25" ht="13" x14ac:dyDescent="0.15">
      <c r="A513" s="2" t="s">
        <v>6810</v>
      </c>
      <c r="B513" s="2" t="s">
        <v>6811</v>
      </c>
      <c r="C513" s="8" t="str">
        <f ca="1">IFERROR(__xludf.DUMMYFUNCTION("INDEX(SPLIT(B513,"" ""),1)"),"HP")</f>
        <v>HP</v>
      </c>
      <c r="D513" s="2" t="s">
        <v>13954</v>
      </c>
      <c r="E513" s="8" t="s">
        <v>14026</v>
      </c>
      <c r="F513" s="8" t="s">
        <v>14027</v>
      </c>
      <c r="G513" s="8" t="s">
        <v>14110</v>
      </c>
      <c r="H513" s="8"/>
      <c r="I513" s="9">
        <v>1349</v>
      </c>
      <c r="J513" s="8" t="str">
        <f t="shared" si="4"/>
        <v>1001-2000</v>
      </c>
      <c r="K513" s="8" t="s">
        <v>14064</v>
      </c>
      <c r="L513" s="8">
        <v>5</v>
      </c>
      <c r="M513" s="9">
        <v>2198</v>
      </c>
      <c r="N513" s="3">
        <v>0.39</v>
      </c>
      <c r="O513" s="2">
        <v>4</v>
      </c>
      <c r="P513" s="4">
        <f t="shared" si="5"/>
        <v>0</v>
      </c>
      <c r="Q513" s="4">
        <v>7113</v>
      </c>
      <c r="R513" s="2" t="s">
        <v>6814</v>
      </c>
      <c r="S513" s="2" t="s">
        <v>6815</v>
      </c>
      <c r="T513" s="2" t="s">
        <v>6816</v>
      </c>
      <c r="U513" s="2" t="s">
        <v>6817</v>
      </c>
      <c r="V513" s="2" t="s">
        <v>6818</v>
      </c>
      <c r="W513" s="2" t="s">
        <v>6819</v>
      </c>
      <c r="X513" s="5" t="s">
        <v>6820</v>
      </c>
      <c r="Y513" s="5" t="s">
        <v>6821</v>
      </c>
    </row>
    <row r="514" spans="1:25" ht="13" x14ac:dyDescent="0.15">
      <c r="A514" s="2" t="s">
        <v>11964</v>
      </c>
      <c r="B514" s="2" t="s">
        <v>11965</v>
      </c>
      <c r="C514" s="8" t="str">
        <f ca="1">IFERROR(__xludf.DUMMYFUNCTION("INDEX(SPLIT(B514,"" ""),1)"),"Inalsa")</f>
        <v>Inalsa</v>
      </c>
      <c r="D514" s="2" t="s">
        <v>13950</v>
      </c>
      <c r="E514" s="8" t="s">
        <v>13951</v>
      </c>
      <c r="F514" s="8" t="s">
        <v>13972</v>
      </c>
      <c r="G514" s="8" t="s">
        <v>13973</v>
      </c>
      <c r="H514" s="8"/>
      <c r="I514" s="9">
        <v>1349</v>
      </c>
      <c r="J514" s="8" t="str">
        <f t="shared" si="4"/>
        <v>1001-2000</v>
      </c>
      <c r="K514" s="8" t="s">
        <v>14064</v>
      </c>
      <c r="L514" s="8">
        <v>5</v>
      </c>
      <c r="M514" s="9">
        <v>2495</v>
      </c>
      <c r="N514" s="3">
        <v>0.46</v>
      </c>
      <c r="O514" s="2">
        <v>3.8</v>
      </c>
      <c r="P514" s="4">
        <f t="shared" si="5"/>
        <v>0</v>
      </c>
      <c r="Q514" s="2">
        <v>166</v>
      </c>
      <c r="R514" s="2" t="s">
        <v>11966</v>
      </c>
      <c r="S514" s="2" t="s">
        <v>11967</v>
      </c>
      <c r="T514" s="2" t="s">
        <v>11968</v>
      </c>
      <c r="U514" s="2" t="s">
        <v>11969</v>
      </c>
      <c r="V514" s="2" t="s">
        <v>11970</v>
      </c>
      <c r="W514" s="2" t="s">
        <v>11971</v>
      </c>
      <c r="X514" s="5" t="s">
        <v>11972</v>
      </c>
      <c r="Y514" s="5" t="s">
        <v>11973</v>
      </c>
    </row>
    <row r="515" spans="1:25" ht="13" x14ac:dyDescent="0.15">
      <c r="A515" s="2" t="s">
        <v>11910</v>
      </c>
      <c r="B515" s="2" t="s">
        <v>11911</v>
      </c>
      <c r="C515" s="8" t="str">
        <f ca="1">IFERROR(__xludf.DUMMYFUNCTION("INDEX(SPLIT(B515,"" ""),1)"),"KENT")</f>
        <v>KENT</v>
      </c>
      <c r="D515" s="2" t="s">
        <v>13950</v>
      </c>
      <c r="E515" s="8" t="s">
        <v>13958</v>
      </c>
      <c r="F515" s="8" t="s">
        <v>13969</v>
      </c>
      <c r="G515" s="8" t="s">
        <v>14083</v>
      </c>
      <c r="H515" s="8"/>
      <c r="I515" s="9">
        <v>1349</v>
      </c>
      <c r="J515" s="8" t="str">
        <f t="shared" si="4"/>
        <v>1001-2000</v>
      </c>
      <c r="K515" s="8" t="s">
        <v>14064</v>
      </c>
      <c r="L515" s="8">
        <v>5</v>
      </c>
      <c r="M515" s="9">
        <v>2999</v>
      </c>
      <c r="N515" s="3">
        <v>0.55000000000000004</v>
      </c>
      <c r="O515" s="2">
        <v>3.8</v>
      </c>
      <c r="P515" s="4">
        <f t="shared" si="5"/>
        <v>0</v>
      </c>
      <c r="Q515" s="2">
        <v>441</v>
      </c>
      <c r="R515" s="2" t="s">
        <v>11912</v>
      </c>
      <c r="S515" s="2" t="s">
        <v>11913</v>
      </c>
      <c r="T515" s="2" t="s">
        <v>11914</v>
      </c>
      <c r="U515" s="2" t="s">
        <v>11915</v>
      </c>
      <c r="V515" s="2" t="s">
        <v>11916</v>
      </c>
      <c r="W515" s="2" t="s">
        <v>11917</v>
      </c>
      <c r="X515" s="5" t="s">
        <v>11918</v>
      </c>
      <c r="Y515" s="5" t="s">
        <v>11919</v>
      </c>
    </row>
    <row r="516" spans="1:25" ht="13" x14ac:dyDescent="0.15">
      <c r="A516" s="2" t="s">
        <v>7412</v>
      </c>
      <c r="B516" s="2" t="s">
        <v>7413</v>
      </c>
      <c r="C516" s="8" t="str">
        <f ca="1">IFERROR(__xludf.DUMMYFUNCTION("INDEX(SPLIT(B516,"" ""),1)"),"Logitech")</f>
        <v>Logitech</v>
      </c>
      <c r="D516" s="2" t="s">
        <v>13954</v>
      </c>
      <c r="E516" s="8" t="s">
        <v>14026</v>
      </c>
      <c r="F516" s="8" t="s">
        <v>14027</v>
      </c>
      <c r="G516" s="8" t="s">
        <v>14110</v>
      </c>
      <c r="H516" s="8"/>
      <c r="I516" s="9">
        <v>1345</v>
      </c>
      <c r="J516" s="8" t="str">
        <f t="shared" si="4"/>
        <v>1001-2000</v>
      </c>
      <c r="K516" s="8" t="s">
        <v>14064</v>
      </c>
      <c r="L516" s="8">
        <v>5</v>
      </c>
      <c r="M516" s="9">
        <v>2295</v>
      </c>
      <c r="N516" s="3">
        <v>0.41</v>
      </c>
      <c r="O516" s="2">
        <v>4.2</v>
      </c>
      <c r="P516" s="4">
        <f t="shared" si="5"/>
        <v>1</v>
      </c>
      <c r="Q516" s="4">
        <v>17413</v>
      </c>
      <c r="R516" s="2" t="s">
        <v>7416</v>
      </c>
      <c r="S516" s="2" t="s">
        <v>7417</v>
      </c>
      <c r="T516" s="2" t="s">
        <v>7418</v>
      </c>
      <c r="U516" s="2" t="s">
        <v>7419</v>
      </c>
      <c r="V516" s="2" t="s">
        <v>7420</v>
      </c>
      <c r="W516" s="2" t="s">
        <v>7421</v>
      </c>
      <c r="X516" s="5" t="s">
        <v>7422</v>
      </c>
      <c r="Y516" s="5" t="s">
        <v>7423</v>
      </c>
    </row>
    <row r="517" spans="1:25" ht="13" x14ac:dyDescent="0.15">
      <c r="A517" s="2" t="s">
        <v>10097</v>
      </c>
      <c r="B517" s="2" t="s">
        <v>10098</v>
      </c>
      <c r="C517" s="8" t="str">
        <f ca="1">IFERROR(__xludf.DUMMYFUNCTION("INDEX(SPLIT(B517,"" ""),1)"),"Milton")</f>
        <v>Milton</v>
      </c>
      <c r="D517" s="2" t="s">
        <v>13950</v>
      </c>
      <c r="E517" s="8" t="s">
        <v>13958</v>
      </c>
      <c r="F517" s="8" t="s">
        <v>13969</v>
      </c>
      <c r="G517" s="8" t="s">
        <v>14040</v>
      </c>
      <c r="H517" s="8" t="s">
        <v>14041</v>
      </c>
      <c r="I517" s="9">
        <v>1345</v>
      </c>
      <c r="J517" s="8" t="str">
        <f t="shared" si="4"/>
        <v>1001-2000</v>
      </c>
      <c r="K517" s="8" t="s">
        <v>14064</v>
      </c>
      <c r="L517" s="8">
        <v>5</v>
      </c>
      <c r="M517" s="9">
        <v>1750</v>
      </c>
      <c r="N517" s="3">
        <v>0.23</v>
      </c>
      <c r="O517" s="2">
        <v>3.8</v>
      </c>
      <c r="P517" s="4">
        <f t="shared" si="5"/>
        <v>0</v>
      </c>
      <c r="Q517" s="4">
        <v>2466</v>
      </c>
      <c r="R517" s="2" t="s">
        <v>10100</v>
      </c>
      <c r="S517" s="2" t="s">
        <v>10101</v>
      </c>
      <c r="T517" s="2" t="s">
        <v>10102</v>
      </c>
      <c r="U517" s="2" t="s">
        <v>10103</v>
      </c>
      <c r="V517" s="2" t="s">
        <v>10104</v>
      </c>
      <c r="W517" s="2" t="s">
        <v>10105</v>
      </c>
      <c r="X517" s="5" t="s">
        <v>10106</v>
      </c>
      <c r="Y517" s="5" t="s">
        <v>10107</v>
      </c>
    </row>
    <row r="518" spans="1:25" ht="13" x14ac:dyDescent="0.15">
      <c r="A518" s="2" t="s">
        <v>6616</v>
      </c>
      <c r="B518" s="2" t="s">
        <v>6617</v>
      </c>
      <c r="C518" s="8" t="str">
        <f ca="1">IFERROR(__xludf.DUMMYFUNCTION("INDEX(SPLIT(B518,"" ""),1)"),"SanDisk")</f>
        <v>SanDisk</v>
      </c>
      <c r="D518" s="2" t="s">
        <v>13942</v>
      </c>
      <c r="E518" s="8" t="s">
        <v>14038</v>
      </c>
      <c r="F518" s="8" t="s">
        <v>14075</v>
      </c>
      <c r="G518" s="8" t="s">
        <v>14076</v>
      </c>
      <c r="H518" s="8"/>
      <c r="I518" s="9">
        <v>1329</v>
      </c>
      <c r="J518" s="8" t="str">
        <f t="shared" si="4"/>
        <v>1001-2000</v>
      </c>
      <c r="K518" s="8" t="s">
        <v>14064</v>
      </c>
      <c r="L518" s="8">
        <v>5</v>
      </c>
      <c r="M518" s="9">
        <v>2900</v>
      </c>
      <c r="N518" s="3">
        <v>0.54</v>
      </c>
      <c r="O518" s="2">
        <v>4.5</v>
      </c>
      <c r="P518" s="4">
        <f t="shared" si="5"/>
        <v>1</v>
      </c>
      <c r="Q518" s="4">
        <v>19624</v>
      </c>
      <c r="R518" s="2" t="s">
        <v>6620</v>
      </c>
      <c r="S518" s="2" t="s">
        <v>6621</v>
      </c>
      <c r="T518" s="2" t="s">
        <v>6622</v>
      </c>
      <c r="U518" s="2" t="s">
        <v>6623</v>
      </c>
      <c r="V518" s="2" t="s">
        <v>6624</v>
      </c>
      <c r="W518" s="2" t="s">
        <v>6625</v>
      </c>
      <c r="X518" s="5" t="s">
        <v>6626</v>
      </c>
      <c r="Y518" s="5" t="s">
        <v>6627</v>
      </c>
    </row>
    <row r="519" spans="1:25" ht="13" x14ac:dyDescent="0.15">
      <c r="A519" s="2" t="s">
        <v>4067</v>
      </c>
      <c r="B519" s="2" t="s">
        <v>4068</v>
      </c>
      <c r="C519" s="8" t="str">
        <f ca="1">IFERROR(__xludf.DUMMYFUNCTION("INDEX(SPLIT(B519,"" ""),1)"),"Nokia")</f>
        <v>Nokia</v>
      </c>
      <c r="D519" s="2" t="s">
        <v>13942</v>
      </c>
      <c r="E519" s="8" t="s">
        <v>13947</v>
      </c>
      <c r="F519" s="8" t="s">
        <v>13948</v>
      </c>
      <c r="G519" s="8" t="s">
        <v>14016</v>
      </c>
      <c r="H519" s="8"/>
      <c r="I519" s="9">
        <v>1324</v>
      </c>
      <c r="J519" s="8" t="str">
        <f t="shared" si="4"/>
        <v>1001-2000</v>
      </c>
      <c r="K519" s="8" t="s">
        <v>14064</v>
      </c>
      <c r="L519" s="8">
        <v>5</v>
      </c>
      <c r="M519" s="9">
        <v>1699</v>
      </c>
      <c r="N519" s="3">
        <v>0.22</v>
      </c>
      <c r="O519" s="2">
        <v>4</v>
      </c>
      <c r="P519" s="4">
        <f t="shared" si="5"/>
        <v>0</v>
      </c>
      <c r="Q519" s="2" t="s">
        <v>3325</v>
      </c>
      <c r="R519" s="2" t="s">
        <v>4070</v>
      </c>
      <c r="S519" s="2" t="s">
        <v>3327</v>
      </c>
      <c r="T519" s="2" t="s">
        <v>3328</v>
      </c>
      <c r="U519" s="2" t="s">
        <v>3329</v>
      </c>
      <c r="V519" s="2" t="s">
        <v>3330</v>
      </c>
      <c r="W519" s="2" t="s">
        <v>3331</v>
      </c>
      <c r="X519" s="5" t="s">
        <v>4071</v>
      </c>
      <c r="Y519" s="5" t="s">
        <v>4072</v>
      </c>
    </row>
    <row r="520" spans="1:25" ht="13" x14ac:dyDescent="0.15">
      <c r="A520" s="2" t="s">
        <v>4115</v>
      </c>
      <c r="B520" s="2" t="s">
        <v>4116</v>
      </c>
      <c r="C520" s="8" t="str">
        <f ca="1">IFERROR(__xludf.DUMMYFUNCTION("INDEX(SPLIT(B520,"" ""),1)"),"Nokia")</f>
        <v>Nokia</v>
      </c>
      <c r="D520" s="2" t="s">
        <v>13942</v>
      </c>
      <c r="E520" s="8" t="s">
        <v>13947</v>
      </c>
      <c r="F520" s="8" t="s">
        <v>13948</v>
      </c>
      <c r="G520" s="8" t="s">
        <v>14016</v>
      </c>
      <c r="H520" s="8"/>
      <c r="I520" s="9">
        <v>1324</v>
      </c>
      <c r="J520" s="8" t="str">
        <f t="shared" si="4"/>
        <v>1001-2000</v>
      </c>
      <c r="K520" s="8" t="s">
        <v>14064</v>
      </c>
      <c r="L520" s="8">
        <v>5</v>
      </c>
      <c r="M520" s="9">
        <v>1699</v>
      </c>
      <c r="N520" s="3">
        <v>0.22</v>
      </c>
      <c r="O520" s="2">
        <v>4</v>
      </c>
      <c r="P520" s="4">
        <f t="shared" si="5"/>
        <v>0</v>
      </c>
      <c r="Q520" s="2" t="s">
        <v>3325</v>
      </c>
      <c r="R520" s="2" t="s">
        <v>4070</v>
      </c>
      <c r="S520" s="2" t="s">
        <v>3327</v>
      </c>
      <c r="T520" s="2" t="s">
        <v>3328</v>
      </c>
      <c r="U520" s="2" t="s">
        <v>3329</v>
      </c>
      <c r="V520" s="2" t="s">
        <v>3330</v>
      </c>
      <c r="W520" s="2" t="s">
        <v>3331</v>
      </c>
      <c r="X520" s="5" t="s">
        <v>3332</v>
      </c>
      <c r="Y520" s="5" t="s">
        <v>4117</v>
      </c>
    </row>
    <row r="521" spans="1:25" ht="13" x14ac:dyDescent="0.15">
      <c r="A521" s="2" t="s">
        <v>9715</v>
      </c>
      <c r="B521" s="2" t="s">
        <v>9716</v>
      </c>
      <c r="C521" s="8" t="str">
        <f ca="1">IFERROR(__xludf.DUMMYFUNCTION("INDEX(SPLIT(B521,"" ""),1)"),"Philips")</f>
        <v>Philips</v>
      </c>
      <c r="D521" s="2" t="s">
        <v>13950</v>
      </c>
      <c r="E521" s="8" t="s">
        <v>13958</v>
      </c>
      <c r="F521" s="8" t="s">
        <v>13959</v>
      </c>
      <c r="G521" s="8" t="s">
        <v>13992</v>
      </c>
      <c r="H521" s="8" t="s">
        <v>13993</v>
      </c>
      <c r="I521" s="9">
        <v>1321</v>
      </c>
      <c r="J521" s="8" t="str">
        <f t="shared" si="4"/>
        <v>1001-2000</v>
      </c>
      <c r="K521" s="8" t="s">
        <v>14064</v>
      </c>
      <c r="L521" s="8">
        <v>5</v>
      </c>
      <c r="M521" s="9">
        <v>1545</v>
      </c>
      <c r="N521" s="3">
        <v>0.14000000000000001</v>
      </c>
      <c r="O521" s="2">
        <v>4.3</v>
      </c>
      <c r="P521" s="4">
        <f t="shared" si="5"/>
        <v>1</v>
      </c>
      <c r="Q521" s="4">
        <v>15453</v>
      </c>
      <c r="R521" s="2" t="s">
        <v>9718</v>
      </c>
      <c r="S521" s="2" t="s">
        <v>9719</v>
      </c>
      <c r="T521" s="2" t="s">
        <v>9720</v>
      </c>
      <c r="U521" s="2" t="s">
        <v>9721</v>
      </c>
      <c r="V521" s="2" t="s">
        <v>9722</v>
      </c>
      <c r="W521" s="2" t="s">
        <v>9723</v>
      </c>
      <c r="X521" s="5" t="s">
        <v>9724</v>
      </c>
      <c r="Y521" s="5" t="s">
        <v>9725</v>
      </c>
    </row>
    <row r="522" spans="1:25" ht="13" x14ac:dyDescent="0.15">
      <c r="A522" s="2" t="s">
        <v>2528</v>
      </c>
      <c r="B522" s="2" t="s">
        <v>2529</v>
      </c>
      <c r="C522" s="8" t="str">
        <f ca="1">IFERROR(__xludf.DUMMYFUNCTION("INDEX(SPLIT(B522,"" ""),1)"),"Belkin")</f>
        <v>Belkin</v>
      </c>
      <c r="D522" s="2" t="s">
        <v>13954</v>
      </c>
      <c r="E522" s="8" t="s">
        <v>14026</v>
      </c>
      <c r="F522" s="8" t="s">
        <v>14095</v>
      </c>
      <c r="G522" s="8" t="s">
        <v>14096</v>
      </c>
      <c r="H522" s="8" t="s">
        <v>14097</v>
      </c>
      <c r="I522" s="9">
        <v>1299</v>
      </c>
      <c r="J522" s="8" t="str">
        <f t="shared" si="4"/>
        <v>1001-2000</v>
      </c>
      <c r="K522" s="8" t="s">
        <v>14064</v>
      </c>
      <c r="L522" s="8">
        <v>5</v>
      </c>
      <c r="M522" s="9">
        <v>1999</v>
      </c>
      <c r="N522" s="3">
        <v>0.35</v>
      </c>
      <c r="O522" s="2">
        <v>4.4000000000000004</v>
      </c>
      <c r="P522" s="4">
        <f t="shared" si="5"/>
        <v>1</v>
      </c>
      <c r="Q522" s="4">
        <v>7318</v>
      </c>
      <c r="R522" s="2" t="s">
        <v>2530</v>
      </c>
      <c r="S522" s="2" t="s">
        <v>1918</v>
      </c>
      <c r="T522" s="2" t="s">
        <v>1919</v>
      </c>
      <c r="U522" s="2" t="s">
        <v>1920</v>
      </c>
      <c r="V522" s="2" t="s">
        <v>1921</v>
      </c>
      <c r="W522" s="2" t="s">
        <v>1922</v>
      </c>
      <c r="X522" s="5" t="s">
        <v>2531</v>
      </c>
      <c r="Y522" s="5" t="s">
        <v>2532</v>
      </c>
    </row>
    <row r="523" spans="1:25" ht="13" x14ac:dyDescent="0.15">
      <c r="A523" s="2" t="s">
        <v>6749</v>
      </c>
      <c r="B523" s="2" t="s">
        <v>6750</v>
      </c>
      <c r="C523" s="8" t="str">
        <f ca="1">IFERROR(__xludf.DUMMYFUNCTION("INDEX(SPLIT(B523,"" ""),1)"),"Zebronics")</f>
        <v>Zebronics</v>
      </c>
      <c r="D523" s="2" t="s">
        <v>13954</v>
      </c>
      <c r="E523" s="8" t="s">
        <v>14026</v>
      </c>
      <c r="F523" s="8" t="s">
        <v>14027</v>
      </c>
      <c r="G523" s="8" t="s">
        <v>14110</v>
      </c>
      <c r="H523" s="8"/>
      <c r="I523" s="9">
        <v>1299</v>
      </c>
      <c r="J523" s="8" t="str">
        <f t="shared" si="4"/>
        <v>1001-2000</v>
      </c>
      <c r="K523" s="8" t="s">
        <v>14064</v>
      </c>
      <c r="L523" s="8">
        <v>5</v>
      </c>
      <c r="M523" s="9">
        <v>1599</v>
      </c>
      <c r="N523" s="3">
        <v>0.19</v>
      </c>
      <c r="O523" s="2">
        <v>4.3</v>
      </c>
      <c r="P523" s="4">
        <f t="shared" si="5"/>
        <v>1</v>
      </c>
      <c r="Q523" s="4">
        <v>27223</v>
      </c>
      <c r="R523" s="2" t="s">
        <v>6751</v>
      </c>
      <c r="S523" s="2" t="s">
        <v>6752</v>
      </c>
      <c r="T523" s="2" t="s">
        <v>6753</v>
      </c>
      <c r="U523" s="2" t="s">
        <v>6754</v>
      </c>
      <c r="V523" s="2" t="s">
        <v>6755</v>
      </c>
      <c r="W523" s="2" t="s">
        <v>6756</v>
      </c>
      <c r="X523" s="5" t="s">
        <v>6757</v>
      </c>
      <c r="Y523" s="5" t="s">
        <v>6758</v>
      </c>
    </row>
    <row r="524" spans="1:25" ht="13" x14ac:dyDescent="0.15">
      <c r="A524" s="2" t="s">
        <v>6102</v>
      </c>
      <c r="B524" s="2" t="s">
        <v>6103</v>
      </c>
      <c r="C524" s="8" t="str">
        <f ca="1">IFERROR(__xludf.DUMMYFUNCTION("INDEX(SPLIT(B524,"" ""),1)"),"SanDisk")</f>
        <v>SanDisk</v>
      </c>
      <c r="D524" s="2" t="s">
        <v>13954</v>
      </c>
      <c r="E524" s="8" t="s">
        <v>13976</v>
      </c>
      <c r="F524" s="8" t="s">
        <v>14119</v>
      </c>
      <c r="G524" s="8"/>
      <c r="H524" s="8"/>
      <c r="I524" s="9">
        <v>1299</v>
      </c>
      <c r="J524" s="8" t="str">
        <f t="shared" si="4"/>
        <v>1001-2000</v>
      </c>
      <c r="K524" s="8" t="s">
        <v>14064</v>
      </c>
      <c r="L524" s="8">
        <v>5</v>
      </c>
      <c r="M524" s="9">
        <v>3000</v>
      </c>
      <c r="N524" s="3">
        <v>0.56999999999999995</v>
      </c>
      <c r="O524" s="2">
        <v>4.3</v>
      </c>
      <c r="P524" s="4">
        <f t="shared" si="5"/>
        <v>1</v>
      </c>
      <c r="Q524" s="4">
        <v>23022</v>
      </c>
      <c r="R524" s="2" t="s">
        <v>6105</v>
      </c>
      <c r="S524" s="2" t="s">
        <v>6106</v>
      </c>
      <c r="T524" s="2" t="s">
        <v>6107</v>
      </c>
      <c r="U524" s="2" t="s">
        <v>6108</v>
      </c>
      <c r="V524" s="2" t="s">
        <v>6109</v>
      </c>
      <c r="W524" s="2" t="s">
        <v>6110</v>
      </c>
      <c r="X524" s="5" t="s">
        <v>6111</v>
      </c>
      <c r="Y524" s="5" t="s">
        <v>6112</v>
      </c>
    </row>
    <row r="525" spans="1:25" ht="13" x14ac:dyDescent="0.15">
      <c r="A525" s="2" t="s">
        <v>3175</v>
      </c>
      <c r="B525" s="2" t="s">
        <v>3176</v>
      </c>
      <c r="C525" s="8" t="str">
        <f ca="1">IFERROR(__xludf.DUMMYFUNCTION("INDEX(SPLIT(B525,"" ""),1)"),"Airtel")</f>
        <v>Airtel</v>
      </c>
      <c r="D525" s="2" t="s">
        <v>13942</v>
      </c>
      <c r="E525" s="8" t="s">
        <v>13943</v>
      </c>
      <c r="F525" s="8" t="s">
        <v>14120</v>
      </c>
      <c r="G525" s="8" t="s">
        <v>14121</v>
      </c>
      <c r="H525" s="8"/>
      <c r="I525" s="9">
        <v>1299</v>
      </c>
      <c r="J525" s="8" t="str">
        <f t="shared" si="4"/>
        <v>1001-2000</v>
      </c>
      <c r="K525" s="8" t="s">
        <v>14064</v>
      </c>
      <c r="L525" s="8">
        <v>5</v>
      </c>
      <c r="M525" s="9">
        <v>2499</v>
      </c>
      <c r="N525" s="3">
        <v>0.48</v>
      </c>
      <c r="O525" s="2">
        <v>4.3</v>
      </c>
      <c r="P525" s="4">
        <f t="shared" si="5"/>
        <v>1</v>
      </c>
      <c r="Q525" s="2">
        <v>301</v>
      </c>
      <c r="R525" s="2" t="s">
        <v>3177</v>
      </c>
      <c r="S525" s="2" t="s">
        <v>3178</v>
      </c>
      <c r="T525" s="2" t="s">
        <v>3179</v>
      </c>
      <c r="U525" s="2" t="s">
        <v>3180</v>
      </c>
      <c r="V525" s="2" t="s">
        <v>3181</v>
      </c>
      <c r="W525" s="2" t="s">
        <v>3182</v>
      </c>
      <c r="X525" s="5" t="s">
        <v>3183</v>
      </c>
      <c r="Y525" s="5" t="s">
        <v>3184</v>
      </c>
    </row>
    <row r="526" spans="1:25" ht="13" x14ac:dyDescent="0.15">
      <c r="A526" s="2" t="s">
        <v>9684</v>
      </c>
      <c r="B526" s="2" t="s">
        <v>9685</v>
      </c>
      <c r="C526" s="8" t="str">
        <f ca="1">IFERROR(__xludf.DUMMYFUNCTION("INDEX(SPLIT(B526,"" ""),1)"),"Prestige")</f>
        <v>Prestige</v>
      </c>
      <c r="D526" s="2" t="s">
        <v>13950</v>
      </c>
      <c r="E526" s="8" t="s">
        <v>13958</v>
      </c>
      <c r="F526" s="8" t="s">
        <v>13969</v>
      </c>
      <c r="G526" s="8" t="s">
        <v>14035</v>
      </c>
      <c r="H526" s="8"/>
      <c r="I526" s="9">
        <v>1299</v>
      </c>
      <c r="J526" s="8" t="str">
        <f t="shared" si="4"/>
        <v>1001-2000</v>
      </c>
      <c r="K526" s="8" t="s">
        <v>14064</v>
      </c>
      <c r="L526" s="8">
        <v>5</v>
      </c>
      <c r="M526" s="9">
        <v>1299</v>
      </c>
      <c r="N526" s="3">
        <v>0</v>
      </c>
      <c r="O526" s="2">
        <v>4.2</v>
      </c>
      <c r="P526" s="4">
        <f t="shared" si="5"/>
        <v>1</v>
      </c>
      <c r="Q526" s="4">
        <v>40106</v>
      </c>
      <c r="R526" s="2" t="s">
        <v>9687</v>
      </c>
      <c r="S526" s="2" t="s">
        <v>9688</v>
      </c>
      <c r="T526" s="2" t="s">
        <v>9689</v>
      </c>
      <c r="U526" s="2" t="s">
        <v>9690</v>
      </c>
      <c r="V526" s="2" t="s">
        <v>9691</v>
      </c>
      <c r="W526" s="2" t="s">
        <v>9692</v>
      </c>
      <c r="X526" s="5" t="s">
        <v>9693</v>
      </c>
      <c r="Y526" s="5" t="s">
        <v>9694</v>
      </c>
    </row>
    <row r="527" spans="1:25" ht="13" x14ac:dyDescent="0.15">
      <c r="A527" s="2" t="s">
        <v>3885</v>
      </c>
      <c r="B527" s="2" t="s">
        <v>3886</v>
      </c>
      <c r="C527" s="8" t="str">
        <f ca="1">IFERROR(__xludf.DUMMYFUNCTION("INDEX(SPLIT(B527,"" ""),1)"),"Nokia")</f>
        <v>Nokia</v>
      </c>
      <c r="D527" s="2" t="s">
        <v>13942</v>
      </c>
      <c r="E527" s="8" t="s">
        <v>13947</v>
      </c>
      <c r="F527" s="8" t="s">
        <v>13948</v>
      </c>
      <c r="G527" s="8" t="s">
        <v>14016</v>
      </c>
      <c r="H527" s="8"/>
      <c r="I527" s="9">
        <v>1299</v>
      </c>
      <c r="J527" s="8" t="str">
        <f t="shared" si="4"/>
        <v>1001-2000</v>
      </c>
      <c r="K527" s="8" t="s">
        <v>14064</v>
      </c>
      <c r="L527" s="8">
        <v>5</v>
      </c>
      <c r="M527" s="9">
        <v>1599</v>
      </c>
      <c r="N527" s="3">
        <v>0.19</v>
      </c>
      <c r="O527" s="2">
        <v>4</v>
      </c>
      <c r="P527" s="4">
        <f t="shared" si="5"/>
        <v>0</v>
      </c>
      <c r="Q527" s="2" t="s">
        <v>3325</v>
      </c>
      <c r="R527" s="2" t="s">
        <v>3326</v>
      </c>
      <c r="S527" s="2" t="s">
        <v>3327</v>
      </c>
      <c r="T527" s="2" t="s">
        <v>3328</v>
      </c>
      <c r="U527" s="2" t="s">
        <v>3329</v>
      </c>
      <c r="V527" s="2" t="s">
        <v>3330</v>
      </c>
      <c r="W527" s="2" t="s">
        <v>3331</v>
      </c>
      <c r="X527" s="5" t="s">
        <v>3887</v>
      </c>
      <c r="Y527" s="5" t="s">
        <v>3888</v>
      </c>
    </row>
    <row r="528" spans="1:25" ht="13" x14ac:dyDescent="0.15">
      <c r="A528" s="2" t="s">
        <v>3322</v>
      </c>
      <c r="B528" s="2" t="s">
        <v>3323</v>
      </c>
      <c r="C528" s="8" t="str">
        <f ca="1">IFERROR(__xludf.DUMMYFUNCTION("INDEX(SPLIT(B528,"" ""),1)"),"Nokia")</f>
        <v>Nokia</v>
      </c>
      <c r="D528" s="2" t="s">
        <v>13942</v>
      </c>
      <c r="E528" s="8" t="s">
        <v>13947</v>
      </c>
      <c r="F528" s="8" t="s">
        <v>13948</v>
      </c>
      <c r="G528" s="8" t="s">
        <v>14016</v>
      </c>
      <c r="H528" s="8"/>
      <c r="I528" s="9">
        <v>1299</v>
      </c>
      <c r="J528" s="8" t="str">
        <f t="shared" si="4"/>
        <v>1001-2000</v>
      </c>
      <c r="K528" s="8" t="s">
        <v>14064</v>
      </c>
      <c r="L528" s="8">
        <v>5</v>
      </c>
      <c r="M528" s="9">
        <v>1599</v>
      </c>
      <c r="N528" s="3">
        <v>0.19</v>
      </c>
      <c r="O528" s="2">
        <v>4</v>
      </c>
      <c r="P528" s="4">
        <f t="shared" si="5"/>
        <v>0</v>
      </c>
      <c r="Q528" s="2" t="s">
        <v>3325</v>
      </c>
      <c r="R528" s="2" t="s">
        <v>3326</v>
      </c>
      <c r="S528" s="2" t="s">
        <v>3327</v>
      </c>
      <c r="T528" s="2" t="s">
        <v>3328</v>
      </c>
      <c r="U528" s="2" t="s">
        <v>3329</v>
      </c>
      <c r="V528" s="2" t="s">
        <v>3330</v>
      </c>
      <c r="W528" s="2" t="s">
        <v>3331</v>
      </c>
      <c r="X528" s="5" t="s">
        <v>3332</v>
      </c>
      <c r="Y528" s="5" t="s">
        <v>3333</v>
      </c>
    </row>
    <row r="529" spans="1:25" ht="13" x14ac:dyDescent="0.15">
      <c r="A529" s="2" t="s">
        <v>6221</v>
      </c>
      <c r="B529" s="2" t="s">
        <v>6222</v>
      </c>
      <c r="C529" s="8" t="str">
        <f ca="1">IFERROR(__xludf.DUMMYFUNCTION("INDEX(SPLIT(B529,"" ""),1)"),"Noise")</f>
        <v>Noise</v>
      </c>
      <c r="D529" s="2" t="s">
        <v>13942</v>
      </c>
      <c r="E529" s="8" t="s">
        <v>14007</v>
      </c>
      <c r="F529" s="8" t="s">
        <v>14008</v>
      </c>
      <c r="G529" s="8" t="s">
        <v>14009</v>
      </c>
      <c r="H529" s="8"/>
      <c r="I529" s="9">
        <v>1299</v>
      </c>
      <c r="J529" s="8" t="str">
        <f t="shared" si="4"/>
        <v>1001-2000</v>
      </c>
      <c r="K529" s="8" t="s">
        <v>14064</v>
      </c>
      <c r="L529" s="8">
        <v>5</v>
      </c>
      <c r="M529" s="9">
        <v>3499</v>
      </c>
      <c r="N529" s="3">
        <v>0.63</v>
      </c>
      <c r="O529" s="2">
        <v>3.9</v>
      </c>
      <c r="P529" s="4">
        <f t="shared" si="5"/>
        <v>0</v>
      </c>
      <c r="Q529" s="4">
        <v>12452</v>
      </c>
      <c r="R529" s="2" t="s">
        <v>6223</v>
      </c>
      <c r="S529" s="2" t="s">
        <v>6224</v>
      </c>
      <c r="T529" s="2" t="s">
        <v>6225</v>
      </c>
      <c r="U529" s="2" t="s">
        <v>6226</v>
      </c>
      <c r="V529" s="2" t="s">
        <v>6227</v>
      </c>
      <c r="W529" s="2" t="s">
        <v>14122</v>
      </c>
      <c r="X529" s="5" t="s">
        <v>6229</v>
      </c>
      <c r="Y529" s="5" t="s">
        <v>6230</v>
      </c>
    </row>
    <row r="530" spans="1:25" ht="13" x14ac:dyDescent="0.15">
      <c r="A530" s="2" t="s">
        <v>5229</v>
      </c>
      <c r="B530" s="2" t="s">
        <v>5230</v>
      </c>
      <c r="C530" s="8" t="str">
        <f ca="1">IFERROR(__xludf.DUMMYFUNCTION("INDEX(SPLIT(B530,"" ""),1)"),"boAt")</f>
        <v>boAt</v>
      </c>
      <c r="D530" s="2" t="s">
        <v>13942</v>
      </c>
      <c r="E530" s="8" t="s">
        <v>14007</v>
      </c>
      <c r="F530" s="8" t="s">
        <v>14008</v>
      </c>
      <c r="G530" s="8" t="s">
        <v>14009</v>
      </c>
      <c r="H530" s="8"/>
      <c r="I530" s="9">
        <v>1299</v>
      </c>
      <c r="J530" s="8" t="str">
        <f t="shared" si="4"/>
        <v>1001-2000</v>
      </c>
      <c r="K530" s="8" t="s">
        <v>14064</v>
      </c>
      <c r="L530" s="8">
        <v>5</v>
      </c>
      <c r="M530" s="9">
        <v>2990</v>
      </c>
      <c r="N530" s="3">
        <v>0.56999999999999995</v>
      </c>
      <c r="O530" s="2">
        <v>3.8</v>
      </c>
      <c r="P530" s="4">
        <f t="shared" si="5"/>
        <v>0</v>
      </c>
      <c r="Q530" s="2" t="s">
        <v>5231</v>
      </c>
      <c r="R530" s="2" t="s">
        <v>5232</v>
      </c>
      <c r="S530" s="2" t="s">
        <v>5233</v>
      </c>
      <c r="T530" s="2" t="s">
        <v>5234</v>
      </c>
      <c r="U530" s="2" t="s">
        <v>5235</v>
      </c>
      <c r="V530" s="2" t="s">
        <v>5236</v>
      </c>
      <c r="W530" s="2" t="s">
        <v>14123</v>
      </c>
      <c r="X530" s="5" t="s">
        <v>5238</v>
      </c>
      <c r="Y530" s="5" t="s">
        <v>5239</v>
      </c>
    </row>
    <row r="531" spans="1:25" ht="13" x14ac:dyDescent="0.15">
      <c r="A531" s="2" t="s">
        <v>6949</v>
      </c>
      <c r="B531" s="2" t="s">
        <v>6950</v>
      </c>
      <c r="C531" s="8" t="str">
        <f ca="1">IFERROR(__xludf.DUMMYFUNCTION("INDEX(SPLIT(B531,"" ""),1)"),"Noise")</f>
        <v>Noise</v>
      </c>
      <c r="D531" s="2" t="s">
        <v>13942</v>
      </c>
      <c r="E531" s="8" t="s">
        <v>14007</v>
      </c>
      <c r="F531" s="8" t="s">
        <v>14008</v>
      </c>
      <c r="G531" s="8" t="s">
        <v>14009</v>
      </c>
      <c r="H531" s="8"/>
      <c r="I531" s="9">
        <v>1299</v>
      </c>
      <c r="J531" s="8" t="str">
        <f t="shared" si="4"/>
        <v>1001-2000</v>
      </c>
      <c r="K531" s="8" t="s">
        <v>14064</v>
      </c>
      <c r="L531" s="8">
        <v>5</v>
      </c>
      <c r="M531" s="9">
        <v>2999</v>
      </c>
      <c r="N531" s="3">
        <v>0.56999999999999995</v>
      </c>
      <c r="O531" s="2">
        <v>3.8</v>
      </c>
      <c r="P531" s="4">
        <f t="shared" si="5"/>
        <v>0</v>
      </c>
      <c r="Q531" s="4">
        <v>14629</v>
      </c>
      <c r="R531" s="2" t="s">
        <v>6951</v>
      </c>
      <c r="S531" s="2" t="s">
        <v>6952</v>
      </c>
      <c r="T531" s="2" t="s">
        <v>6953</v>
      </c>
      <c r="U531" s="2" t="s">
        <v>6954</v>
      </c>
      <c r="V531" s="2" t="s">
        <v>6955</v>
      </c>
      <c r="W531" s="2" t="s">
        <v>6956</v>
      </c>
      <c r="X531" s="5" t="s">
        <v>6957</v>
      </c>
      <c r="Y531" s="5" t="s">
        <v>6958</v>
      </c>
    </row>
    <row r="532" spans="1:25" ht="13" x14ac:dyDescent="0.15">
      <c r="A532" s="2" t="s">
        <v>9385</v>
      </c>
      <c r="B532" s="2" t="s">
        <v>9386</v>
      </c>
      <c r="C532" s="8" t="str">
        <f ca="1">IFERROR(__xludf.DUMMYFUNCTION("INDEX(SPLIT(B532,"" ""),1)"),"Lifelong")</f>
        <v>Lifelong</v>
      </c>
      <c r="D532" s="2" t="s">
        <v>13950</v>
      </c>
      <c r="E532" s="8" t="s">
        <v>13958</v>
      </c>
      <c r="F532" s="8" t="s">
        <v>13969</v>
      </c>
      <c r="G532" s="8" t="s">
        <v>13994</v>
      </c>
      <c r="H532" s="8"/>
      <c r="I532" s="9">
        <v>1299</v>
      </c>
      <c r="J532" s="8" t="str">
        <f t="shared" si="4"/>
        <v>1001-2000</v>
      </c>
      <c r="K532" s="8" t="s">
        <v>14064</v>
      </c>
      <c r="L532" s="8">
        <v>5</v>
      </c>
      <c r="M532" s="9">
        <v>3500</v>
      </c>
      <c r="N532" s="3">
        <v>0.63</v>
      </c>
      <c r="O532" s="2">
        <v>3.8</v>
      </c>
      <c r="P532" s="4">
        <f t="shared" si="5"/>
        <v>0</v>
      </c>
      <c r="Q532" s="4">
        <v>44050</v>
      </c>
      <c r="R532" s="2" t="s">
        <v>9387</v>
      </c>
      <c r="S532" s="2" t="s">
        <v>9388</v>
      </c>
      <c r="T532" s="2" t="s">
        <v>9389</v>
      </c>
      <c r="U532" s="2" t="s">
        <v>9390</v>
      </c>
      <c r="V532" s="2" t="s">
        <v>9391</v>
      </c>
      <c r="W532" s="2" t="s">
        <v>9392</v>
      </c>
      <c r="X532" s="5" t="s">
        <v>9393</v>
      </c>
      <c r="Y532" s="5" t="s">
        <v>9394</v>
      </c>
    </row>
    <row r="533" spans="1:25" ht="13" x14ac:dyDescent="0.15">
      <c r="A533" s="2" t="s">
        <v>10263</v>
      </c>
      <c r="B533" s="2" t="s">
        <v>10264</v>
      </c>
      <c r="C533" s="8" t="str">
        <f ca="1">IFERROR(__xludf.DUMMYFUNCTION("INDEX(SPLIT(B533,"" ""),1)"),"Wipro")</f>
        <v>Wipro</v>
      </c>
      <c r="D533" s="2" t="s">
        <v>13950</v>
      </c>
      <c r="E533" s="8" t="s">
        <v>13958</v>
      </c>
      <c r="F533" s="8" t="s">
        <v>13969</v>
      </c>
      <c r="G533" s="8" t="s">
        <v>14040</v>
      </c>
      <c r="H533" s="8" t="s">
        <v>14118</v>
      </c>
      <c r="I533" s="9">
        <v>1299</v>
      </c>
      <c r="J533" s="8" t="str">
        <f t="shared" si="4"/>
        <v>1001-2000</v>
      </c>
      <c r="K533" s="8" t="s">
        <v>14064</v>
      </c>
      <c r="L533" s="8">
        <v>5</v>
      </c>
      <c r="M533" s="9">
        <v>1999</v>
      </c>
      <c r="N533" s="3">
        <v>0.35</v>
      </c>
      <c r="O533" s="2">
        <v>3.8</v>
      </c>
      <c r="P533" s="4">
        <f t="shared" si="5"/>
        <v>0</v>
      </c>
      <c r="Q533" s="2">
        <v>311</v>
      </c>
      <c r="R533" s="2" t="s">
        <v>10265</v>
      </c>
      <c r="S533" s="2" t="s">
        <v>10266</v>
      </c>
      <c r="T533" s="2" t="s">
        <v>10267</v>
      </c>
      <c r="U533" s="2" t="s">
        <v>10268</v>
      </c>
      <c r="V533" s="2" t="s">
        <v>10269</v>
      </c>
      <c r="W533" s="2" t="s">
        <v>10270</v>
      </c>
      <c r="X533" s="5" t="s">
        <v>10271</v>
      </c>
      <c r="Y533" s="5" t="s">
        <v>10272</v>
      </c>
    </row>
    <row r="534" spans="1:25" ht="13" x14ac:dyDescent="0.15">
      <c r="A534" s="2" t="s">
        <v>1173</v>
      </c>
      <c r="B534" s="2" t="s">
        <v>1174</v>
      </c>
      <c r="C534" s="8" t="str">
        <f ca="1">IFERROR(__xludf.DUMMYFUNCTION("INDEX(SPLIT(B534,"" ""),1)"),"Electvision")</f>
        <v>Electvision</v>
      </c>
      <c r="D534" s="2" t="s">
        <v>13942</v>
      </c>
      <c r="E534" s="8" t="s">
        <v>13943</v>
      </c>
      <c r="F534" s="8" t="s">
        <v>14038</v>
      </c>
      <c r="G534" s="8" t="s">
        <v>14109</v>
      </c>
      <c r="H534" s="8"/>
      <c r="I534" s="9">
        <v>1299</v>
      </c>
      <c r="J534" s="8" t="str">
        <f t="shared" si="4"/>
        <v>1001-2000</v>
      </c>
      <c r="K534" s="8" t="s">
        <v>14064</v>
      </c>
      <c r="L534" s="8">
        <v>5</v>
      </c>
      <c r="M534" s="9">
        <v>1999</v>
      </c>
      <c r="N534" s="3">
        <v>0.35</v>
      </c>
      <c r="O534" s="2">
        <v>3.6</v>
      </c>
      <c r="P534" s="4">
        <f t="shared" si="5"/>
        <v>0</v>
      </c>
      <c r="Q534" s="2">
        <v>590</v>
      </c>
      <c r="R534" s="2" t="s">
        <v>1175</v>
      </c>
      <c r="S534" s="2" t="s">
        <v>1176</v>
      </c>
      <c r="T534" s="2" t="s">
        <v>1177</v>
      </c>
      <c r="U534" s="2" t="s">
        <v>1178</v>
      </c>
      <c r="V534" s="2" t="s">
        <v>1179</v>
      </c>
      <c r="W534" s="2" t="s">
        <v>1180</v>
      </c>
      <c r="X534" s="5" t="s">
        <v>1181</v>
      </c>
      <c r="Y534" s="5" t="s">
        <v>1182</v>
      </c>
    </row>
    <row r="535" spans="1:25" ht="13" x14ac:dyDescent="0.15">
      <c r="A535" s="2" t="s">
        <v>4219</v>
      </c>
      <c r="B535" s="2" t="s">
        <v>4220</v>
      </c>
      <c r="C535" s="8" t="str">
        <f ca="1">IFERROR(__xludf.DUMMYFUNCTION("INDEX(SPLIT(B535,"" ""),1)"),"PTron")</f>
        <v>PTron</v>
      </c>
      <c r="D535" s="2" t="s">
        <v>13942</v>
      </c>
      <c r="E535" s="8" t="s">
        <v>13974</v>
      </c>
      <c r="F535" s="8" t="s">
        <v>13975</v>
      </c>
      <c r="G535" s="8"/>
      <c r="H535" s="8"/>
      <c r="I535" s="9">
        <v>1299</v>
      </c>
      <c r="J535" s="8" t="str">
        <f t="shared" si="4"/>
        <v>1001-2000</v>
      </c>
      <c r="K535" s="8" t="s">
        <v>14064</v>
      </c>
      <c r="L535" s="8">
        <v>5</v>
      </c>
      <c r="M535" s="9">
        <v>5999</v>
      </c>
      <c r="N535" s="3">
        <v>0.78</v>
      </c>
      <c r="O535" s="2">
        <v>3.3</v>
      </c>
      <c r="P535" s="4">
        <f t="shared" si="5"/>
        <v>0</v>
      </c>
      <c r="Q535" s="4">
        <v>4415</v>
      </c>
      <c r="R535" s="2" t="s">
        <v>4221</v>
      </c>
      <c r="S535" s="2" t="s">
        <v>4222</v>
      </c>
      <c r="T535" s="2" t="s">
        <v>4223</v>
      </c>
      <c r="U535" s="2" t="s">
        <v>4224</v>
      </c>
      <c r="V535" s="2" t="s">
        <v>4225</v>
      </c>
      <c r="W535" s="2" t="s">
        <v>4226</v>
      </c>
      <c r="X535" s="5" t="s">
        <v>4227</v>
      </c>
      <c r="Y535" s="5" t="s">
        <v>4228</v>
      </c>
    </row>
    <row r="536" spans="1:25" ht="13" x14ac:dyDescent="0.15">
      <c r="A536" s="2" t="s">
        <v>4529</v>
      </c>
      <c r="B536" s="2" t="s">
        <v>4530</v>
      </c>
      <c r="C536" s="8" t="str">
        <f ca="1">IFERROR(__xludf.DUMMYFUNCTION("INDEX(SPLIT(B536,"" ""),1)"),"PTron")</f>
        <v>PTron</v>
      </c>
      <c r="D536" s="2" t="s">
        <v>13942</v>
      </c>
      <c r="E536" s="8" t="s">
        <v>13974</v>
      </c>
      <c r="F536" s="8" t="s">
        <v>13975</v>
      </c>
      <c r="G536" s="8"/>
      <c r="H536" s="8"/>
      <c r="I536" s="9">
        <v>1299</v>
      </c>
      <c r="J536" s="8" t="str">
        <f t="shared" si="4"/>
        <v>1001-2000</v>
      </c>
      <c r="K536" s="8" t="s">
        <v>14064</v>
      </c>
      <c r="L536" s="8">
        <v>5</v>
      </c>
      <c r="M536" s="9">
        <v>5999</v>
      </c>
      <c r="N536" s="3">
        <v>0.78</v>
      </c>
      <c r="O536" s="2">
        <v>3.3</v>
      </c>
      <c r="P536" s="4">
        <f t="shared" si="5"/>
        <v>0</v>
      </c>
      <c r="Q536" s="4">
        <v>4415</v>
      </c>
      <c r="R536" s="2" t="s">
        <v>4531</v>
      </c>
      <c r="S536" s="2" t="s">
        <v>4222</v>
      </c>
      <c r="T536" s="2" t="s">
        <v>4223</v>
      </c>
      <c r="U536" s="2" t="s">
        <v>4224</v>
      </c>
      <c r="V536" s="2" t="s">
        <v>4225</v>
      </c>
      <c r="W536" s="2" t="s">
        <v>4226</v>
      </c>
      <c r="X536" s="5" t="s">
        <v>4532</v>
      </c>
      <c r="Y536" s="5" t="s">
        <v>4533</v>
      </c>
    </row>
    <row r="537" spans="1:25" ht="13" x14ac:dyDescent="0.15">
      <c r="A537" s="2" t="s">
        <v>12259</v>
      </c>
      <c r="B537" s="2" t="s">
        <v>12260</v>
      </c>
      <c r="C537" s="8" t="str">
        <f ca="1">IFERROR(__xludf.DUMMYFUNCTION("INDEX(SPLIT(B537,"" ""),1)"),"Khaitan")</f>
        <v>Khaitan</v>
      </c>
      <c r="D537" s="2" t="s">
        <v>13950</v>
      </c>
      <c r="E537" s="8" t="s">
        <v>13951</v>
      </c>
      <c r="F537" s="8" t="s">
        <v>13972</v>
      </c>
      <c r="G537" s="8" t="s">
        <v>13973</v>
      </c>
      <c r="H537" s="8"/>
      <c r="I537" s="9">
        <v>1299</v>
      </c>
      <c r="J537" s="8" t="str">
        <f t="shared" si="4"/>
        <v>1001-2000</v>
      </c>
      <c r="K537" s="8" t="s">
        <v>14064</v>
      </c>
      <c r="L537" s="8">
        <v>5</v>
      </c>
      <c r="M537" s="9">
        <v>2495</v>
      </c>
      <c r="N537" s="3">
        <v>0.48</v>
      </c>
      <c r="O537" s="2">
        <v>2</v>
      </c>
      <c r="P537" s="4">
        <f t="shared" si="5"/>
        <v>0</v>
      </c>
      <c r="Q537" s="2">
        <v>2</v>
      </c>
      <c r="R537" s="2" t="s">
        <v>12261</v>
      </c>
      <c r="S537" s="2" t="s">
        <v>12262</v>
      </c>
      <c r="T537" s="2" t="s">
        <v>12263</v>
      </c>
      <c r="U537" s="2" t="s">
        <v>12264</v>
      </c>
      <c r="V537" s="2" t="s">
        <v>12265</v>
      </c>
      <c r="W537" s="2" t="s">
        <v>12266</v>
      </c>
      <c r="X537" s="5" t="s">
        <v>12267</v>
      </c>
      <c r="Y537" s="5" t="s">
        <v>12268</v>
      </c>
    </row>
    <row r="538" spans="1:25" ht="13" x14ac:dyDescent="0.15">
      <c r="A538" s="2" t="s">
        <v>7920</v>
      </c>
      <c r="B538" s="2" t="s">
        <v>7921</v>
      </c>
      <c r="C538" s="8" t="str">
        <f ca="1">IFERROR(__xludf.DUMMYFUNCTION("INDEX(SPLIT(B538,"" ""),1)"),"Logitech")</f>
        <v>Logitech</v>
      </c>
      <c r="D538" s="2" t="s">
        <v>13954</v>
      </c>
      <c r="E538" s="8" t="s">
        <v>14026</v>
      </c>
      <c r="F538" s="8" t="s">
        <v>14027</v>
      </c>
      <c r="G538" s="8" t="s">
        <v>14111</v>
      </c>
      <c r="H538" s="8"/>
      <c r="I538" s="9">
        <v>1295</v>
      </c>
      <c r="J538" s="8" t="str">
        <f t="shared" si="4"/>
        <v>1001-2000</v>
      </c>
      <c r="K538" s="8" t="s">
        <v>14064</v>
      </c>
      <c r="L538" s="8">
        <v>5</v>
      </c>
      <c r="M538" s="9">
        <v>1645</v>
      </c>
      <c r="N538" s="3">
        <v>0.21</v>
      </c>
      <c r="O538" s="2">
        <v>4.5999999999999996</v>
      </c>
      <c r="P538" s="4">
        <f t="shared" si="5"/>
        <v>1</v>
      </c>
      <c r="Q538" s="4">
        <v>12375</v>
      </c>
      <c r="R538" s="2" t="s">
        <v>7923</v>
      </c>
      <c r="S538" s="2" t="s">
        <v>7924</v>
      </c>
      <c r="T538" s="2" t="s">
        <v>7925</v>
      </c>
      <c r="U538" s="2" t="s">
        <v>7926</v>
      </c>
      <c r="V538" s="2" t="s">
        <v>7927</v>
      </c>
      <c r="W538" s="2" t="s">
        <v>7928</v>
      </c>
      <c r="X538" s="5" t="s">
        <v>7929</v>
      </c>
      <c r="Y538" s="5" t="s">
        <v>7930</v>
      </c>
    </row>
    <row r="539" spans="1:25" ht="13" x14ac:dyDescent="0.15">
      <c r="A539" s="2" t="s">
        <v>5594</v>
      </c>
      <c r="B539" s="2" t="s">
        <v>5595</v>
      </c>
      <c r="C539" s="8" t="str">
        <f ca="1">IFERROR(__xludf.DUMMYFUNCTION("INDEX(SPLIT(B539,"" ""),1)"),"Casio")</f>
        <v>Casio</v>
      </c>
      <c r="D539" s="2" t="s">
        <v>14113</v>
      </c>
      <c r="E539" s="8" t="s">
        <v>14124</v>
      </c>
      <c r="F539" s="8" t="s">
        <v>14125</v>
      </c>
      <c r="G539" s="8" t="s">
        <v>14126</v>
      </c>
      <c r="H539" s="8"/>
      <c r="I539" s="9">
        <v>1295</v>
      </c>
      <c r="J539" s="8" t="str">
        <f t="shared" si="4"/>
        <v>1001-2000</v>
      </c>
      <c r="K539" s="8" t="s">
        <v>14064</v>
      </c>
      <c r="L539" s="8">
        <v>5</v>
      </c>
      <c r="M539" s="9">
        <v>1295</v>
      </c>
      <c r="N539" s="3">
        <v>0</v>
      </c>
      <c r="O539" s="2">
        <v>4.5</v>
      </c>
      <c r="P539" s="4">
        <f t="shared" si="5"/>
        <v>1</v>
      </c>
      <c r="Q539" s="4">
        <v>5760</v>
      </c>
      <c r="R539" s="2" t="s">
        <v>5598</v>
      </c>
      <c r="S539" s="2" t="s">
        <v>5599</v>
      </c>
      <c r="T539" s="2" t="s">
        <v>5600</v>
      </c>
      <c r="U539" s="2" t="s">
        <v>5601</v>
      </c>
      <c r="V539" s="2" t="s">
        <v>5602</v>
      </c>
      <c r="W539" s="2" t="s">
        <v>14127</v>
      </c>
      <c r="X539" s="5" t="s">
        <v>5604</v>
      </c>
      <c r="Y539" s="5" t="s">
        <v>5605</v>
      </c>
    </row>
    <row r="540" spans="1:25" ht="13" x14ac:dyDescent="0.15">
      <c r="A540" s="2" t="s">
        <v>6704</v>
      </c>
      <c r="B540" s="2" t="s">
        <v>6705</v>
      </c>
      <c r="C540" s="8" t="str">
        <f ca="1">IFERROR(__xludf.DUMMYFUNCTION("INDEX(SPLIT(B540,"" ""),1)"),"Logitech")</f>
        <v>Logitech</v>
      </c>
      <c r="D540" s="2" t="s">
        <v>13954</v>
      </c>
      <c r="E540" s="8" t="s">
        <v>14026</v>
      </c>
      <c r="F540" s="8" t="s">
        <v>14027</v>
      </c>
      <c r="G540" s="8" t="s">
        <v>14110</v>
      </c>
      <c r="H540" s="8"/>
      <c r="I540" s="9">
        <v>1295</v>
      </c>
      <c r="J540" s="8" t="str">
        <f t="shared" si="4"/>
        <v>1001-2000</v>
      </c>
      <c r="K540" s="8" t="s">
        <v>14064</v>
      </c>
      <c r="L540" s="8">
        <v>5</v>
      </c>
      <c r="M540" s="9">
        <v>1795</v>
      </c>
      <c r="N540" s="3">
        <v>0.28000000000000003</v>
      </c>
      <c r="O540" s="2">
        <v>4.0999999999999996</v>
      </c>
      <c r="P540" s="4">
        <f t="shared" si="5"/>
        <v>0</v>
      </c>
      <c r="Q540" s="4">
        <v>25771</v>
      </c>
      <c r="R540" s="2" t="s">
        <v>6707</v>
      </c>
      <c r="S540" s="2" t="s">
        <v>6708</v>
      </c>
      <c r="T540" s="2" t="s">
        <v>6709</v>
      </c>
      <c r="U540" s="2" t="s">
        <v>6710</v>
      </c>
      <c r="V540" s="2" t="s">
        <v>6711</v>
      </c>
      <c r="W540" s="2" t="s">
        <v>6712</v>
      </c>
      <c r="X540" s="5" t="s">
        <v>6713</v>
      </c>
      <c r="Y540" s="5" t="s">
        <v>6714</v>
      </c>
    </row>
    <row r="541" spans="1:25" ht="13" x14ac:dyDescent="0.15">
      <c r="A541" s="2" t="s">
        <v>9303</v>
      </c>
      <c r="B541" s="2" t="s">
        <v>9304</v>
      </c>
      <c r="C541" s="8" t="str">
        <f ca="1">IFERROR(__xludf.DUMMYFUNCTION("INDEX(SPLIT(B541,"" ""),1)"),"Croma")</f>
        <v>Croma</v>
      </c>
      <c r="D541" s="2" t="s">
        <v>13950</v>
      </c>
      <c r="E541" s="8" t="s">
        <v>13958</v>
      </c>
      <c r="F541" s="8" t="s">
        <v>13969</v>
      </c>
      <c r="G541" s="8" t="s">
        <v>13994</v>
      </c>
      <c r="H541" s="8"/>
      <c r="I541" s="9">
        <v>1290</v>
      </c>
      <c r="J541" s="8" t="str">
        <f t="shared" si="4"/>
        <v>1001-2000</v>
      </c>
      <c r="K541" s="8" t="s">
        <v>14064</v>
      </c>
      <c r="L541" s="8">
        <v>5</v>
      </c>
      <c r="M541" s="9">
        <v>2500</v>
      </c>
      <c r="N541" s="3">
        <v>0.48</v>
      </c>
      <c r="O541" s="2">
        <v>4</v>
      </c>
      <c r="P541" s="4">
        <f t="shared" si="5"/>
        <v>0</v>
      </c>
      <c r="Q541" s="4">
        <v>6530</v>
      </c>
      <c r="R541" s="2" t="s">
        <v>9306</v>
      </c>
      <c r="S541" s="2" t="s">
        <v>9307</v>
      </c>
      <c r="T541" s="2" t="s">
        <v>9308</v>
      </c>
      <c r="U541" s="2" t="s">
        <v>9309</v>
      </c>
      <c r="V541" s="2" t="s">
        <v>9310</v>
      </c>
      <c r="W541" s="2" t="s">
        <v>9311</v>
      </c>
      <c r="X541" s="5" t="s">
        <v>9312</v>
      </c>
      <c r="Y541" s="5" t="s">
        <v>9313</v>
      </c>
    </row>
    <row r="542" spans="1:25" ht="13" x14ac:dyDescent="0.15">
      <c r="A542" s="2" t="s">
        <v>8679</v>
      </c>
      <c r="B542" s="2" t="s">
        <v>8680</v>
      </c>
      <c r="C542" s="8" t="str">
        <f ca="1">IFERROR(__xludf.DUMMYFUNCTION("INDEX(SPLIT(B542,"" ""),1)"),"Belkin")</f>
        <v>Belkin</v>
      </c>
      <c r="D542" s="2" t="s">
        <v>13942</v>
      </c>
      <c r="E542" s="8" t="s">
        <v>14128</v>
      </c>
      <c r="F542" s="8" t="s">
        <v>14129</v>
      </c>
      <c r="G542" s="8"/>
      <c r="H542" s="8"/>
      <c r="I542" s="9">
        <v>1289</v>
      </c>
      <c r="J542" s="8" t="str">
        <f t="shared" si="4"/>
        <v>1001-2000</v>
      </c>
      <c r="K542" s="8" t="s">
        <v>14064</v>
      </c>
      <c r="L542" s="8">
        <v>5</v>
      </c>
      <c r="M542" s="9">
        <v>1499</v>
      </c>
      <c r="N542" s="3">
        <v>0.14000000000000001</v>
      </c>
      <c r="O542" s="2">
        <v>4.5</v>
      </c>
      <c r="P542" s="4">
        <f t="shared" si="5"/>
        <v>1</v>
      </c>
      <c r="Q542" s="4">
        <v>20668</v>
      </c>
      <c r="R542" s="2" t="s">
        <v>8682</v>
      </c>
      <c r="S542" s="2" t="s">
        <v>8683</v>
      </c>
      <c r="T542" s="2" t="s">
        <v>8684</v>
      </c>
      <c r="U542" s="2" t="s">
        <v>8685</v>
      </c>
      <c r="V542" s="2" t="s">
        <v>8686</v>
      </c>
      <c r="W542" s="2" t="s">
        <v>8687</v>
      </c>
      <c r="X542" s="5" t="s">
        <v>8688</v>
      </c>
      <c r="Y542" s="5" t="s">
        <v>8689</v>
      </c>
    </row>
    <row r="543" spans="1:25" ht="13" x14ac:dyDescent="0.15">
      <c r="A543" s="2" t="s">
        <v>2781</v>
      </c>
      <c r="B543" s="2" t="s">
        <v>840</v>
      </c>
      <c r="C543" s="8" t="str">
        <f ca="1">IFERROR(__xludf.DUMMYFUNCTION("INDEX(SPLIT(B543,"" ""),1)"),"Firestick")</f>
        <v>Firestick</v>
      </c>
      <c r="D543" s="2" t="s">
        <v>13942</v>
      </c>
      <c r="E543" s="8" t="s">
        <v>13943</v>
      </c>
      <c r="F543" s="8" t="s">
        <v>14038</v>
      </c>
      <c r="G543" s="8" t="s">
        <v>14109</v>
      </c>
      <c r="H543" s="8"/>
      <c r="I543" s="9">
        <v>1289</v>
      </c>
      <c r="J543" s="8" t="str">
        <f t="shared" si="4"/>
        <v>1001-2000</v>
      </c>
      <c r="K543" s="8" t="s">
        <v>14064</v>
      </c>
      <c r="L543" s="8">
        <v>5</v>
      </c>
      <c r="M543" s="9">
        <v>2499</v>
      </c>
      <c r="N543" s="3">
        <v>0.48</v>
      </c>
      <c r="O543" s="2">
        <v>3.3</v>
      </c>
      <c r="P543" s="4">
        <f t="shared" si="5"/>
        <v>0</v>
      </c>
      <c r="Q543" s="2">
        <v>73</v>
      </c>
      <c r="R543" s="2" t="s">
        <v>2783</v>
      </c>
      <c r="S543" s="2" t="s">
        <v>2784</v>
      </c>
      <c r="T543" s="2" t="s">
        <v>2785</v>
      </c>
      <c r="U543" s="2" t="s">
        <v>2786</v>
      </c>
      <c r="V543" s="2" t="s">
        <v>2787</v>
      </c>
      <c r="W543" s="2" t="s">
        <v>2788</v>
      </c>
      <c r="X543" s="5" t="s">
        <v>2789</v>
      </c>
      <c r="Y543" s="5" t="s">
        <v>2790</v>
      </c>
    </row>
    <row r="544" spans="1:25" ht="13" x14ac:dyDescent="0.15">
      <c r="A544" s="2" t="s">
        <v>13219</v>
      </c>
      <c r="B544" s="2" t="s">
        <v>13220</v>
      </c>
      <c r="C544" s="8" t="str">
        <f ca="1">IFERROR(__xludf.DUMMYFUNCTION("INDEX(SPLIT(B544,"" ""),1)"),"AGARO")</f>
        <v>AGARO</v>
      </c>
      <c r="D544" s="2" t="s">
        <v>13950</v>
      </c>
      <c r="E544" s="8" t="s">
        <v>13958</v>
      </c>
      <c r="F544" s="8" t="s">
        <v>13969</v>
      </c>
      <c r="G544" s="8" t="s">
        <v>14040</v>
      </c>
      <c r="H544" s="8" t="s">
        <v>14041</v>
      </c>
      <c r="I544" s="9">
        <v>1260</v>
      </c>
      <c r="J544" s="8" t="str">
        <f t="shared" si="4"/>
        <v>1001-2000</v>
      </c>
      <c r="K544" s="8" t="s">
        <v>14064</v>
      </c>
      <c r="L544" s="8">
        <v>5</v>
      </c>
      <c r="M544" s="9">
        <v>2299</v>
      </c>
      <c r="N544" s="3">
        <v>0.45</v>
      </c>
      <c r="O544" s="2">
        <v>4.3</v>
      </c>
      <c r="P544" s="4">
        <f t="shared" si="5"/>
        <v>1</v>
      </c>
      <c r="Q544" s="2">
        <v>55</v>
      </c>
      <c r="R544" s="2" t="s">
        <v>13221</v>
      </c>
      <c r="S544" s="2" t="s">
        <v>13222</v>
      </c>
      <c r="T544" s="2" t="s">
        <v>13223</v>
      </c>
      <c r="U544" s="2" t="s">
        <v>13224</v>
      </c>
      <c r="V544" s="2" t="s">
        <v>13225</v>
      </c>
      <c r="W544" s="2" t="s">
        <v>13226</v>
      </c>
      <c r="X544" s="5" t="s">
        <v>13227</v>
      </c>
      <c r="Y544" s="5" t="s">
        <v>13228</v>
      </c>
    </row>
    <row r="545" spans="1:25" ht="13" x14ac:dyDescent="0.15">
      <c r="A545" s="2" t="s">
        <v>9620</v>
      </c>
      <c r="B545" s="2" t="s">
        <v>9621</v>
      </c>
      <c r="C545" s="8" t="str">
        <f ca="1">IFERROR(__xludf.DUMMYFUNCTION("INDEX(SPLIT(B545,"" ""),1)"),"AGARO")</f>
        <v>AGARO</v>
      </c>
      <c r="D545" s="2" t="s">
        <v>13950</v>
      </c>
      <c r="E545" s="8" t="s">
        <v>13958</v>
      </c>
      <c r="F545" s="8" t="s">
        <v>13969</v>
      </c>
      <c r="G545" s="8" t="s">
        <v>14040</v>
      </c>
      <c r="H545" s="8" t="s">
        <v>14041</v>
      </c>
      <c r="I545" s="9">
        <v>1260</v>
      </c>
      <c r="J545" s="8" t="str">
        <f t="shared" si="4"/>
        <v>1001-2000</v>
      </c>
      <c r="K545" s="8" t="s">
        <v>14064</v>
      </c>
      <c r="L545" s="8">
        <v>5</v>
      </c>
      <c r="M545" s="9">
        <v>1699</v>
      </c>
      <c r="N545" s="3">
        <v>0.26</v>
      </c>
      <c r="O545" s="2">
        <v>4.2</v>
      </c>
      <c r="P545" s="4">
        <f t="shared" si="5"/>
        <v>1</v>
      </c>
      <c r="Q545" s="4">
        <v>2891</v>
      </c>
      <c r="R545" s="2" t="s">
        <v>9623</v>
      </c>
      <c r="S545" s="2" t="s">
        <v>9624</v>
      </c>
      <c r="T545" s="2" t="s">
        <v>9625</v>
      </c>
      <c r="U545" s="2" t="s">
        <v>9626</v>
      </c>
      <c r="V545" s="2" t="s">
        <v>9627</v>
      </c>
      <c r="W545" s="2" t="s">
        <v>9628</v>
      </c>
      <c r="X545" s="5" t="s">
        <v>9629</v>
      </c>
      <c r="Y545" s="5" t="s">
        <v>9630</v>
      </c>
    </row>
    <row r="546" spans="1:25" ht="13" x14ac:dyDescent="0.15">
      <c r="A546" s="2" t="s">
        <v>8090</v>
      </c>
      <c r="B546" s="2" t="s">
        <v>8091</v>
      </c>
      <c r="C546" s="8" t="str">
        <f ca="1">IFERROR(__xludf.DUMMYFUNCTION("INDEX(SPLIT(B546,"" ""),1)"),"Lenovo")</f>
        <v>Lenovo</v>
      </c>
      <c r="D546" s="2" t="s">
        <v>13954</v>
      </c>
      <c r="E546" s="8" t="s">
        <v>14026</v>
      </c>
      <c r="F546" s="8" t="s">
        <v>14078</v>
      </c>
      <c r="G546" s="8" t="s">
        <v>14093</v>
      </c>
      <c r="H546" s="8"/>
      <c r="I546" s="9">
        <v>1249</v>
      </c>
      <c r="J546" s="8" t="str">
        <f t="shared" si="4"/>
        <v>1001-2000</v>
      </c>
      <c r="K546" s="8" t="s">
        <v>14064</v>
      </c>
      <c r="L546" s="8">
        <v>5</v>
      </c>
      <c r="M546" s="9">
        <v>2796</v>
      </c>
      <c r="N546" s="3">
        <v>0.55000000000000004</v>
      </c>
      <c r="O546" s="2">
        <v>4.4000000000000004</v>
      </c>
      <c r="P546" s="4">
        <f t="shared" si="5"/>
        <v>1</v>
      </c>
      <c r="Q546" s="4">
        <v>4598</v>
      </c>
      <c r="R546" s="2" t="s">
        <v>8093</v>
      </c>
      <c r="S546" s="2" t="s">
        <v>8094</v>
      </c>
      <c r="T546" s="2" t="s">
        <v>8095</v>
      </c>
      <c r="U546" s="2" t="s">
        <v>8096</v>
      </c>
      <c r="V546" s="2" t="s">
        <v>8097</v>
      </c>
      <c r="W546" s="2" t="s">
        <v>8098</v>
      </c>
      <c r="X546" s="5" t="s">
        <v>8099</v>
      </c>
      <c r="Y546" s="5" t="s">
        <v>8100</v>
      </c>
    </row>
    <row r="547" spans="1:25" ht="13" x14ac:dyDescent="0.15">
      <c r="A547" s="2" t="s">
        <v>2183</v>
      </c>
      <c r="B547" s="2" t="s">
        <v>2184</v>
      </c>
      <c r="C547" s="8" t="str">
        <f ca="1">IFERROR(__xludf.DUMMYFUNCTION("INDEX(SPLIT(B547,"" ""),1)"),"TATA")</f>
        <v>TATA</v>
      </c>
      <c r="D547" s="2" t="s">
        <v>13942</v>
      </c>
      <c r="E547" s="8" t="s">
        <v>13943</v>
      </c>
      <c r="F547" s="8" t="s">
        <v>14120</v>
      </c>
      <c r="G547" s="8" t="s">
        <v>14121</v>
      </c>
      <c r="H547" s="8"/>
      <c r="I547" s="9">
        <v>1249</v>
      </c>
      <c r="J547" s="8" t="str">
        <f t="shared" si="4"/>
        <v>1001-2000</v>
      </c>
      <c r="K547" s="8" t="s">
        <v>14064</v>
      </c>
      <c r="L547" s="8">
        <v>5</v>
      </c>
      <c r="M547" s="9">
        <v>2299</v>
      </c>
      <c r="N547" s="3">
        <v>0.46</v>
      </c>
      <c r="O547" s="2">
        <v>4.3</v>
      </c>
      <c r="P547" s="4">
        <f t="shared" si="5"/>
        <v>1</v>
      </c>
      <c r="Q547" s="4">
        <v>7636</v>
      </c>
      <c r="R547" s="2" t="s">
        <v>2188</v>
      </c>
      <c r="S547" s="2" t="s">
        <v>2189</v>
      </c>
      <c r="T547" s="2" t="s">
        <v>2190</v>
      </c>
      <c r="U547" s="2" t="s">
        <v>2191</v>
      </c>
      <c r="V547" s="2" t="s">
        <v>2192</v>
      </c>
      <c r="W547" s="2" t="s">
        <v>2193</v>
      </c>
      <c r="X547" s="5" t="s">
        <v>2194</v>
      </c>
      <c r="Y547" s="5" t="s">
        <v>2195</v>
      </c>
    </row>
    <row r="548" spans="1:25" ht="13" x14ac:dyDescent="0.15">
      <c r="A548" s="2" t="s">
        <v>11899</v>
      </c>
      <c r="B548" s="2" t="s">
        <v>11900</v>
      </c>
      <c r="C548" s="8" t="str">
        <f ca="1">IFERROR(__xludf.DUMMYFUNCTION("INDEX(SPLIT(B548,"" ""),1)"),"Maharaja")</f>
        <v>Maharaja</v>
      </c>
      <c r="D548" s="2" t="s">
        <v>13950</v>
      </c>
      <c r="E548" s="8" t="s">
        <v>13951</v>
      </c>
      <c r="F548" s="8" t="s">
        <v>13972</v>
      </c>
      <c r="G548" s="8" t="s">
        <v>13982</v>
      </c>
      <c r="H548" s="8"/>
      <c r="I548" s="9">
        <v>1235</v>
      </c>
      <c r="J548" s="8" t="str">
        <f t="shared" si="4"/>
        <v>1001-2000</v>
      </c>
      <c r="K548" s="8" t="s">
        <v>14064</v>
      </c>
      <c r="L548" s="8">
        <v>5</v>
      </c>
      <c r="M548" s="9">
        <v>1499</v>
      </c>
      <c r="N548" s="3">
        <v>0.18</v>
      </c>
      <c r="O548" s="2">
        <v>4.0999999999999996</v>
      </c>
      <c r="P548" s="4">
        <f t="shared" si="5"/>
        <v>0</v>
      </c>
      <c r="Q548" s="2">
        <v>203</v>
      </c>
      <c r="R548" s="2" t="s">
        <v>11902</v>
      </c>
      <c r="S548" s="2" t="s">
        <v>11903</v>
      </c>
      <c r="T548" s="2" t="s">
        <v>11904</v>
      </c>
      <c r="U548" s="2" t="s">
        <v>11905</v>
      </c>
      <c r="V548" s="2" t="s">
        <v>11906</v>
      </c>
      <c r="W548" s="2" t="s">
        <v>11907</v>
      </c>
      <c r="X548" s="5" t="s">
        <v>11908</v>
      </c>
      <c r="Y548" s="5" t="s">
        <v>11909</v>
      </c>
    </row>
    <row r="549" spans="1:25" ht="13" x14ac:dyDescent="0.15">
      <c r="A549" s="2" t="s">
        <v>8205</v>
      </c>
      <c r="B549" s="2" t="s">
        <v>8206</v>
      </c>
      <c r="C549" s="8" t="str">
        <f ca="1">IFERROR(__xludf.DUMMYFUNCTION("INDEX(SPLIT(B549,"" ""),1)"),"ESR")</f>
        <v>ESR</v>
      </c>
      <c r="D549" s="2" t="s">
        <v>13954</v>
      </c>
      <c r="E549" s="8" t="s">
        <v>14026</v>
      </c>
      <c r="F549" s="8" t="s">
        <v>14130</v>
      </c>
      <c r="G549" s="8" t="s">
        <v>14131</v>
      </c>
      <c r="H549" s="8"/>
      <c r="I549" s="9">
        <v>1234</v>
      </c>
      <c r="J549" s="8" t="str">
        <f t="shared" si="4"/>
        <v>1001-2000</v>
      </c>
      <c r="K549" s="8" t="s">
        <v>14064</v>
      </c>
      <c r="L549" s="8">
        <v>5</v>
      </c>
      <c r="M549" s="9">
        <v>1599</v>
      </c>
      <c r="N549" s="3">
        <v>0.23</v>
      </c>
      <c r="O549" s="2">
        <v>4.5</v>
      </c>
      <c r="P549" s="4">
        <f t="shared" si="5"/>
        <v>1</v>
      </c>
      <c r="Q549" s="4">
        <v>16680</v>
      </c>
      <c r="R549" s="2" t="s">
        <v>8208</v>
      </c>
      <c r="S549" s="2" t="s">
        <v>8209</v>
      </c>
      <c r="T549" s="2" t="s">
        <v>8210</v>
      </c>
      <c r="U549" s="2" t="s">
        <v>8211</v>
      </c>
      <c r="V549" s="2" t="s">
        <v>8212</v>
      </c>
      <c r="W549" s="2" t="s">
        <v>8213</v>
      </c>
      <c r="X549" s="5" t="s">
        <v>8214</v>
      </c>
      <c r="Y549" s="5" t="s">
        <v>8215</v>
      </c>
    </row>
    <row r="550" spans="1:25" ht="13" x14ac:dyDescent="0.15">
      <c r="A550" s="2" t="s">
        <v>5290</v>
      </c>
      <c r="B550" s="2" t="s">
        <v>5291</v>
      </c>
      <c r="C550" s="8" t="str">
        <f ca="1">IFERROR(__xludf.DUMMYFUNCTION("INDEX(SPLIT(B550,"" ""),1)"),"boAt")</f>
        <v>boAt</v>
      </c>
      <c r="D550" s="2" t="s">
        <v>13942</v>
      </c>
      <c r="E550" s="8" t="s">
        <v>14007</v>
      </c>
      <c r="F550" s="8" t="s">
        <v>14008</v>
      </c>
      <c r="G550" s="8" t="s">
        <v>14105</v>
      </c>
      <c r="H550" s="8"/>
      <c r="I550" s="9">
        <v>1220</v>
      </c>
      <c r="J550" s="8" t="str">
        <f t="shared" si="4"/>
        <v>1001-2000</v>
      </c>
      <c r="K550" s="8" t="s">
        <v>14064</v>
      </c>
      <c r="L550" s="8">
        <v>5</v>
      </c>
      <c r="M550" s="9">
        <v>3990</v>
      </c>
      <c r="N550" s="3">
        <v>0.69</v>
      </c>
      <c r="O550" s="2">
        <v>4.0999999999999996</v>
      </c>
      <c r="P550" s="4">
        <f t="shared" si="5"/>
        <v>0</v>
      </c>
      <c r="Q550" s="2" t="s">
        <v>5293</v>
      </c>
      <c r="R550" s="2" t="s">
        <v>5294</v>
      </c>
      <c r="S550" s="2" t="s">
        <v>5295</v>
      </c>
      <c r="T550" s="2" t="s">
        <v>5296</v>
      </c>
      <c r="U550" s="2" t="s">
        <v>5297</v>
      </c>
      <c r="V550" s="2" t="s">
        <v>5298</v>
      </c>
      <c r="W550" s="2" t="s">
        <v>5299</v>
      </c>
      <c r="X550" s="5" t="s">
        <v>5300</v>
      </c>
      <c r="Y550" s="5" t="s">
        <v>5301</v>
      </c>
    </row>
    <row r="551" spans="1:25" ht="13" x14ac:dyDescent="0.15">
      <c r="A551" s="2" t="s">
        <v>3448</v>
      </c>
      <c r="B551" s="2" t="s">
        <v>3449</v>
      </c>
      <c r="C551" s="8" t="str">
        <f ca="1">IFERROR(__xludf.DUMMYFUNCTION("INDEX(SPLIT(B551,"" ""),1)"),"Samsung")</f>
        <v>Samsung</v>
      </c>
      <c r="D551" s="2" t="s">
        <v>13942</v>
      </c>
      <c r="E551" s="8" t="s">
        <v>13947</v>
      </c>
      <c r="F551" s="8" t="s">
        <v>14045</v>
      </c>
      <c r="G551" s="8" t="s">
        <v>14050</v>
      </c>
      <c r="H551" s="8" t="s">
        <v>14132</v>
      </c>
      <c r="I551" s="9">
        <v>1219</v>
      </c>
      <c r="J551" s="8" t="str">
        <f t="shared" si="4"/>
        <v>1001-2000</v>
      </c>
      <c r="K551" s="8" t="s">
        <v>14064</v>
      </c>
      <c r="L551" s="8">
        <v>5</v>
      </c>
      <c r="M551" s="9">
        <v>1699</v>
      </c>
      <c r="N551" s="3">
        <v>0.28000000000000003</v>
      </c>
      <c r="O551" s="2">
        <v>4.4000000000000004</v>
      </c>
      <c r="P551" s="4">
        <f t="shared" si="5"/>
        <v>1</v>
      </c>
      <c r="Q551" s="4">
        <v>8891</v>
      </c>
      <c r="R551" s="2" t="s">
        <v>3452</v>
      </c>
      <c r="S551" s="2" t="s">
        <v>3453</v>
      </c>
      <c r="T551" s="2" t="s">
        <v>3454</v>
      </c>
      <c r="U551" s="2" t="s">
        <v>3455</v>
      </c>
      <c r="V551" s="2" t="s">
        <v>3456</v>
      </c>
      <c r="W551" s="2" t="s">
        <v>3457</v>
      </c>
      <c r="X551" s="5" t="s">
        <v>3458</v>
      </c>
      <c r="Y551" s="5" t="s">
        <v>3459</v>
      </c>
    </row>
    <row r="552" spans="1:25" ht="13" x14ac:dyDescent="0.15">
      <c r="A552" s="2" t="s">
        <v>8398</v>
      </c>
      <c r="B552" s="2" t="s">
        <v>8399</v>
      </c>
      <c r="C552" s="8" t="str">
        <f ca="1">IFERROR(__xludf.DUMMYFUNCTION("INDEX(SPLIT(B552,"" ""),1)"),"TP-Link")</f>
        <v>TP-Link</v>
      </c>
      <c r="D552" s="2" t="s">
        <v>13954</v>
      </c>
      <c r="E552" s="8" t="s">
        <v>14048</v>
      </c>
      <c r="F552" s="8" t="s">
        <v>14089</v>
      </c>
      <c r="G552" s="8" t="s">
        <v>14133</v>
      </c>
      <c r="H552" s="8"/>
      <c r="I552" s="9">
        <v>1199</v>
      </c>
      <c r="J552" s="8" t="str">
        <f t="shared" si="4"/>
        <v>1001-2000</v>
      </c>
      <c r="K552" s="8" t="s">
        <v>14064</v>
      </c>
      <c r="L552" s="8">
        <v>5</v>
      </c>
      <c r="M552" s="9">
        <v>1999</v>
      </c>
      <c r="N552" s="3">
        <v>0.4</v>
      </c>
      <c r="O552" s="2">
        <v>4.5</v>
      </c>
      <c r="P552" s="4">
        <f t="shared" si="5"/>
        <v>1</v>
      </c>
      <c r="Q552" s="4">
        <v>22420</v>
      </c>
      <c r="R552" s="2" t="s">
        <v>8401</v>
      </c>
      <c r="S552" s="2" t="s">
        <v>1010</v>
      </c>
      <c r="T552" s="2" t="s">
        <v>1011</v>
      </c>
      <c r="U552" s="2" t="s">
        <v>1012</v>
      </c>
      <c r="V552" s="2" t="s">
        <v>1013</v>
      </c>
      <c r="W552" s="2" t="s">
        <v>1014</v>
      </c>
      <c r="X552" s="5" t="s">
        <v>8402</v>
      </c>
      <c r="Y552" s="5" t="s">
        <v>8403</v>
      </c>
    </row>
    <row r="553" spans="1:25" ht="13" x14ac:dyDescent="0.15">
      <c r="A553" s="2" t="s">
        <v>545</v>
      </c>
      <c r="B553" s="2" t="s">
        <v>546</v>
      </c>
      <c r="C553" s="8" t="str">
        <f ca="1">IFERROR(__xludf.DUMMYFUNCTION("INDEX(SPLIT(B553,"" ""),1)"),"TP-Link")</f>
        <v>TP-Link</v>
      </c>
      <c r="D553" s="2" t="s">
        <v>13954</v>
      </c>
      <c r="E553" s="8" t="s">
        <v>14048</v>
      </c>
      <c r="F553" s="8" t="s">
        <v>14089</v>
      </c>
      <c r="G553" s="8" t="s">
        <v>14090</v>
      </c>
      <c r="H553" s="8"/>
      <c r="I553" s="9">
        <v>1199</v>
      </c>
      <c r="J553" s="8" t="str">
        <f t="shared" si="4"/>
        <v>1001-2000</v>
      </c>
      <c r="K553" s="8" t="s">
        <v>14064</v>
      </c>
      <c r="L553" s="8">
        <v>5</v>
      </c>
      <c r="M553" s="9">
        <v>2199</v>
      </c>
      <c r="N553" s="3">
        <v>0.45</v>
      </c>
      <c r="O553" s="2">
        <v>4.4000000000000004</v>
      </c>
      <c r="P553" s="4">
        <f t="shared" si="5"/>
        <v>1</v>
      </c>
      <c r="Q553" s="4">
        <v>24780</v>
      </c>
      <c r="R553" s="2" t="s">
        <v>549</v>
      </c>
      <c r="S553" s="2" t="s">
        <v>550</v>
      </c>
      <c r="T553" s="2" t="s">
        <v>551</v>
      </c>
      <c r="U553" s="2" t="s">
        <v>552</v>
      </c>
      <c r="V553" s="2" t="s">
        <v>553</v>
      </c>
      <c r="W553" s="2" t="s">
        <v>554</v>
      </c>
      <c r="X553" s="5" t="s">
        <v>555</v>
      </c>
      <c r="Y553" s="5" t="s">
        <v>556</v>
      </c>
    </row>
    <row r="554" spans="1:25" ht="13" x14ac:dyDescent="0.15">
      <c r="A554" s="2" t="s">
        <v>11393</v>
      </c>
      <c r="B554" s="2" t="s">
        <v>11394</v>
      </c>
      <c r="C554" s="8" t="str">
        <f ca="1">IFERROR(__xludf.DUMMYFUNCTION("INDEX(SPLIT(B554,"" ""),1)"),"Lifelong")</f>
        <v>Lifelong</v>
      </c>
      <c r="D554" s="2" t="s">
        <v>13950</v>
      </c>
      <c r="E554" s="8" t="s">
        <v>13958</v>
      </c>
      <c r="F554" s="8" t="s">
        <v>13969</v>
      </c>
      <c r="G554" s="8" t="s">
        <v>14094</v>
      </c>
      <c r="H554" s="8"/>
      <c r="I554" s="9">
        <v>1199</v>
      </c>
      <c r="J554" s="8" t="str">
        <f t="shared" si="4"/>
        <v>1001-2000</v>
      </c>
      <c r="K554" s="8" t="s">
        <v>14064</v>
      </c>
      <c r="L554" s="8">
        <v>5</v>
      </c>
      <c r="M554" s="9">
        <v>3500</v>
      </c>
      <c r="N554" s="3">
        <v>0.66</v>
      </c>
      <c r="O554" s="2">
        <v>4.3</v>
      </c>
      <c r="P554" s="4">
        <f t="shared" si="5"/>
        <v>1</v>
      </c>
      <c r="Q554" s="4">
        <v>1802</v>
      </c>
      <c r="R554" s="2" t="s">
        <v>11395</v>
      </c>
      <c r="S554" s="2" t="s">
        <v>11396</v>
      </c>
      <c r="T554" s="2" t="s">
        <v>11397</v>
      </c>
      <c r="U554" s="2" t="s">
        <v>11398</v>
      </c>
      <c r="V554" s="2" t="s">
        <v>11399</v>
      </c>
      <c r="W554" s="2" t="s">
        <v>11400</v>
      </c>
      <c r="X554" s="5" t="s">
        <v>11401</v>
      </c>
      <c r="Y554" s="5" t="s">
        <v>11402</v>
      </c>
    </row>
    <row r="555" spans="1:25" ht="13" x14ac:dyDescent="0.15">
      <c r="A555" s="2" t="s">
        <v>13261</v>
      </c>
      <c r="B555" s="2" t="s">
        <v>13262</v>
      </c>
      <c r="C555" s="8" t="str">
        <f ca="1">IFERROR(__xludf.DUMMYFUNCTION("INDEX(SPLIT(B555,"" ""),1)"),"Prestige")</f>
        <v>Prestige</v>
      </c>
      <c r="D555" s="2" t="s">
        <v>13950</v>
      </c>
      <c r="E555" s="8" t="s">
        <v>13958</v>
      </c>
      <c r="F555" s="8" t="s">
        <v>13969</v>
      </c>
      <c r="G555" s="8" t="s">
        <v>14035</v>
      </c>
      <c r="H555" s="8"/>
      <c r="I555" s="9">
        <v>1199</v>
      </c>
      <c r="J555" s="8" t="str">
        <f t="shared" si="4"/>
        <v>1001-2000</v>
      </c>
      <c r="K555" s="8" t="s">
        <v>14064</v>
      </c>
      <c r="L555" s="8">
        <v>5</v>
      </c>
      <c r="M555" s="9">
        <v>1795</v>
      </c>
      <c r="N555" s="3">
        <v>0.33</v>
      </c>
      <c r="O555" s="2">
        <v>4.2</v>
      </c>
      <c r="P555" s="4">
        <f t="shared" si="5"/>
        <v>1</v>
      </c>
      <c r="Q555" s="4">
        <v>5967</v>
      </c>
      <c r="R555" s="2" t="s">
        <v>13263</v>
      </c>
      <c r="S555" s="2" t="s">
        <v>13264</v>
      </c>
      <c r="T555" s="2" t="s">
        <v>13265</v>
      </c>
      <c r="U555" s="2" t="s">
        <v>13266</v>
      </c>
      <c r="V555" s="2" t="s">
        <v>13267</v>
      </c>
      <c r="W555" s="2" t="s">
        <v>13268</v>
      </c>
      <c r="X555" s="5" t="s">
        <v>13269</v>
      </c>
      <c r="Y555" s="5" t="s">
        <v>13270</v>
      </c>
    </row>
    <row r="556" spans="1:25" ht="13" x14ac:dyDescent="0.15">
      <c r="A556" s="2" t="s">
        <v>13303</v>
      </c>
      <c r="B556" s="2" t="s">
        <v>13304</v>
      </c>
      <c r="C556" s="8" t="str">
        <f ca="1">IFERROR(__xludf.DUMMYFUNCTION("INDEX(SPLIT(B556,"" ""),1)"),"Cello")</f>
        <v>Cello</v>
      </c>
      <c r="D556" s="2" t="s">
        <v>13950</v>
      </c>
      <c r="E556" s="8" t="s">
        <v>13958</v>
      </c>
      <c r="F556" s="8" t="s">
        <v>13969</v>
      </c>
      <c r="G556" s="8" t="s">
        <v>14040</v>
      </c>
      <c r="H556" s="8" t="s">
        <v>14118</v>
      </c>
      <c r="I556" s="9">
        <v>1199</v>
      </c>
      <c r="J556" s="8" t="str">
        <f t="shared" si="4"/>
        <v>1001-2000</v>
      </c>
      <c r="K556" s="8" t="s">
        <v>14064</v>
      </c>
      <c r="L556" s="8">
        <v>5</v>
      </c>
      <c r="M556" s="9">
        <v>1899</v>
      </c>
      <c r="N556" s="3">
        <v>0.37</v>
      </c>
      <c r="O556" s="2">
        <v>4.2</v>
      </c>
      <c r="P556" s="4">
        <f t="shared" si="5"/>
        <v>1</v>
      </c>
      <c r="Q556" s="4">
        <v>3858</v>
      </c>
      <c r="R556" s="2" t="s">
        <v>13305</v>
      </c>
      <c r="S556" s="2" t="s">
        <v>13306</v>
      </c>
      <c r="T556" s="2" t="s">
        <v>13307</v>
      </c>
      <c r="U556" s="2" t="s">
        <v>13308</v>
      </c>
      <c r="V556" s="2" t="s">
        <v>13309</v>
      </c>
      <c r="W556" s="2" t="s">
        <v>13310</v>
      </c>
      <c r="X556" s="5" t="s">
        <v>13311</v>
      </c>
      <c r="Y556" s="5" t="s">
        <v>13312</v>
      </c>
    </row>
    <row r="557" spans="1:25" ht="13" x14ac:dyDescent="0.15">
      <c r="A557" s="2" t="s">
        <v>11274</v>
      </c>
      <c r="B557" s="2" t="s">
        <v>11275</v>
      </c>
      <c r="C557" s="8" t="str">
        <f ca="1">IFERROR(__xludf.DUMMYFUNCTION("INDEX(SPLIT(B557,"" ""),1)"),"Usha")</f>
        <v>Usha</v>
      </c>
      <c r="D557" s="2" t="s">
        <v>13950</v>
      </c>
      <c r="E557" s="8" t="s">
        <v>13958</v>
      </c>
      <c r="F557" s="8" t="s">
        <v>13959</v>
      </c>
      <c r="G557" s="8" t="s">
        <v>13992</v>
      </c>
      <c r="H557" s="8" t="s">
        <v>13993</v>
      </c>
      <c r="I557" s="9">
        <v>1199</v>
      </c>
      <c r="J557" s="8" t="str">
        <f t="shared" si="4"/>
        <v>1001-2000</v>
      </c>
      <c r="K557" s="8" t="s">
        <v>14064</v>
      </c>
      <c r="L557" s="8">
        <v>5</v>
      </c>
      <c r="M557" s="9">
        <v>1690</v>
      </c>
      <c r="N557" s="3">
        <v>0.28999999999999998</v>
      </c>
      <c r="O557" s="2">
        <v>4.2</v>
      </c>
      <c r="P557" s="4">
        <f t="shared" si="5"/>
        <v>1</v>
      </c>
      <c r="Q557" s="4">
        <v>4580</v>
      </c>
      <c r="R557" s="2" t="s">
        <v>11277</v>
      </c>
      <c r="S557" s="2" t="s">
        <v>11278</v>
      </c>
      <c r="T557" s="2" t="s">
        <v>11279</v>
      </c>
      <c r="U557" s="2" t="s">
        <v>11280</v>
      </c>
      <c r="V557" s="2" t="s">
        <v>11281</v>
      </c>
      <c r="W557" s="2" t="s">
        <v>11282</v>
      </c>
      <c r="X557" s="5" t="s">
        <v>11283</v>
      </c>
      <c r="Y557" s="5" t="s">
        <v>11284</v>
      </c>
    </row>
    <row r="558" spans="1:25" ht="13" x14ac:dyDescent="0.15">
      <c r="A558" s="2" t="s">
        <v>8932</v>
      </c>
      <c r="B558" s="2" t="s">
        <v>8933</v>
      </c>
      <c r="C558" s="8" t="str">
        <f ca="1">IFERROR(__xludf.DUMMYFUNCTION("INDEX(SPLIT(B558,"" ""),1)"),"boAt")</f>
        <v>boAt</v>
      </c>
      <c r="D558" s="2" t="s">
        <v>13942</v>
      </c>
      <c r="E558" s="8" t="s">
        <v>14002</v>
      </c>
      <c r="F558" s="8" t="s">
        <v>14003</v>
      </c>
      <c r="G558" s="8" t="s">
        <v>14065</v>
      </c>
      <c r="H558" s="8"/>
      <c r="I558" s="9">
        <v>1199</v>
      </c>
      <c r="J558" s="8" t="str">
        <f t="shared" si="4"/>
        <v>1001-2000</v>
      </c>
      <c r="K558" s="8" t="s">
        <v>14064</v>
      </c>
      <c r="L558" s="8">
        <v>5</v>
      </c>
      <c r="M558" s="9">
        <v>3990</v>
      </c>
      <c r="N558" s="3">
        <v>0.7</v>
      </c>
      <c r="O558" s="2">
        <v>4.2</v>
      </c>
      <c r="P558" s="4">
        <f t="shared" si="5"/>
        <v>1</v>
      </c>
      <c r="Q558" s="4">
        <v>2908</v>
      </c>
      <c r="R558" s="2" t="s">
        <v>8934</v>
      </c>
      <c r="S558" s="2" t="s">
        <v>8935</v>
      </c>
      <c r="T558" s="2" t="s">
        <v>8936</v>
      </c>
      <c r="U558" s="2" t="s">
        <v>8937</v>
      </c>
      <c r="V558" s="2" t="s">
        <v>8938</v>
      </c>
      <c r="W558" s="2" t="s">
        <v>8939</v>
      </c>
      <c r="X558" s="5" t="s">
        <v>8940</v>
      </c>
      <c r="Y558" s="5" t="s">
        <v>8941</v>
      </c>
    </row>
    <row r="559" spans="1:25" ht="13" x14ac:dyDescent="0.15">
      <c r="A559" s="2" t="s">
        <v>8287</v>
      </c>
      <c r="B559" s="2" t="s">
        <v>8288</v>
      </c>
      <c r="C559" s="8" t="str">
        <f ca="1">IFERROR(__xludf.DUMMYFUNCTION("INDEX(SPLIT(B559,"" ""),1)"),"Zinq")</f>
        <v>Zinq</v>
      </c>
      <c r="D559" s="2" t="s">
        <v>13954</v>
      </c>
      <c r="E559" s="8" t="s">
        <v>14048</v>
      </c>
      <c r="F559" s="8" t="s">
        <v>14049</v>
      </c>
      <c r="G559" s="8"/>
      <c r="H559" s="8"/>
      <c r="I559" s="9">
        <v>1199</v>
      </c>
      <c r="J559" s="8" t="str">
        <f t="shared" si="4"/>
        <v>1001-2000</v>
      </c>
      <c r="K559" s="8" t="s">
        <v>14064</v>
      </c>
      <c r="L559" s="8">
        <v>5</v>
      </c>
      <c r="M559" s="9">
        <v>2999</v>
      </c>
      <c r="N559" s="3">
        <v>0.6</v>
      </c>
      <c r="O559" s="2">
        <v>4.0999999999999996</v>
      </c>
      <c r="P559" s="4">
        <f t="shared" si="5"/>
        <v>0</v>
      </c>
      <c r="Q559" s="4">
        <v>10725</v>
      </c>
      <c r="R559" s="2" t="s">
        <v>8289</v>
      </c>
      <c r="S559" s="2" t="s">
        <v>8290</v>
      </c>
      <c r="T559" s="2" t="s">
        <v>8291</v>
      </c>
      <c r="U559" s="2" t="s">
        <v>8292</v>
      </c>
      <c r="V559" s="2" t="s">
        <v>8293</v>
      </c>
      <c r="W559" s="2" t="s">
        <v>14134</v>
      </c>
      <c r="X559" s="5" t="s">
        <v>8295</v>
      </c>
      <c r="Y559" s="5" t="s">
        <v>8296</v>
      </c>
    </row>
    <row r="560" spans="1:25" ht="13" x14ac:dyDescent="0.15">
      <c r="A560" s="2" t="s">
        <v>5834</v>
      </c>
      <c r="B560" s="2" t="s">
        <v>5835</v>
      </c>
      <c r="C560" s="8" t="str">
        <f ca="1">IFERROR(__xludf.DUMMYFUNCTION("INDEX(SPLIT(B560,"" ""),1)"),"Oakter")</f>
        <v>Oakter</v>
      </c>
      <c r="D560" s="2" t="s">
        <v>13954</v>
      </c>
      <c r="E560" s="8" t="s">
        <v>14048</v>
      </c>
      <c r="F560" s="8"/>
      <c r="G560" s="8"/>
      <c r="H560" s="8"/>
      <c r="I560" s="9">
        <v>1199</v>
      </c>
      <c r="J560" s="8" t="str">
        <f t="shared" si="4"/>
        <v>1001-2000</v>
      </c>
      <c r="K560" s="8" t="s">
        <v>14064</v>
      </c>
      <c r="L560" s="8">
        <v>5</v>
      </c>
      <c r="M560" s="9">
        <v>3490</v>
      </c>
      <c r="N560" s="3">
        <v>0.66</v>
      </c>
      <c r="O560" s="2">
        <v>4.0999999999999996</v>
      </c>
      <c r="P560" s="4">
        <f t="shared" si="5"/>
        <v>0</v>
      </c>
      <c r="Q560" s="4">
        <v>11716</v>
      </c>
      <c r="R560" s="2" t="s">
        <v>5838</v>
      </c>
      <c r="S560" s="2" t="s">
        <v>5839</v>
      </c>
      <c r="T560" s="2" t="s">
        <v>5840</v>
      </c>
      <c r="U560" s="2" t="s">
        <v>5841</v>
      </c>
      <c r="V560" s="2" t="s">
        <v>5842</v>
      </c>
      <c r="W560" s="2" t="s">
        <v>5843</v>
      </c>
      <c r="X560" s="5" t="s">
        <v>5844</v>
      </c>
      <c r="Y560" s="5" t="s">
        <v>5845</v>
      </c>
    </row>
    <row r="561" spans="1:25" ht="13" x14ac:dyDescent="0.15">
      <c r="A561" s="2" t="s">
        <v>9149</v>
      </c>
      <c r="B561" s="2" t="s">
        <v>9150</v>
      </c>
      <c r="C561" s="8" t="str">
        <f ca="1">IFERROR(__xludf.DUMMYFUNCTION("INDEX(SPLIT(B561,"" ""),1)"),"Amazon")</f>
        <v>Amazon</v>
      </c>
      <c r="D561" s="2" t="s">
        <v>13950</v>
      </c>
      <c r="E561" s="8" t="s">
        <v>13951</v>
      </c>
      <c r="F561" s="8" t="s">
        <v>13972</v>
      </c>
      <c r="G561" s="8" t="s">
        <v>13973</v>
      </c>
      <c r="H561" s="8"/>
      <c r="I561" s="9">
        <v>1199</v>
      </c>
      <c r="J561" s="8" t="str">
        <f t="shared" si="4"/>
        <v>1001-2000</v>
      </c>
      <c r="K561" s="8" t="s">
        <v>14064</v>
      </c>
      <c r="L561" s="8">
        <v>5</v>
      </c>
      <c r="M561" s="9">
        <v>2000</v>
      </c>
      <c r="N561" s="3">
        <v>0.4</v>
      </c>
      <c r="O561" s="2">
        <v>4</v>
      </c>
      <c r="P561" s="4">
        <f t="shared" si="5"/>
        <v>0</v>
      </c>
      <c r="Q561" s="4">
        <v>18543</v>
      </c>
      <c r="R561" s="2" t="s">
        <v>9152</v>
      </c>
      <c r="S561" s="2" t="s">
        <v>9153</v>
      </c>
      <c r="T561" s="2" t="s">
        <v>9154</v>
      </c>
      <c r="U561" s="2" t="s">
        <v>9155</v>
      </c>
      <c r="V561" s="2" t="s">
        <v>9156</v>
      </c>
      <c r="W561" s="2" t="s">
        <v>9157</v>
      </c>
      <c r="X561" s="5" t="s">
        <v>9158</v>
      </c>
      <c r="Y561" s="5" t="s">
        <v>9159</v>
      </c>
    </row>
    <row r="562" spans="1:25" ht="13" x14ac:dyDescent="0.15">
      <c r="A562" s="2" t="s">
        <v>9362</v>
      </c>
      <c r="B562" s="2" t="s">
        <v>9363</v>
      </c>
      <c r="C562" s="8" t="str">
        <f ca="1">IFERROR(__xludf.DUMMYFUNCTION("INDEX(SPLIT(B562,"" ""),1)"),"KENT")</f>
        <v>KENT</v>
      </c>
      <c r="D562" s="2" t="s">
        <v>13950</v>
      </c>
      <c r="E562" s="8" t="s">
        <v>13958</v>
      </c>
      <c r="F562" s="8" t="s">
        <v>13969</v>
      </c>
      <c r="G562" s="8" t="s">
        <v>14040</v>
      </c>
      <c r="H562" s="8" t="s">
        <v>14118</v>
      </c>
      <c r="I562" s="9">
        <v>1199</v>
      </c>
      <c r="J562" s="8" t="str">
        <f t="shared" si="4"/>
        <v>1001-2000</v>
      </c>
      <c r="K562" s="8" t="s">
        <v>14064</v>
      </c>
      <c r="L562" s="8">
        <v>5</v>
      </c>
      <c r="M562" s="9">
        <v>2000</v>
      </c>
      <c r="N562" s="3">
        <v>0.4</v>
      </c>
      <c r="O562" s="2">
        <v>4</v>
      </c>
      <c r="P562" s="4">
        <f t="shared" si="5"/>
        <v>0</v>
      </c>
      <c r="Q562" s="4">
        <v>14030</v>
      </c>
      <c r="R562" s="2" t="s">
        <v>9365</v>
      </c>
      <c r="S562" s="2" t="s">
        <v>9366</v>
      </c>
      <c r="T562" s="2" t="s">
        <v>9367</v>
      </c>
      <c r="U562" s="2" t="s">
        <v>9368</v>
      </c>
      <c r="V562" s="2" t="s">
        <v>9369</v>
      </c>
      <c r="W562" s="2" t="s">
        <v>9370</v>
      </c>
      <c r="X562" s="5" t="s">
        <v>9371</v>
      </c>
      <c r="Y562" s="5" t="s">
        <v>9372</v>
      </c>
    </row>
    <row r="563" spans="1:25" ht="13" x14ac:dyDescent="0.15">
      <c r="A563" s="2" t="s">
        <v>9835</v>
      </c>
      <c r="B563" s="2" t="s">
        <v>9836</v>
      </c>
      <c r="C563" s="8" t="str">
        <f ca="1">IFERROR(__xludf.DUMMYFUNCTION("INDEX(SPLIT(B563,"" ""),1)"),"KENT")</f>
        <v>KENT</v>
      </c>
      <c r="D563" s="2" t="s">
        <v>13950</v>
      </c>
      <c r="E563" s="8" t="s">
        <v>13958</v>
      </c>
      <c r="F563" s="8" t="s">
        <v>13969</v>
      </c>
      <c r="G563" s="8" t="s">
        <v>14040</v>
      </c>
      <c r="H563" s="8" t="s">
        <v>14118</v>
      </c>
      <c r="I563" s="9">
        <v>1199</v>
      </c>
      <c r="J563" s="8" t="str">
        <f t="shared" si="4"/>
        <v>1001-2000</v>
      </c>
      <c r="K563" s="8" t="s">
        <v>14064</v>
      </c>
      <c r="L563" s="8">
        <v>5</v>
      </c>
      <c r="M563" s="9">
        <v>1900</v>
      </c>
      <c r="N563" s="3">
        <v>0.37</v>
      </c>
      <c r="O563" s="2">
        <v>4</v>
      </c>
      <c r="P563" s="4">
        <f t="shared" si="5"/>
        <v>0</v>
      </c>
      <c r="Q563" s="4">
        <v>1765</v>
      </c>
      <c r="R563" s="2" t="s">
        <v>9837</v>
      </c>
      <c r="S563" s="2" t="s">
        <v>9838</v>
      </c>
      <c r="T563" s="2" t="s">
        <v>9839</v>
      </c>
      <c r="U563" s="2" t="s">
        <v>9840</v>
      </c>
      <c r="V563" s="2" t="s">
        <v>9841</v>
      </c>
      <c r="W563" s="2" t="s">
        <v>9842</v>
      </c>
      <c r="X563" s="5" t="s">
        <v>9843</v>
      </c>
      <c r="Y563" s="5" t="s">
        <v>9844</v>
      </c>
    </row>
    <row r="564" spans="1:25" ht="13" x14ac:dyDescent="0.15">
      <c r="A564" s="2" t="s">
        <v>5912</v>
      </c>
      <c r="B564" s="2" t="s">
        <v>5913</v>
      </c>
      <c r="C564" s="8" t="str">
        <f ca="1">IFERROR(__xludf.DUMMYFUNCTION("INDEX(SPLIT(B564,"" ""),1)"),"boAt")</f>
        <v>boAt</v>
      </c>
      <c r="D564" s="2" t="s">
        <v>13942</v>
      </c>
      <c r="E564" s="8" t="s">
        <v>14007</v>
      </c>
      <c r="F564" s="8" t="s">
        <v>14008</v>
      </c>
      <c r="G564" s="8" t="s">
        <v>14105</v>
      </c>
      <c r="H564" s="8"/>
      <c r="I564" s="9">
        <v>1199</v>
      </c>
      <c r="J564" s="8" t="str">
        <f t="shared" si="4"/>
        <v>1001-2000</v>
      </c>
      <c r="K564" s="8" t="s">
        <v>14064</v>
      </c>
      <c r="L564" s="8">
        <v>5</v>
      </c>
      <c r="M564" s="9">
        <v>2499</v>
      </c>
      <c r="N564" s="3">
        <v>0.52</v>
      </c>
      <c r="O564" s="2">
        <v>4</v>
      </c>
      <c r="P564" s="4">
        <f t="shared" si="5"/>
        <v>0</v>
      </c>
      <c r="Q564" s="4">
        <v>33584</v>
      </c>
      <c r="R564" s="2" t="s">
        <v>5914</v>
      </c>
      <c r="S564" s="2" t="s">
        <v>5915</v>
      </c>
      <c r="T564" s="2" t="s">
        <v>5916</v>
      </c>
      <c r="U564" s="2" t="s">
        <v>5917</v>
      </c>
      <c r="V564" s="2" t="s">
        <v>5918</v>
      </c>
      <c r="W564" s="2" t="s">
        <v>5919</v>
      </c>
      <c r="X564" s="5" t="s">
        <v>5920</v>
      </c>
      <c r="Y564" s="5" t="s">
        <v>5921</v>
      </c>
    </row>
    <row r="565" spans="1:25" ht="13" x14ac:dyDescent="0.15">
      <c r="A565" s="2" t="s">
        <v>13602</v>
      </c>
      <c r="B565" s="2" t="s">
        <v>13603</v>
      </c>
      <c r="C565" s="8" t="str">
        <f ca="1">IFERROR(__xludf.DUMMYFUNCTION("INDEX(SPLIT(B565,"" ""),1)"),"Lifelong")</f>
        <v>Lifelong</v>
      </c>
      <c r="D565" s="2" t="s">
        <v>13950</v>
      </c>
      <c r="E565" s="8" t="s">
        <v>13958</v>
      </c>
      <c r="F565" s="8" t="s">
        <v>13969</v>
      </c>
      <c r="G565" s="8" t="s">
        <v>14135</v>
      </c>
      <c r="H565" s="8"/>
      <c r="I565" s="9">
        <v>1199</v>
      </c>
      <c r="J565" s="8" t="str">
        <f t="shared" si="4"/>
        <v>1001-2000</v>
      </c>
      <c r="K565" s="8" t="s">
        <v>14064</v>
      </c>
      <c r="L565" s="8">
        <v>5</v>
      </c>
      <c r="M565" s="9">
        <v>2400</v>
      </c>
      <c r="N565" s="3">
        <v>0.5</v>
      </c>
      <c r="O565" s="2">
        <v>3.9</v>
      </c>
      <c r="P565" s="4">
        <f t="shared" si="5"/>
        <v>0</v>
      </c>
      <c r="Q565" s="4">
        <v>1202</v>
      </c>
      <c r="R565" s="2" t="s">
        <v>13604</v>
      </c>
      <c r="S565" s="2" t="s">
        <v>13605</v>
      </c>
      <c r="T565" s="2" t="s">
        <v>13606</v>
      </c>
      <c r="U565" s="2" t="s">
        <v>13607</v>
      </c>
      <c r="V565" s="2" t="s">
        <v>13608</v>
      </c>
      <c r="W565" s="2" t="s">
        <v>13609</v>
      </c>
      <c r="X565" s="5" t="s">
        <v>13610</v>
      </c>
      <c r="Y565" s="5" t="s">
        <v>13611</v>
      </c>
    </row>
    <row r="566" spans="1:25" ht="13" x14ac:dyDescent="0.15">
      <c r="A566" s="2" t="s">
        <v>10735</v>
      </c>
      <c r="B566" s="2" t="s">
        <v>10736</v>
      </c>
      <c r="C566" s="8" t="str">
        <f ca="1">IFERROR(__xludf.DUMMYFUNCTION("INDEX(SPLIT(B566,"" ""),1)"),"KENT")</f>
        <v>KENT</v>
      </c>
      <c r="D566" s="2" t="s">
        <v>13950</v>
      </c>
      <c r="E566" s="8" t="s">
        <v>13958</v>
      </c>
      <c r="F566" s="8" t="s">
        <v>13969</v>
      </c>
      <c r="G566" s="8" t="s">
        <v>14040</v>
      </c>
      <c r="H566" s="8" t="s">
        <v>14118</v>
      </c>
      <c r="I566" s="9">
        <v>1199</v>
      </c>
      <c r="J566" s="8" t="str">
        <f t="shared" si="4"/>
        <v>1001-2000</v>
      </c>
      <c r="K566" s="8" t="s">
        <v>14064</v>
      </c>
      <c r="L566" s="8">
        <v>5</v>
      </c>
      <c r="M566" s="9">
        <v>1950</v>
      </c>
      <c r="N566" s="3">
        <v>0.39</v>
      </c>
      <c r="O566" s="2">
        <v>3.9</v>
      </c>
      <c r="P566" s="4">
        <f t="shared" si="5"/>
        <v>0</v>
      </c>
      <c r="Q566" s="4">
        <v>2832</v>
      </c>
      <c r="R566" s="2" t="s">
        <v>10738</v>
      </c>
      <c r="S566" s="2" t="s">
        <v>10739</v>
      </c>
      <c r="T566" s="2" t="s">
        <v>10740</v>
      </c>
      <c r="U566" s="2" t="s">
        <v>10741</v>
      </c>
      <c r="V566" s="2" t="s">
        <v>10742</v>
      </c>
      <c r="W566" s="2" t="s">
        <v>10743</v>
      </c>
      <c r="X566" s="5" t="s">
        <v>10744</v>
      </c>
      <c r="Y566" s="5" t="s">
        <v>10745</v>
      </c>
    </row>
    <row r="567" spans="1:25" ht="13" x14ac:dyDescent="0.15">
      <c r="A567" s="2" t="s">
        <v>6355</v>
      </c>
      <c r="B567" s="2" t="s">
        <v>6356</v>
      </c>
      <c r="C567" s="8" t="str">
        <f ca="1">IFERROR(__xludf.DUMMYFUNCTION("INDEX(SPLIT(B567,"" ""),1)"),"boAt")</f>
        <v>boAt</v>
      </c>
      <c r="D567" s="2" t="s">
        <v>13942</v>
      </c>
      <c r="E567" s="8" t="s">
        <v>14007</v>
      </c>
      <c r="F567" s="8" t="s">
        <v>14008</v>
      </c>
      <c r="G567" s="8" t="s">
        <v>14009</v>
      </c>
      <c r="H567" s="8"/>
      <c r="I567" s="9">
        <v>1199</v>
      </c>
      <c r="J567" s="8" t="str">
        <f t="shared" si="4"/>
        <v>1001-2000</v>
      </c>
      <c r="K567" s="8" t="s">
        <v>14064</v>
      </c>
      <c r="L567" s="8">
        <v>5</v>
      </c>
      <c r="M567" s="9">
        <v>5999</v>
      </c>
      <c r="N567" s="3">
        <v>0.8</v>
      </c>
      <c r="O567" s="2">
        <v>3.9</v>
      </c>
      <c r="P567" s="4">
        <f t="shared" si="5"/>
        <v>0</v>
      </c>
      <c r="Q567" s="4">
        <v>47521</v>
      </c>
      <c r="R567" s="2" t="s">
        <v>6357</v>
      </c>
      <c r="S567" s="2" t="s">
        <v>6358</v>
      </c>
      <c r="T567" s="2" t="s">
        <v>6359</v>
      </c>
      <c r="U567" s="2" t="s">
        <v>6360</v>
      </c>
      <c r="V567" s="2" t="s">
        <v>6361</v>
      </c>
      <c r="W567" s="2" t="s">
        <v>6362</v>
      </c>
      <c r="X567" s="5" t="s">
        <v>6363</v>
      </c>
      <c r="Y567" s="5" t="s">
        <v>6364</v>
      </c>
    </row>
    <row r="568" spans="1:25" ht="13" x14ac:dyDescent="0.15">
      <c r="A568" s="2" t="s">
        <v>10832</v>
      </c>
      <c r="B568" s="2" t="s">
        <v>10833</v>
      </c>
      <c r="C568" s="8" t="str">
        <f ca="1">IFERROR(__xludf.DUMMYFUNCTION("INDEX(SPLIT(B568,"" ""),1)"),"Brayden")</f>
        <v>Brayden</v>
      </c>
      <c r="D568" s="2" t="s">
        <v>13950</v>
      </c>
      <c r="E568" s="8" t="s">
        <v>13958</v>
      </c>
      <c r="F568" s="8" t="s">
        <v>13969</v>
      </c>
      <c r="G568" s="8" t="s">
        <v>13996</v>
      </c>
      <c r="H568" s="8"/>
      <c r="I568" s="9">
        <v>1199</v>
      </c>
      <c r="J568" s="8" t="str">
        <f t="shared" si="4"/>
        <v>1001-2000</v>
      </c>
      <c r="K568" s="8" t="s">
        <v>14064</v>
      </c>
      <c r="L568" s="8">
        <v>5</v>
      </c>
      <c r="M568" s="9">
        <v>1499</v>
      </c>
      <c r="N568" s="3">
        <v>0.2</v>
      </c>
      <c r="O568" s="2">
        <v>3.8</v>
      </c>
      <c r="P568" s="4">
        <f t="shared" si="5"/>
        <v>0</v>
      </c>
      <c r="Q568" s="4">
        <v>2206</v>
      </c>
      <c r="R568" s="2" t="s">
        <v>10834</v>
      </c>
      <c r="S568" s="2" t="s">
        <v>10835</v>
      </c>
      <c r="T568" s="2" t="s">
        <v>10836</v>
      </c>
      <c r="U568" s="2" t="s">
        <v>10837</v>
      </c>
      <c r="V568" s="2" t="s">
        <v>10838</v>
      </c>
      <c r="W568" s="2" t="s">
        <v>10839</v>
      </c>
      <c r="X568" s="5" t="s">
        <v>10840</v>
      </c>
      <c r="Y568" s="5" t="s">
        <v>10841</v>
      </c>
    </row>
    <row r="569" spans="1:25" ht="13" x14ac:dyDescent="0.15">
      <c r="A569" s="2" t="s">
        <v>8342</v>
      </c>
      <c r="B569" s="2" t="s">
        <v>8343</v>
      </c>
      <c r="C569" s="8" t="str">
        <f ca="1">IFERROR(__xludf.DUMMYFUNCTION("INDEX(SPLIT(B569,"" ""),1)"),"Wings")</f>
        <v>Wings</v>
      </c>
      <c r="D569" s="2" t="s">
        <v>13954</v>
      </c>
      <c r="E569" s="8" t="s">
        <v>14026</v>
      </c>
      <c r="F569" s="8" t="s">
        <v>14042</v>
      </c>
      <c r="G569" s="8" t="s">
        <v>14072</v>
      </c>
      <c r="H569" s="8"/>
      <c r="I569" s="9">
        <v>1199</v>
      </c>
      <c r="J569" s="8" t="str">
        <f t="shared" si="4"/>
        <v>1001-2000</v>
      </c>
      <c r="K569" s="8" t="s">
        <v>14064</v>
      </c>
      <c r="L569" s="8">
        <v>5</v>
      </c>
      <c r="M569" s="9">
        <v>5499</v>
      </c>
      <c r="N569" s="3">
        <v>0.78</v>
      </c>
      <c r="O569" s="2">
        <v>3.8</v>
      </c>
      <c r="P569" s="4">
        <f t="shared" si="5"/>
        <v>0</v>
      </c>
      <c r="Q569" s="4">
        <v>2043</v>
      </c>
      <c r="R569" s="2" t="s">
        <v>8345</v>
      </c>
      <c r="S569" s="2" t="s">
        <v>8346</v>
      </c>
      <c r="T569" s="2" t="s">
        <v>8347</v>
      </c>
      <c r="U569" s="2" t="s">
        <v>8348</v>
      </c>
      <c r="V569" s="2" t="s">
        <v>8349</v>
      </c>
      <c r="W569" s="2" t="s">
        <v>8350</v>
      </c>
      <c r="X569" s="5" t="s">
        <v>8351</v>
      </c>
      <c r="Y569" s="5" t="s">
        <v>8352</v>
      </c>
    </row>
    <row r="570" spans="1:25" ht="13" x14ac:dyDescent="0.15">
      <c r="A570" s="2" t="s">
        <v>5690</v>
      </c>
      <c r="B570" s="2" t="s">
        <v>5691</v>
      </c>
      <c r="C570" s="8" t="str">
        <f ca="1">IFERROR(__xludf.DUMMYFUNCTION("INDEX(SPLIT(B570,"" ""),1)"),"Boult")</f>
        <v>Boult</v>
      </c>
      <c r="D570" s="2" t="s">
        <v>13942</v>
      </c>
      <c r="E570" s="8" t="s">
        <v>14007</v>
      </c>
      <c r="F570" s="8" t="s">
        <v>14008</v>
      </c>
      <c r="G570" s="8" t="s">
        <v>14009</v>
      </c>
      <c r="H570" s="8"/>
      <c r="I570" s="9">
        <v>1199</v>
      </c>
      <c r="J570" s="8" t="str">
        <f t="shared" si="4"/>
        <v>1001-2000</v>
      </c>
      <c r="K570" s="8" t="s">
        <v>14064</v>
      </c>
      <c r="L570" s="8">
        <v>5</v>
      </c>
      <c r="M570" s="9">
        <v>4999</v>
      </c>
      <c r="N570" s="3">
        <v>0.76</v>
      </c>
      <c r="O570" s="2">
        <v>3.8</v>
      </c>
      <c r="P570" s="4">
        <f t="shared" si="5"/>
        <v>0</v>
      </c>
      <c r="Q570" s="4">
        <v>14961</v>
      </c>
      <c r="R570" s="2" t="s">
        <v>5692</v>
      </c>
      <c r="S570" s="2" t="s">
        <v>5693</v>
      </c>
      <c r="T570" s="2" t="s">
        <v>5694</v>
      </c>
      <c r="U570" s="2" t="s">
        <v>5695</v>
      </c>
      <c r="V570" s="2" t="s">
        <v>5696</v>
      </c>
      <c r="W570" s="2" t="s">
        <v>5697</v>
      </c>
      <c r="X570" s="5" t="s">
        <v>5698</v>
      </c>
      <c r="Y570" s="5" t="s">
        <v>5699</v>
      </c>
    </row>
    <row r="571" spans="1:25" ht="13" x14ac:dyDescent="0.15">
      <c r="A571" s="2" t="s">
        <v>13527</v>
      </c>
      <c r="B571" s="2" t="s">
        <v>13528</v>
      </c>
      <c r="C571" s="8" t="str">
        <f ca="1">IFERROR(__xludf.DUMMYFUNCTION("INDEX(SPLIT(B571,"" ""),1)"),"Activa")</f>
        <v>Activa</v>
      </c>
      <c r="D571" s="2" t="s">
        <v>13950</v>
      </c>
      <c r="E571" s="8" t="s">
        <v>13958</v>
      </c>
      <c r="F571" s="8" t="s">
        <v>13969</v>
      </c>
      <c r="G571" s="8" t="s">
        <v>13994</v>
      </c>
      <c r="H571" s="8"/>
      <c r="I571" s="9">
        <v>1199</v>
      </c>
      <c r="J571" s="8" t="str">
        <f t="shared" si="4"/>
        <v>1001-2000</v>
      </c>
      <c r="K571" s="8" t="s">
        <v>14064</v>
      </c>
      <c r="L571" s="8">
        <v>5</v>
      </c>
      <c r="M571" s="9">
        <v>2990</v>
      </c>
      <c r="N571" s="3">
        <v>0.6</v>
      </c>
      <c r="O571" s="2">
        <v>3.8</v>
      </c>
      <c r="P571" s="4">
        <f t="shared" si="5"/>
        <v>0</v>
      </c>
      <c r="Q571" s="2">
        <v>133</v>
      </c>
      <c r="R571" s="2" t="s">
        <v>13529</v>
      </c>
      <c r="S571" s="2" t="s">
        <v>13530</v>
      </c>
      <c r="T571" s="2" t="s">
        <v>13531</v>
      </c>
      <c r="U571" s="2" t="s">
        <v>13532</v>
      </c>
      <c r="V571" s="2" t="s">
        <v>13533</v>
      </c>
      <c r="W571" s="2" t="s">
        <v>13534</v>
      </c>
      <c r="X571" s="5" t="s">
        <v>13535</v>
      </c>
      <c r="Y571" s="5" t="s">
        <v>13536</v>
      </c>
    </row>
    <row r="572" spans="1:25" ht="13" x14ac:dyDescent="0.15">
      <c r="A572" s="2" t="s">
        <v>9137</v>
      </c>
      <c r="B572" s="2" t="s">
        <v>9138</v>
      </c>
      <c r="C572" s="8" t="str">
        <f ca="1">IFERROR(__xludf.DUMMYFUNCTION("INDEX(SPLIT(B572,"" ""),1)"),"USHA")</f>
        <v>USHA</v>
      </c>
      <c r="D572" s="2" t="s">
        <v>13950</v>
      </c>
      <c r="E572" s="8" t="s">
        <v>13951</v>
      </c>
      <c r="F572" s="8" t="s">
        <v>13972</v>
      </c>
      <c r="G572" s="8" t="s">
        <v>13982</v>
      </c>
      <c r="H572" s="8"/>
      <c r="I572" s="9">
        <v>1199</v>
      </c>
      <c r="J572" s="8" t="str">
        <f t="shared" si="4"/>
        <v>1001-2000</v>
      </c>
      <c r="K572" s="8" t="s">
        <v>14064</v>
      </c>
      <c r="L572" s="8">
        <v>5</v>
      </c>
      <c r="M572" s="9">
        <v>1695</v>
      </c>
      <c r="N572" s="3">
        <v>0.28999999999999998</v>
      </c>
      <c r="O572" s="2">
        <v>3.6</v>
      </c>
      <c r="P572" s="4">
        <f t="shared" si="5"/>
        <v>0</v>
      </c>
      <c r="Q572" s="4">
        <v>13300</v>
      </c>
      <c r="R572" s="2" t="s">
        <v>9141</v>
      </c>
      <c r="S572" s="2" t="s">
        <v>9142</v>
      </c>
      <c r="T572" s="2" t="s">
        <v>9143</v>
      </c>
      <c r="U572" s="2" t="s">
        <v>9144</v>
      </c>
      <c r="V572" s="2" t="s">
        <v>9145</v>
      </c>
      <c r="W572" s="2" t="s">
        <v>9146</v>
      </c>
      <c r="X572" s="5" t="s">
        <v>9147</v>
      </c>
      <c r="Y572" s="5" t="s">
        <v>9148</v>
      </c>
    </row>
    <row r="573" spans="1:25" ht="13" x14ac:dyDescent="0.15">
      <c r="A573" s="2" t="s">
        <v>6907</v>
      </c>
      <c r="B573" s="2" t="s">
        <v>6908</v>
      </c>
      <c r="C573" s="8" t="str">
        <f ca="1">IFERROR(__xludf.DUMMYFUNCTION("INDEX(SPLIT(B573,"" ""),1)"),"Boult")</f>
        <v>Boult</v>
      </c>
      <c r="D573" s="2" t="s">
        <v>13942</v>
      </c>
      <c r="E573" s="8" t="s">
        <v>14007</v>
      </c>
      <c r="F573" s="8" t="s">
        <v>14008</v>
      </c>
      <c r="G573" s="8" t="s">
        <v>14009</v>
      </c>
      <c r="H573" s="8"/>
      <c r="I573" s="9">
        <v>1199</v>
      </c>
      <c r="J573" s="8" t="str">
        <f t="shared" si="4"/>
        <v>1001-2000</v>
      </c>
      <c r="K573" s="8" t="s">
        <v>14064</v>
      </c>
      <c r="L573" s="8">
        <v>5</v>
      </c>
      <c r="M573" s="9">
        <v>7999</v>
      </c>
      <c r="N573" s="3">
        <v>0.85</v>
      </c>
      <c r="O573" s="2">
        <v>3.6</v>
      </c>
      <c r="P573" s="4">
        <f t="shared" si="5"/>
        <v>0</v>
      </c>
      <c r="Q573" s="4">
        <v>25910</v>
      </c>
      <c r="R573" s="2" t="s">
        <v>6909</v>
      </c>
      <c r="S573" s="2" t="s">
        <v>6910</v>
      </c>
      <c r="T573" s="2" t="s">
        <v>6911</v>
      </c>
      <c r="U573" s="2" t="s">
        <v>6912</v>
      </c>
      <c r="V573" s="2" t="s">
        <v>6913</v>
      </c>
      <c r="W573" s="2" t="s">
        <v>6914</v>
      </c>
      <c r="X573" s="5" t="s">
        <v>6915</v>
      </c>
      <c r="Y573" s="5" t="s">
        <v>6916</v>
      </c>
    </row>
    <row r="574" spans="1:25" ht="13" x14ac:dyDescent="0.15">
      <c r="A574" s="2" t="s">
        <v>13016</v>
      </c>
      <c r="B574" s="2" t="s">
        <v>13017</v>
      </c>
      <c r="C574" s="8" t="str">
        <f ca="1">IFERROR(__xludf.DUMMYFUNCTION("INDEX(SPLIT(B574,"" ""),1)"),"ZIGMA")</f>
        <v>ZIGMA</v>
      </c>
      <c r="D574" s="2" t="s">
        <v>13950</v>
      </c>
      <c r="E574" s="8" t="s">
        <v>13951</v>
      </c>
      <c r="F574" s="8" t="s">
        <v>13985</v>
      </c>
      <c r="G574" s="8" t="s">
        <v>14001</v>
      </c>
      <c r="H574" s="8"/>
      <c r="I574" s="9">
        <v>1190</v>
      </c>
      <c r="J574" s="8" t="str">
        <f t="shared" si="4"/>
        <v>1001-2000</v>
      </c>
      <c r="K574" s="8" t="s">
        <v>14064</v>
      </c>
      <c r="L574" s="8">
        <v>5</v>
      </c>
      <c r="M574" s="9">
        <v>2550</v>
      </c>
      <c r="N574" s="3">
        <v>0.53</v>
      </c>
      <c r="O574" s="2">
        <v>3.8</v>
      </c>
      <c r="P574" s="4">
        <f t="shared" si="5"/>
        <v>0</v>
      </c>
      <c r="Q574" s="4">
        <v>1181</v>
      </c>
      <c r="R574" s="2" t="s">
        <v>13019</v>
      </c>
      <c r="S574" s="2" t="s">
        <v>13020</v>
      </c>
      <c r="T574" s="2" t="s">
        <v>13021</v>
      </c>
      <c r="U574" s="2" t="s">
        <v>13022</v>
      </c>
      <c r="V574" s="2" t="s">
        <v>13023</v>
      </c>
      <c r="W574" s="2" t="s">
        <v>13024</v>
      </c>
      <c r="X574" s="5" t="s">
        <v>13025</v>
      </c>
      <c r="Y574" s="5" t="s">
        <v>13026</v>
      </c>
    </row>
    <row r="575" spans="1:25" ht="13" x14ac:dyDescent="0.15">
      <c r="A575" s="2" t="s">
        <v>12052</v>
      </c>
      <c r="B575" s="2" t="s">
        <v>12053</v>
      </c>
      <c r="C575" s="8" t="str">
        <f ca="1">IFERROR(__xludf.DUMMYFUNCTION("INDEX(SPLIT(B575,"" ""),1)"),"Amazon")</f>
        <v>Amazon</v>
      </c>
      <c r="D575" s="2" t="s">
        <v>13950</v>
      </c>
      <c r="E575" s="8" t="s">
        <v>13958</v>
      </c>
      <c r="F575" s="8" t="s">
        <v>14005</v>
      </c>
      <c r="G575" s="8" t="s">
        <v>14034</v>
      </c>
      <c r="H575" s="8"/>
      <c r="I575" s="9">
        <v>1189</v>
      </c>
      <c r="J575" s="8" t="str">
        <f t="shared" si="4"/>
        <v>1001-2000</v>
      </c>
      <c r="K575" s="8" t="s">
        <v>14064</v>
      </c>
      <c r="L575" s="8">
        <v>5</v>
      </c>
      <c r="M575" s="9">
        <v>2400</v>
      </c>
      <c r="N575" s="3">
        <v>0.5</v>
      </c>
      <c r="O575" s="2">
        <v>4.0999999999999996</v>
      </c>
      <c r="P575" s="4">
        <f t="shared" si="5"/>
        <v>0</v>
      </c>
      <c r="Q575" s="2">
        <v>618</v>
      </c>
      <c r="R575" s="2" t="s">
        <v>12055</v>
      </c>
      <c r="S575" s="2" t="s">
        <v>12056</v>
      </c>
      <c r="T575" s="2" t="s">
        <v>12057</v>
      </c>
      <c r="U575" s="2" t="s">
        <v>12058</v>
      </c>
      <c r="V575" s="2" t="s">
        <v>12059</v>
      </c>
      <c r="W575" s="2" t="s">
        <v>12060</v>
      </c>
      <c r="X575" s="5" t="s">
        <v>12061</v>
      </c>
      <c r="Y575" s="5" t="s">
        <v>12062</v>
      </c>
    </row>
    <row r="576" spans="1:25" ht="13" x14ac:dyDescent="0.15">
      <c r="A576" s="2" t="s">
        <v>7516</v>
      </c>
      <c r="B576" s="2" t="s">
        <v>7517</v>
      </c>
      <c r="C576" s="8" t="str">
        <f ca="1">IFERROR(__xludf.DUMMYFUNCTION("INDEX(SPLIT(B576,"" ""),1)"),"Verilux®")</f>
        <v>Verilux®</v>
      </c>
      <c r="D576" s="2" t="s">
        <v>13954</v>
      </c>
      <c r="E576" s="8" t="s">
        <v>14026</v>
      </c>
      <c r="F576" s="8" t="s">
        <v>14136</v>
      </c>
      <c r="G576" s="8"/>
      <c r="H576" s="8"/>
      <c r="I576" s="9">
        <v>1187</v>
      </c>
      <c r="J576" s="8" t="str">
        <f t="shared" si="4"/>
        <v>1001-2000</v>
      </c>
      <c r="K576" s="8" t="s">
        <v>14064</v>
      </c>
      <c r="L576" s="8">
        <v>5</v>
      </c>
      <c r="M576" s="9">
        <v>1929</v>
      </c>
      <c r="N576" s="3">
        <v>0.38</v>
      </c>
      <c r="O576" s="2">
        <v>4.0999999999999996</v>
      </c>
      <c r="P576" s="4">
        <f t="shared" si="5"/>
        <v>0</v>
      </c>
      <c r="Q576" s="4">
        <v>1662</v>
      </c>
      <c r="R576" s="2" t="s">
        <v>7520</v>
      </c>
      <c r="S576" s="2" t="s">
        <v>7521</v>
      </c>
      <c r="T576" s="2" t="s">
        <v>7522</v>
      </c>
      <c r="U576" s="2" t="s">
        <v>7523</v>
      </c>
      <c r="V576" s="2" t="s">
        <v>7524</v>
      </c>
      <c r="W576" s="2" t="s">
        <v>7525</v>
      </c>
      <c r="X576" s="5" t="s">
        <v>7526</v>
      </c>
      <c r="Y576" s="5" t="s">
        <v>7527</v>
      </c>
    </row>
    <row r="577" spans="1:25" ht="13" x14ac:dyDescent="0.15">
      <c r="A577" s="2" t="s">
        <v>11232</v>
      </c>
      <c r="B577" s="2" t="s">
        <v>11233</v>
      </c>
      <c r="C577" s="8" t="str">
        <f ca="1">IFERROR(__xludf.DUMMYFUNCTION("INDEX(SPLIT(B577,"" ""),1)"),"Inalsa")</f>
        <v>Inalsa</v>
      </c>
      <c r="D577" s="2" t="s">
        <v>13950</v>
      </c>
      <c r="E577" s="8" t="s">
        <v>13958</v>
      </c>
      <c r="F577" s="8" t="s">
        <v>13969</v>
      </c>
      <c r="G577" s="8" t="s">
        <v>14040</v>
      </c>
      <c r="H577" s="8" t="s">
        <v>14118</v>
      </c>
      <c r="I577" s="9">
        <v>1182</v>
      </c>
      <c r="J577" s="8" t="str">
        <f t="shared" si="4"/>
        <v>1001-2000</v>
      </c>
      <c r="K577" s="8" t="s">
        <v>14064</v>
      </c>
      <c r="L577" s="8">
        <v>5</v>
      </c>
      <c r="M577" s="9">
        <v>2995</v>
      </c>
      <c r="N577" s="3">
        <v>0.61</v>
      </c>
      <c r="O577" s="2">
        <v>4.2</v>
      </c>
      <c r="P577" s="4">
        <f t="shared" si="5"/>
        <v>1</v>
      </c>
      <c r="Q577" s="4">
        <v>5178</v>
      </c>
      <c r="R577" s="2" t="s">
        <v>11235</v>
      </c>
      <c r="S577" s="2" t="s">
        <v>11236</v>
      </c>
      <c r="T577" s="2" t="s">
        <v>11237</v>
      </c>
      <c r="U577" s="2" t="s">
        <v>11238</v>
      </c>
      <c r="V577" s="2" t="s">
        <v>11239</v>
      </c>
      <c r="W577" s="2" t="s">
        <v>11240</v>
      </c>
      <c r="X577" s="5" t="s">
        <v>11241</v>
      </c>
      <c r="Y577" s="5" t="s">
        <v>11242</v>
      </c>
    </row>
    <row r="578" spans="1:25" ht="13" x14ac:dyDescent="0.15">
      <c r="A578" s="2" t="s">
        <v>13674</v>
      </c>
      <c r="B578" s="2" t="s">
        <v>13675</v>
      </c>
      <c r="C578" s="8" t="str">
        <f ca="1">IFERROR(__xludf.DUMMYFUNCTION("INDEX(SPLIT(B578,"" ""),1)"),"Borosil")</f>
        <v>Borosil</v>
      </c>
      <c r="D578" s="2" t="s">
        <v>13950</v>
      </c>
      <c r="E578" s="8" t="s">
        <v>13958</v>
      </c>
      <c r="F578" s="8" t="s">
        <v>13969</v>
      </c>
      <c r="G578" s="8" t="s">
        <v>14040</v>
      </c>
      <c r="H578" s="8" t="s">
        <v>14041</v>
      </c>
      <c r="I578" s="9">
        <v>1180</v>
      </c>
      <c r="J578" s="8" t="str">
        <f t="shared" si="4"/>
        <v>1001-2000</v>
      </c>
      <c r="K578" s="8" t="s">
        <v>14064</v>
      </c>
      <c r="L578" s="8">
        <v>5</v>
      </c>
      <c r="M578" s="9">
        <v>1440</v>
      </c>
      <c r="N578" s="3">
        <v>0.18</v>
      </c>
      <c r="O578" s="2">
        <v>4.2</v>
      </c>
      <c r="P578" s="4">
        <f t="shared" si="5"/>
        <v>1</v>
      </c>
      <c r="Q578" s="4">
        <v>1527</v>
      </c>
      <c r="R578" s="2" t="s">
        <v>13678</v>
      </c>
      <c r="S578" s="2" t="s">
        <v>13679</v>
      </c>
      <c r="T578" s="2" t="s">
        <v>13680</v>
      </c>
      <c r="U578" s="2" t="s">
        <v>13681</v>
      </c>
      <c r="V578" s="2" t="s">
        <v>13682</v>
      </c>
      <c r="W578" s="2" t="s">
        <v>13683</v>
      </c>
      <c r="X578" s="5" t="s">
        <v>13684</v>
      </c>
      <c r="Y578" s="5" t="s">
        <v>13685</v>
      </c>
    </row>
    <row r="579" spans="1:25" ht="13" x14ac:dyDescent="0.15">
      <c r="A579" s="2" t="s">
        <v>8892</v>
      </c>
      <c r="B579" s="2" t="s">
        <v>8893</v>
      </c>
      <c r="C579" s="8" t="str">
        <f ca="1">IFERROR(__xludf.DUMMYFUNCTION("INDEX(SPLIT(B579,"" ""),1)"),"HP")</f>
        <v>HP</v>
      </c>
      <c r="D579" s="2" t="s">
        <v>13954</v>
      </c>
      <c r="E579" s="8" t="s">
        <v>14026</v>
      </c>
      <c r="F579" s="8" t="s">
        <v>14042</v>
      </c>
      <c r="G579" s="8" t="s">
        <v>14043</v>
      </c>
      <c r="H579" s="8"/>
      <c r="I579" s="9">
        <v>1149</v>
      </c>
      <c r="J579" s="8" t="str">
        <f t="shared" si="4"/>
        <v>1001-2000</v>
      </c>
      <c r="K579" s="8" t="s">
        <v>14064</v>
      </c>
      <c r="L579" s="8">
        <v>5</v>
      </c>
      <c r="M579" s="9">
        <v>1800</v>
      </c>
      <c r="N579" s="3">
        <v>0.36</v>
      </c>
      <c r="O579" s="2">
        <v>4.3</v>
      </c>
      <c r="P579" s="4">
        <f t="shared" si="5"/>
        <v>1</v>
      </c>
      <c r="Q579" s="4">
        <v>4723</v>
      </c>
      <c r="R579" s="2" t="s">
        <v>8894</v>
      </c>
      <c r="S579" s="2" t="s">
        <v>8895</v>
      </c>
      <c r="T579" s="2" t="s">
        <v>8896</v>
      </c>
      <c r="U579" s="2" t="s">
        <v>8897</v>
      </c>
      <c r="V579" s="2" t="s">
        <v>8898</v>
      </c>
      <c r="W579" s="2" t="s">
        <v>8899</v>
      </c>
      <c r="X579" s="5" t="s">
        <v>8900</v>
      </c>
      <c r="Y579" s="5" t="s">
        <v>8901</v>
      </c>
    </row>
    <row r="580" spans="1:25" ht="13" x14ac:dyDescent="0.15">
      <c r="A580" s="2" t="s">
        <v>4062</v>
      </c>
      <c r="B580" s="2" t="s">
        <v>4063</v>
      </c>
      <c r="C580" s="8" t="str">
        <f ca="1">IFERROR(__xludf.DUMMYFUNCTION("INDEX(SPLIT(B580,"" ""),1)"),"MI")</f>
        <v>MI</v>
      </c>
      <c r="D580" s="2" t="s">
        <v>13942</v>
      </c>
      <c r="E580" s="8" t="s">
        <v>13947</v>
      </c>
      <c r="F580" s="8" t="s">
        <v>14045</v>
      </c>
      <c r="G580" s="8" t="s">
        <v>14050</v>
      </c>
      <c r="H580" s="8" t="s">
        <v>14051</v>
      </c>
      <c r="I580" s="9">
        <v>1149</v>
      </c>
      <c r="J580" s="8" t="str">
        <f t="shared" si="4"/>
        <v>1001-2000</v>
      </c>
      <c r="K580" s="8" t="s">
        <v>14064</v>
      </c>
      <c r="L580" s="8">
        <v>5</v>
      </c>
      <c r="M580" s="9">
        <v>2199</v>
      </c>
      <c r="N580" s="3">
        <v>0.48</v>
      </c>
      <c r="O580" s="2">
        <v>4.3</v>
      </c>
      <c r="P580" s="4">
        <f t="shared" si="5"/>
        <v>1</v>
      </c>
      <c r="Q580" s="2" t="s">
        <v>3254</v>
      </c>
      <c r="R580" s="2" t="s">
        <v>4064</v>
      </c>
      <c r="S580" s="2" t="s">
        <v>3256</v>
      </c>
      <c r="T580" s="2" t="s">
        <v>3257</v>
      </c>
      <c r="U580" s="2" t="s">
        <v>3258</v>
      </c>
      <c r="V580" s="2" t="s">
        <v>3259</v>
      </c>
      <c r="W580" s="2" t="s">
        <v>3260</v>
      </c>
      <c r="X580" s="5" t="s">
        <v>4065</v>
      </c>
      <c r="Y580" s="5" t="s">
        <v>4066</v>
      </c>
    </row>
    <row r="581" spans="1:25" ht="13" x14ac:dyDescent="0.15">
      <c r="A581" s="2" t="s">
        <v>3431</v>
      </c>
      <c r="B581" s="2" t="s">
        <v>3432</v>
      </c>
      <c r="C581" s="8" t="str">
        <f ca="1">IFERROR(__xludf.DUMMYFUNCTION("INDEX(SPLIT(B581,"" ""),1)"),"Mi")</f>
        <v>Mi</v>
      </c>
      <c r="D581" s="2" t="s">
        <v>13942</v>
      </c>
      <c r="E581" s="8" t="s">
        <v>13947</v>
      </c>
      <c r="F581" s="8" t="s">
        <v>14045</v>
      </c>
      <c r="G581" s="8" t="s">
        <v>14050</v>
      </c>
      <c r="H581" s="8" t="s">
        <v>14051</v>
      </c>
      <c r="I581" s="9">
        <v>1149</v>
      </c>
      <c r="J581" s="8" t="str">
        <f t="shared" si="4"/>
        <v>1001-2000</v>
      </c>
      <c r="K581" s="8" t="s">
        <v>14064</v>
      </c>
      <c r="L581" s="8">
        <v>5</v>
      </c>
      <c r="M581" s="9">
        <v>2199</v>
      </c>
      <c r="N581" s="3">
        <v>0.48</v>
      </c>
      <c r="O581" s="2">
        <v>4.3</v>
      </c>
      <c r="P581" s="4">
        <f t="shared" si="5"/>
        <v>1</v>
      </c>
      <c r="Q581" s="2" t="s">
        <v>3254</v>
      </c>
      <c r="R581" s="2" t="s">
        <v>3434</v>
      </c>
      <c r="S581" s="2" t="s">
        <v>3256</v>
      </c>
      <c r="T581" s="2" t="s">
        <v>3257</v>
      </c>
      <c r="U581" s="2" t="s">
        <v>3258</v>
      </c>
      <c r="V581" s="2" t="s">
        <v>3259</v>
      </c>
      <c r="W581" s="2" t="s">
        <v>3260</v>
      </c>
      <c r="X581" s="5" t="s">
        <v>3435</v>
      </c>
      <c r="Y581" s="5" t="s">
        <v>3436</v>
      </c>
    </row>
    <row r="582" spans="1:25" ht="13" x14ac:dyDescent="0.15">
      <c r="A582" s="2" t="s">
        <v>3746</v>
      </c>
      <c r="B582" s="2" t="s">
        <v>3747</v>
      </c>
      <c r="C582" s="8" t="str">
        <f ca="1">IFERROR(__xludf.DUMMYFUNCTION("INDEX(SPLIT(B582,"" ""),1)"),"Samsung")</f>
        <v>Samsung</v>
      </c>
      <c r="D582" s="2" t="s">
        <v>13942</v>
      </c>
      <c r="E582" s="8" t="s">
        <v>14038</v>
      </c>
      <c r="F582" s="8" t="s">
        <v>14075</v>
      </c>
      <c r="G582" s="8" t="s">
        <v>14076</v>
      </c>
      <c r="H582" s="8"/>
      <c r="I582" s="9">
        <v>1149</v>
      </c>
      <c r="J582" s="8" t="str">
        <f t="shared" si="4"/>
        <v>1001-2000</v>
      </c>
      <c r="K582" s="8" t="s">
        <v>14064</v>
      </c>
      <c r="L582" s="8">
        <v>5</v>
      </c>
      <c r="M582" s="9">
        <v>3999</v>
      </c>
      <c r="N582" s="3">
        <v>0.71</v>
      </c>
      <c r="O582" s="2">
        <v>4.3</v>
      </c>
      <c r="P582" s="4">
        <f t="shared" si="5"/>
        <v>1</v>
      </c>
      <c r="Q582" s="2" t="s">
        <v>3748</v>
      </c>
      <c r="R582" s="2" t="s">
        <v>3749</v>
      </c>
      <c r="S582" s="2" t="s">
        <v>3750</v>
      </c>
      <c r="T582" s="2" t="s">
        <v>3751</v>
      </c>
      <c r="U582" s="2" t="s">
        <v>3752</v>
      </c>
      <c r="V582" s="2" t="s">
        <v>3753</v>
      </c>
      <c r="W582" s="2" t="s">
        <v>3754</v>
      </c>
      <c r="X582" s="5" t="s">
        <v>3755</v>
      </c>
      <c r="Y582" s="5" t="s">
        <v>3756</v>
      </c>
    </row>
    <row r="583" spans="1:25" ht="13" x14ac:dyDescent="0.15">
      <c r="A583" s="2" t="s">
        <v>6472</v>
      </c>
      <c r="B583" s="2" t="s">
        <v>6473</v>
      </c>
      <c r="C583" s="8" t="str">
        <f ca="1">IFERROR(__xludf.DUMMYFUNCTION("INDEX(SPLIT(B583,"" ""),1)"),"TP-link")</f>
        <v>TP-link</v>
      </c>
      <c r="D583" s="2" t="s">
        <v>13954</v>
      </c>
      <c r="E583" s="8" t="s">
        <v>14048</v>
      </c>
      <c r="F583" s="8" t="s">
        <v>14049</v>
      </c>
      <c r="G583" s="8"/>
      <c r="H583" s="8"/>
      <c r="I583" s="9">
        <v>1149</v>
      </c>
      <c r="J583" s="8" t="str">
        <f t="shared" si="4"/>
        <v>1001-2000</v>
      </c>
      <c r="K583" s="8" t="s">
        <v>14064</v>
      </c>
      <c r="L583" s="8">
        <v>5</v>
      </c>
      <c r="M583" s="9">
        <v>1699</v>
      </c>
      <c r="N583" s="3">
        <v>0.32</v>
      </c>
      <c r="O583" s="2">
        <v>4.2</v>
      </c>
      <c r="P583" s="4">
        <f t="shared" si="5"/>
        <v>1</v>
      </c>
      <c r="Q583" s="2" t="s">
        <v>6474</v>
      </c>
      <c r="R583" s="2" t="s">
        <v>6475</v>
      </c>
      <c r="S583" s="2" t="s">
        <v>6476</v>
      </c>
      <c r="T583" s="2" t="s">
        <v>6477</v>
      </c>
      <c r="U583" s="2" t="s">
        <v>6478</v>
      </c>
      <c r="V583" s="2" t="s">
        <v>6479</v>
      </c>
      <c r="W583" s="2" t="s">
        <v>6480</v>
      </c>
      <c r="X583" s="5" t="s">
        <v>6481</v>
      </c>
      <c r="Y583" s="5" t="s">
        <v>6482</v>
      </c>
    </row>
    <row r="584" spans="1:25" ht="13" x14ac:dyDescent="0.15">
      <c r="A584" s="2" t="s">
        <v>7944</v>
      </c>
      <c r="B584" s="2" t="s">
        <v>7945</v>
      </c>
      <c r="C584" s="8" t="str">
        <f ca="1">IFERROR(__xludf.DUMMYFUNCTION("INDEX(SPLIT(B584,"" ""),1)"),"Portronics")</f>
        <v>Portronics</v>
      </c>
      <c r="D584" s="2" t="s">
        <v>13954</v>
      </c>
      <c r="E584" s="8" t="s">
        <v>14026</v>
      </c>
      <c r="F584" s="8" t="s">
        <v>14027</v>
      </c>
      <c r="G584" s="8" t="s">
        <v>14110</v>
      </c>
      <c r="H584" s="8"/>
      <c r="I584" s="9">
        <v>1149</v>
      </c>
      <c r="J584" s="8" t="str">
        <f t="shared" si="4"/>
        <v>1001-2000</v>
      </c>
      <c r="K584" s="8" t="s">
        <v>14064</v>
      </c>
      <c r="L584" s="8">
        <v>5</v>
      </c>
      <c r="M584" s="9">
        <v>1499</v>
      </c>
      <c r="N584" s="3">
        <v>0.23</v>
      </c>
      <c r="O584" s="2">
        <v>4.0999999999999996</v>
      </c>
      <c r="P584" s="4">
        <f t="shared" si="5"/>
        <v>0</v>
      </c>
      <c r="Q584" s="4">
        <v>10443</v>
      </c>
      <c r="R584" s="2" t="s">
        <v>7946</v>
      </c>
      <c r="S584" s="2" t="s">
        <v>7947</v>
      </c>
      <c r="T584" s="2" t="s">
        <v>7948</v>
      </c>
      <c r="U584" s="2" t="s">
        <v>7949</v>
      </c>
      <c r="V584" s="2" t="s">
        <v>7950</v>
      </c>
      <c r="W584" s="2" t="s">
        <v>7951</v>
      </c>
      <c r="X584" s="5" t="s">
        <v>7952</v>
      </c>
      <c r="Y584" s="5" t="s">
        <v>7953</v>
      </c>
    </row>
    <row r="585" spans="1:25" ht="13" x14ac:dyDescent="0.15">
      <c r="A585" s="2" t="s">
        <v>10166</v>
      </c>
      <c r="B585" s="2" t="s">
        <v>10167</v>
      </c>
      <c r="C585" s="8" t="str">
        <f ca="1">IFERROR(__xludf.DUMMYFUNCTION("INDEX(SPLIT(B585,"" ""),1)"),"Lifelong")</f>
        <v>Lifelong</v>
      </c>
      <c r="D585" s="2" t="s">
        <v>13950</v>
      </c>
      <c r="E585" s="8" t="s">
        <v>13958</v>
      </c>
      <c r="F585" s="8" t="s">
        <v>13969</v>
      </c>
      <c r="G585" s="8" t="s">
        <v>13994</v>
      </c>
      <c r="H585" s="8"/>
      <c r="I585" s="9">
        <v>1149</v>
      </c>
      <c r="J585" s="8" t="str">
        <f t="shared" si="4"/>
        <v>1001-2000</v>
      </c>
      <c r="K585" s="8" t="s">
        <v>14064</v>
      </c>
      <c r="L585" s="8">
        <v>5</v>
      </c>
      <c r="M585" s="9">
        <v>2499</v>
      </c>
      <c r="N585" s="3">
        <v>0.54</v>
      </c>
      <c r="O585" s="2">
        <v>3.8</v>
      </c>
      <c r="P585" s="4">
        <f t="shared" si="5"/>
        <v>0</v>
      </c>
      <c r="Q585" s="4">
        <v>4383</v>
      </c>
      <c r="R585" s="2" t="s">
        <v>10168</v>
      </c>
      <c r="S585" s="2" t="s">
        <v>10169</v>
      </c>
      <c r="T585" s="2" t="s">
        <v>10170</v>
      </c>
      <c r="U585" s="2" t="s">
        <v>10171</v>
      </c>
      <c r="V585" s="2" t="s">
        <v>10172</v>
      </c>
      <c r="W585" s="2" t="s">
        <v>10173</v>
      </c>
      <c r="X585" s="5" t="s">
        <v>10174</v>
      </c>
      <c r="Y585" s="5" t="s">
        <v>10175</v>
      </c>
    </row>
    <row r="586" spans="1:25" ht="13" x14ac:dyDescent="0.15">
      <c r="A586" s="2" t="s">
        <v>13729</v>
      </c>
      <c r="B586" s="2" t="s">
        <v>13730</v>
      </c>
      <c r="C586" s="8" t="str">
        <f ca="1">IFERROR(__xludf.DUMMYFUNCTION("INDEX(SPLIT(B586,"" ""),1)"),"Hilton")</f>
        <v>Hilton</v>
      </c>
      <c r="D586" s="2" t="s">
        <v>13950</v>
      </c>
      <c r="E586" s="8" t="s">
        <v>13951</v>
      </c>
      <c r="F586" s="8" t="s">
        <v>13972</v>
      </c>
      <c r="G586" s="8" t="s">
        <v>13982</v>
      </c>
      <c r="H586" s="8"/>
      <c r="I586" s="9">
        <v>1149</v>
      </c>
      <c r="J586" s="8" t="str">
        <f t="shared" si="4"/>
        <v>1001-2000</v>
      </c>
      <c r="K586" s="8" t="s">
        <v>14064</v>
      </c>
      <c r="L586" s="8">
        <v>5</v>
      </c>
      <c r="M586" s="9">
        <v>1899</v>
      </c>
      <c r="N586" s="3">
        <v>0.39</v>
      </c>
      <c r="O586" s="2">
        <v>3.5</v>
      </c>
      <c r="P586" s="4">
        <f t="shared" si="5"/>
        <v>0</v>
      </c>
      <c r="Q586" s="2">
        <v>24</v>
      </c>
      <c r="R586" s="2" t="s">
        <v>13731</v>
      </c>
      <c r="S586" s="2" t="s">
        <v>13732</v>
      </c>
      <c r="T586" s="2" t="s">
        <v>13733</v>
      </c>
      <c r="U586" s="2" t="s">
        <v>13734</v>
      </c>
      <c r="V586" s="2" t="s">
        <v>13735</v>
      </c>
      <c r="W586" s="2" t="s">
        <v>13736</v>
      </c>
      <c r="X586" s="5" t="s">
        <v>13737</v>
      </c>
      <c r="Y586" s="5" t="s">
        <v>13738</v>
      </c>
    </row>
    <row r="587" spans="1:25" ht="13" x14ac:dyDescent="0.15">
      <c r="A587" s="2" t="s">
        <v>10306</v>
      </c>
      <c r="B587" s="2" t="s">
        <v>10307</v>
      </c>
      <c r="C587" s="8" t="str">
        <f ca="1">IFERROR(__xludf.DUMMYFUNCTION("INDEX(SPLIT(B587,"" ""),1)"),"HUL")</f>
        <v>HUL</v>
      </c>
      <c r="D587" s="2" t="s">
        <v>13950</v>
      </c>
      <c r="E587" s="8" t="s">
        <v>13958</v>
      </c>
      <c r="F587" s="8" t="s">
        <v>13964</v>
      </c>
      <c r="G587" s="8" t="s">
        <v>14137</v>
      </c>
      <c r="H587" s="8"/>
      <c r="I587" s="9">
        <v>1130</v>
      </c>
      <c r="J587" s="8" t="str">
        <f t="shared" si="4"/>
        <v>1001-2000</v>
      </c>
      <c r="K587" s="8" t="s">
        <v>14064</v>
      </c>
      <c r="L587" s="8">
        <v>5</v>
      </c>
      <c r="M587" s="9">
        <v>1130</v>
      </c>
      <c r="N587" s="3">
        <v>0</v>
      </c>
      <c r="O587" s="2">
        <v>4.2</v>
      </c>
      <c r="P587" s="4">
        <f t="shared" si="5"/>
        <v>1</v>
      </c>
      <c r="Q587" s="4">
        <v>13250</v>
      </c>
      <c r="R587" s="2" t="s">
        <v>10310</v>
      </c>
      <c r="S587" s="2" t="s">
        <v>10311</v>
      </c>
      <c r="T587" s="2" t="s">
        <v>10312</v>
      </c>
      <c r="U587" s="2" t="s">
        <v>10313</v>
      </c>
      <c r="V587" s="2" t="s">
        <v>10314</v>
      </c>
      <c r="W587" s="2" t="s">
        <v>10315</v>
      </c>
      <c r="X587" s="5" t="s">
        <v>10316</v>
      </c>
      <c r="Y587" s="5" t="s">
        <v>10317</v>
      </c>
    </row>
    <row r="588" spans="1:25" ht="13" x14ac:dyDescent="0.15">
      <c r="A588" s="2" t="s">
        <v>13103</v>
      </c>
      <c r="B588" s="2" t="s">
        <v>13104</v>
      </c>
      <c r="C588" s="8" t="str">
        <f ca="1">IFERROR(__xludf.DUMMYFUNCTION("INDEX(SPLIT(B588,"" ""),1)"),"Usha")</f>
        <v>Usha</v>
      </c>
      <c r="D588" s="2" t="s">
        <v>13950</v>
      </c>
      <c r="E588" s="8" t="s">
        <v>13958</v>
      </c>
      <c r="F588" s="8" t="s">
        <v>13959</v>
      </c>
      <c r="G588" s="8" t="s">
        <v>13992</v>
      </c>
      <c r="H588" s="8" t="s">
        <v>13993</v>
      </c>
      <c r="I588" s="9">
        <v>1110</v>
      </c>
      <c r="J588" s="8" t="str">
        <f t="shared" si="4"/>
        <v>1001-2000</v>
      </c>
      <c r="K588" s="8" t="s">
        <v>14064</v>
      </c>
      <c r="L588" s="8">
        <v>5</v>
      </c>
      <c r="M588" s="9">
        <v>1599</v>
      </c>
      <c r="N588" s="3">
        <v>0.31</v>
      </c>
      <c r="O588" s="2">
        <v>4.3</v>
      </c>
      <c r="P588" s="4">
        <f t="shared" si="5"/>
        <v>1</v>
      </c>
      <c r="Q588" s="4">
        <v>4022</v>
      </c>
      <c r="R588" s="2" t="s">
        <v>13106</v>
      </c>
      <c r="S588" s="2" t="s">
        <v>13107</v>
      </c>
      <c r="T588" s="2" t="s">
        <v>13108</v>
      </c>
      <c r="U588" s="2" t="s">
        <v>13109</v>
      </c>
      <c r="V588" s="2" t="s">
        <v>13110</v>
      </c>
      <c r="W588" s="2" t="s">
        <v>13111</v>
      </c>
      <c r="X588" s="5" t="s">
        <v>13112</v>
      </c>
      <c r="Y588" s="5" t="s">
        <v>13113</v>
      </c>
    </row>
    <row r="589" spans="1:25" ht="13" x14ac:dyDescent="0.15">
      <c r="A589" s="2" t="s">
        <v>5962</v>
      </c>
      <c r="B589" s="2" t="s">
        <v>5963</v>
      </c>
      <c r="C589" s="8" t="str">
        <f ca="1">IFERROR(__xludf.DUMMYFUNCTION("INDEX(SPLIT(B589,"" ""),1)"),"SanDisk")</f>
        <v>SanDisk</v>
      </c>
      <c r="D589" s="2" t="s">
        <v>13954</v>
      </c>
      <c r="E589" s="8" t="s">
        <v>13976</v>
      </c>
      <c r="F589" s="8" t="s">
        <v>14119</v>
      </c>
      <c r="G589" s="8"/>
      <c r="H589" s="8"/>
      <c r="I589" s="9">
        <v>1109</v>
      </c>
      <c r="J589" s="8" t="str">
        <f t="shared" si="4"/>
        <v>1001-2000</v>
      </c>
      <c r="K589" s="8" t="s">
        <v>14064</v>
      </c>
      <c r="L589" s="8">
        <v>5</v>
      </c>
      <c r="M589" s="9">
        <v>2800</v>
      </c>
      <c r="N589" s="3">
        <v>0.6</v>
      </c>
      <c r="O589" s="2">
        <v>4.3</v>
      </c>
      <c r="P589" s="4">
        <f t="shared" si="5"/>
        <v>1</v>
      </c>
      <c r="Q589" s="4">
        <v>53464</v>
      </c>
      <c r="R589" s="2" t="s">
        <v>5966</v>
      </c>
      <c r="S589" s="2" t="s">
        <v>5967</v>
      </c>
      <c r="T589" s="2" t="s">
        <v>5968</v>
      </c>
      <c r="U589" s="2" t="s">
        <v>5969</v>
      </c>
      <c r="V589" s="2" t="s">
        <v>5970</v>
      </c>
      <c r="W589" s="2" t="s">
        <v>14138</v>
      </c>
      <c r="X589" s="5" t="s">
        <v>5972</v>
      </c>
      <c r="Y589" s="5" t="s">
        <v>5973</v>
      </c>
    </row>
    <row r="590" spans="1:25" ht="13" x14ac:dyDescent="0.15">
      <c r="A590" s="2" t="s">
        <v>1007</v>
      </c>
      <c r="B590" s="2" t="s">
        <v>1008</v>
      </c>
      <c r="C590" s="8" t="str">
        <f ca="1">IFERROR(__xludf.DUMMYFUNCTION("INDEX(SPLIT(B590,"" ""),1)"),"TP-Link")</f>
        <v>TP-Link</v>
      </c>
      <c r="D590" s="2" t="s">
        <v>13954</v>
      </c>
      <c r="E590" s="8" t="s">
        <v>14048</v>
      </c>
      <c r="F590" s="8" t="s">
        <v>14089</v>
      </c>
      <c r="G590" s="8" t="s">
        <v>14090</v>
      </c>
      <c r="H590" s="8"/>
      <c r="I590" s="9">
        <v>1099</v>
      </c>
      <c r="J590" s="8" t="str">
        <f t="shared" si="4"/>
        <v>1001-2000</v>
      </c>
      <c r="K590" s="8" t="s">
        <v>14064</v>
      </c>
      <c r="L590" s="8">
        <v>5</v>
      </c>
      <c r="M590" s="9">
        <v>1899</v>
      </c>
      <c r="N590" s="3">
        <v>0.42</v>
      </c>
      <c r="O590" s="2">
        <v>4.5</v>
      </c>
      <c r="P590" s="4">
        <f t="shared" si="5"/>
        <v>1</v>
      </c>
      <c r="Q590" s="4">
        <v>22420</v>
      </c>
      <c r="R590" s="2" t="s">
        <v>1009</v>
      </c>
      <c r="S590" s="2" t="s">
        <v>1010</v>
      </c>
      <c r="T590" s="2" t="s">
        <v>1011</v>
      </c>
      <c r="U590" s="2" t="s">
        <v>1012</v>
      </c>
      <c r="V590" s="2" t="s">
        <v>1013</v>
      </c>
      <c r="W590" s="2" t="s">
        <v>1014</v>
      </c>
      <c r="X590" s="5" t="s">
        <v>1015</v>
      </c>
      <c r="Y590" s="5" t="s">
        <v>1016</v>
      </c>
    </row>
    <row r="591" spans="1:25" ht="13" x14ac:dyDescent="0.15">
      <c r="A591" s="2" t="s">
        <v>13229</v>
      </c>
      <c r="B591" s="2" t="s">
        <v>13230</v>
      </c>
      <c r="C591" s="8" t="str">
        <f ca="1">IFERROR(__xludf.DUMMYFUNCTION("INDEX(SPLIT(B591,"" ""),1)"),"Cafe")</f>
        <v>Cafe</v>
      </c>
      <c r="D591" s="2" t="s">
        <v>13950</v>
      </c>
      <c r="E591" s="8" t="s">
        <v>13958</v>
      </c>
      <c r="F591" s="8" t="s">
        <v>14005</v>
      </c>
      <c r="G591" s="8" t="s">
        <v>14139</v>
      </c>
      <c r="H591" s="8"/>
      <c r="I591" s="9">
        <v>1099</v>
      </c>
      <c r="J591" s="8" t="str">
        <f t="shared" si="4"/>
        <v>1001-2000</v>
      </c>
      <c r="K591" s="8" t="s">
        <v>14064</v>
      </c>
      <c r="L591" s="8">
        <v>5</v>
      </c>
      <c r="M591" s="9">
        <v>1500</v>
      </c>
      <c r="N591" s="3">
        <v>0.27</v>
      </c>
      <c r="O591" s="2">
        <v>4.5</v>
      </c>
      <c r="P591" s="4">
        <f t="shared" si="5"/>
        <v>1</v>
      </c>
      <c r="Q591" s="4">
        <v>1065</v>
      </c>
      <c r="R591" s="2" t="s">
        <v>13232</v>
      </c>
      <c r="S591" s="2" t="s">
        <v>13233</v>
      </c>
      <c r="T591" s="2" t="s">
        <v>13234</v>
      </c>
      <c r="U591" s="2" t="s">
        <v>13235</v>
      </c>
      <c r="V591" s="2" t="s">
        <v>13236</v>
      </c>
      <c r="W591" s="2" t="s">
        <v>13237</v>
      </c>
      <c r="X591" s="5" t="s">
        <v>13238</v>
      </c>
      <c r="Y591" s="5" t="s">
        <v>13239</v>
      </c>
    </row>
    <row r="592" spans="1:25" ht="13" x14ac:dyDescent="0.15">
      <c r="A592" s="2" t="s">
        <v>10075</v>
      </c>
      <c r="B592" s="2" t="s">
        <v>10076</v>
      </c>
      <c r="C592" s="8" t="str">
        <f ca="1">IFERROR(__xludf.DUMMYFUNCTION("INDEX(SPLIT(B592,"" ""),1)"),"HealthSense")</f>
        <v>HealthSense</v>
      </c>
      <c r="D592" s="2" t="s">
        <v>13950</v>
      </c>
      <c r="E592" s="8" t="s">
        <v>13958</v>
      </c>
      <c r="F592" s="8" t="s">
        <v>13969</v>
      </c>
      <c r="G592" s="8" t="s">
        <v>14140</v>
      </c>
      <c r="H592" s="8"/>
      <c r="I592" s="9">
        <v>1099</v>
      </c>
      <c r="J592" s="8" t="str">
        <f t="shared" si="4"/>
        <v>1001-2000</v>
      </c>
      <c r="K592" s="8" t="s">
        <v>14064</v>
      </c>
      <c r="L592" s="8">
        <v>5</v>
      </c>
      <c r="M592" s="9">
        <v>1899</v>
      </c>
      <c r="N592" s="3">
        <v>0.42</v>
      </c>
      <c r="O592" s="2">
        <v>4.3</v>
      </c>
      <c r="P592" s="4">
        <f t="shared" si="5"/>
        <v>1</v>
      </c>
      <c r="Q592" s="4">
        <v>15276</v>
      </c>
      <c r="R592" s="2" t="s">
        <v>10077</v>
      </c>
      <c r="S592" s="2" t="s">
        <v>10078</v>
      </c>
      <c r="T592" s="2" t="s">
        <v>10079</v>
      </c>
      <c r="U592" s="2" t="s">
        <v>10080</v>
      </c>
      <c r="V592" s="2" t="s">
        <v>10081</v>
      </c>
      <c r="W592" s="2" t="s">
        <v>10082</v>
      </c>
      <c r="X592" s="5" t="s">
        <v>10083</v>
      </c>
      <c r="Y592" s="5" t="s">
        <v>10084</v>
      </c>
    </row>
    <row r="593" spans="1:25" ht="13" x14ac:dyDescent="0.15">
      <c r="A593" s="2" t="s">
        <v>10926</v>
      </c>
      <c r="B593" s="2" t="s">
        <v>10927</v>
      </c>
      <c r="C593" s="8" t="str">
        <f ca="1">IFERROR(__xludf.DUMMYFUNCTION("INDEX(SPLIT(B593,"" ""),1)"),"MILTON")</f>
        <v>MILTON</v>
      </c>
      <c r="D593" s="2" t="s">
        <v>13950</v>
      </c>
      <c r="E593" s="8" t="s">
        <v>13958</v>
      </c>
      <c r="F593" s="8" t="s">
        <v>13969</v>
      </c>
      <c r="G593" s="8" t="s">
        <v>14094</v>
      </c>
      <c r="H593" s="8"/>
      <c r="I593" s="9">
        <v>1099</v>
      </c>
      <c r="J593" s="8" t="str">
        <f t="shared" si="4"/>
        <v>1001-2000</v>
      </c>
      <c r="K593" s="8" t="s">
        <v>14064</v>
      </c>
      <c r="L593" s="8">
        <v>5</v>
      </c>
      <c r="M593" s="9">
        <v>1899</v>
      </c>
      <c r="N593" s="3">
        <v>0.42</v>
      </c>
      <c r="O593" s="2">
        <v>4.3</v>
      </c>
      <c r="P593" s="4">
        <f t="shared" si="5"/>
        <v>1</v>
      </c>
      <c r="Q593" s="4">
        <v>1811</v>
      </c>
      <c r="R593" s="2" t="s">
        <v>10928</v>
      </c>
      <c r="S593" s="2" t="s">
        <v>10929</v>
      </c>
      <c r="T593" s="2" t="s">
        <v>10930</v>
      </c>
      <c r="U593" s="2" t="s">
        <v>10931</v>
      </c>
      <c r="V593" s="2" t="s">
        <v>10932</v>
      </c>
      <c r="W593" s="2" t="s">
        <v>10933</v>
      </c>
      <c r="X593" s="5" t="s">
        <v>10934</v>
      </c>
      <c r="Y593" s="5" t="s">
        <v>10935</v>
      </c>
    </row>
    <row r="594" spans="1:25" ht="13" x14ac:dyDescent="0.15">
      <c r="A594" s="2" t="s">
        <v>11169</v>
      </c>
      <c r="B594" s="2" t="s">
        <v>11170</v>
      </c>
      <c r="C594" s="8" t="str">
        <f ca="1">IFERROR(__xludf.DUMMYFUNCTION("INDEX(SPLIT(B594,"" ""),1)"),"Bajaj")</f>
        <v>Bajaj</v>
      </c>
      <c r="D594" s="2" t="s">
        <v>13950</v>
      </c>
      <c r="E594" s="8" t="s">
        <v>13958</v>
      </c>
      <c r="F594" s="8" t="s">
        <v>13959</v>
      </c>
      <c r="G594" s="8" t="s">
        <v>13992</v>
      </c>
      <c r="H594" s="8" t="s">
        <v>13993</v>
      </c>
      <c r="I594" s="9">
        <v>1099</v>
      </c>
      <c r="J594" s="8" t="str">
        <f t="shared" si="4"/>
        <v>1001-2000</v>
      </c>
      <c r="K594" s="8" t="s">
        <v>14064</v>
      </c>
      <c r="L594" s="8">
        <v>5</v>
      </c>
      <c r="M594" s="9">
        <v>1920</v>
      </c>
      <c r="N594" s="3">
        <v>0.43</v>
      </c>
      <c r="O594" s="2">
        <v>4.2</v>
      </c>
      <c r="P594" s="4">
        <f t="shared" si="5"/>
        <v>1</v>
      </c>
      <c r="Q594" s="4">
        <v>9772</v>
      </c>
      <c r="R594" s="2" t="s">
        <v>11172</v>
      </c>
      <c r="S594" s="2" t="s">
        <v>11173</v>
      </c>
      <c r="T594" s="2" t="s">
        <v>11174</v>
      </c>
      <c r="U594" s="2" t="s">
        <v>11175</v>
      </c>
      <c r="V594" s="2" t="s">
        <v>11176</v>
      </c>
      <c r="W594" s="2" t="s">
        <v>11177</v>
      </c>
      <c r="X594" s="5" t="s">
        <v>11178</v>
      </c>
      <c r="Y594" s="5" t="s">
        <v>11179</v>
      </c>
    </row>
    <row r="595" spans="1:25" ht="13" x14ac:dyDescent="0.15">
      <c r="A595" s="2" t="s">
        <v>10231</v>
      </c>
      <c r="B595" s="2" t="s">
        <v>10232</v>
      </c>
      <c r="C595" s="8" t="str">
        <f ca="1">IFERROR(__xludf.DUMMYFUNCTION("INDEX(SPLIT(B595,"" ""),1)"),"Pigeon")</f>
        <v>Pigeon</v>
      </c>
      <c r="D595" s="2" t="s">
        <v>13950</v>
      </c>
      <c r="E595" s="8" t="s">
        <v>13958</v>
      </c>
      <c r="F595" s="8" t="s">
        <v>13969</v>
      </c>
      <c r="G595" s="8" t="s">
        <v>14061</v>
      </c>
      <c r="H595" s="8"/>
      <c r="I595" s="9">
        <v>1099</v>
      </c>
      <c r="J595" s="8" t="str">
        <f t="shared" si="4"/>
        <v>1001-2000</v>
      </c>
      <c r="K595" s="8" t="s">
        <v>14064</v>
      </c>
      <c r="L595" s="8">
        <v>5</v>
      </c>
      <c r="M595" s="9">
        <v>1795</v>
      </c>
      <c r="N595" s="3">
        <v>0.39</v>
      </c>
      <c r="O595" s="2">
        <v>4.2</v>
      </c>
      <c r="P595" s="4">
        <f t="shared" si="5"/>
        <v>1</v>
      </c>
      <c r="Q595" s="4">
        <v>4244</v>
      </c>
      <c r="R595" s="2" t="s">
        <v>10233</v>
      </c>
      <c r="S595" s="2" t="s">
        <v>10234</v>
      </c>
      <c r="T595" s="2" t="s">
        <v>10235</v>
      </c>
      <c r="U595" s="2" t="s">
        <v>10236</v>
      </c>
      <c r="V595" s="2" t="s">
        <v>10237</v>
      </c>
      <c r="W595" s="2" t="s">
        <v>10238</v>
      </c>
      <c r="X595" s="5" t="s">
        <v>10239</v>
      </c>
      <c r="Y595" s="5" t="s">
        <v>10240</v>
      </c>
    </row>
    <row r="596" spans="1:25" ht="13" x14ac:dyDescent="0.15">
      <c r="A596" s="2" t="s">
        <v>8943</v>
      </c>
      <c r="B596" s="2" t="s">
        <v>8944</v>
      </c>
      <c r="C596" s="8" t="str">
        <f ca="1">IFERROR(__xludf.DUMMYFUNCTION("INDEX(SPLIT(B596,"" ""),1)"),"Offbeat®")</f>
        <v>Offbeat®</v>
      </c>
      <c r="D596" s="2" t="s">
        <v>13954</v>
      </c>
      <c r="E596" s="8" t="s">
        <v>14026</v>
      </c>
      <c r="F596" s="8" t="s">
        <v>14027</v>
      </c>
      <c r="G596" s="8" t="s">
        <v>14111</v>
      </c>
      <c r="H596" s="8"/>
      <c r="I596" s="9">
        <v>1099</v>
      </c>
      <c r="J596" s="8" t="str">
        <f t="shared" si="4"/>
        <v>1001-2000</v>
      </c>
      <c r="K596" s="8" t="s">
        <v>14064</v>
      </c>
      <c r="L596" s="8">
        <v>5</v>
      </c>
      <c r="M596" s="9">
        <v>1499</v>
      </c>
      <c r="N596" s="3">
        <v>0.27</v>
      </c>
      <c r="O596" s="2">
        <v>4.2</v>
      </c>
      <c r="P596" s="4">
        <f t="shared" si="5"/>
        <v>1</v>
      </c>
      <c r="Q596" s="4">
        <v>2375</v>
      </c>
      <c r="R596" s="2" t="s">
        <v>8945</v>
      </c>
      <c r="S596" s="2" t="s">
        <v>8946</v>
      </c>
      <c r="T596" s="2" t="s">
        <v>8947</v>
      </c>
      <c r="U596" s="2" t="s">
        <v>8948</v>
      </c>
      <c r="V596" s="2" t="s">
        <v>8949</v>
      </c>
      <c r="W596" s="2" t="s">
        <v>8950</v>
      </c>
      <c r="X596" s="5" t="s">
        <v>8951</v>
      </c>
      <c r="Y596" s="5" t="s">
        <v>8952</v>
      </c>
    </row>
    <row r="597" spans="1:25" ht="13" x14ac:dyDescent="0.15">
      <c r="A597" s="2" t="s">
        <v>12474</v>
      </c>
      <c r="B597" s="2" t="s">
        <v>12475</v>
      </c>
      <c r="C597" s="8" t="str">
        <f ca="1">IFERROR(__xludf.DUMMYFUNCTION("INDEX(SPLIT(B597,"" ""),1)"),"InstaCuppa")</f>
        <v>InstaCuppa</v>
      </c>
      <c r="D597" s="2" t="s">
        <v>13950</v>
      </c>
      <c r="E597" s="8" t="s">
        <v>13958</v>
      </c>
      <c r="F597" s="8" t="s">
        <v>14005</v>
      </c>
      <c r="G597" s="8" t="s">
        <v>14141</v>
      </c>
      <c r="H597" s="8"/>
      <c r="I597" s="9">
        <v>1099</v>
      </c>
      <c r="J597" s="8" t="str">
        <f t="shared" si="4"/>
        <v>1001-2000</v>
      </c>
      <c r="K597" s="8" t="s">
        <v>14064</v>
      </c>
      <c r="L597" s="8">
        <v>5</v>
      </c>
      <c r="M597" s="9">
        <v>1499</v>
      </c>
      <c r="N597" s="3">
        <v>0.27</v>
      </c>
      <c r="O597" s="2">
        <v>4.0999999999999996</v>
      </c>
      <c r="P597" s="4">
        <f t="shared" si="5"/>
        <v>0</v>
      </c>
      <c r="Q597" s="4">
        <v>4401</v>
      </c>
      <c r="R597" s="2" t="s">
        <v>12476</v>
      </c>
      <c r="S597" s="2" t="s">
        <v>12477</v>
      </c>
      <c r="T597" s="2" t="s">
        <v>12478</v>
      </c>
      <c r="U597" s="2" t="s">
        <v>12479</v>
      </c>
      <c r="V597" s="2" t="s">
        <v>12480</v>
      </c>
      <c r="W597" s="2" t="s">
        <v>12481</v>
      </c>
      <c r="X597" s="5" t="s">
        <v>12482</v>
      </c>
      <c r="Y597" s="5" t="s">
        <v>12483</v>
      </c>
    </row>
    <row r="598" spans="1:25" ht="13" x14ac:dyDescent="0.15">
      <c r="A598" s="2" t="s">
        <v>9726</v>
      </c>
      <c r="B598" s="2" t="s">
        <v>9727</v>
      </c>
      <c r="C598" s="8" t="str">
        <f ca="1">IFERROR(__xludf.DUMMYFUNCTION("INDEX(SPLIT(B598,"" ""),1)"),"Bulfyss")</f>
        <v>Bulfyss</v>
      </c>
      <c r="D598" s="2" t="s">
        <v>13950</v>
      </c>
      <c r="E598" s="8" t="s">
        <v>13958</v>
      </c>
      <c r="F598" s="8" t="s">
        <v>13959</v>
      </c>
      <c r="G598" s="8" t="s">
        <v>13992</v>
      </c>
      <c r="H598" s="8" t="s">
        <v>14112</v>
      </c>
      <c r="I598" s="9">
        <v>1099</v>
      </c>
      <c r="J598" s="8" t="str">
        <f t="shared" si="4"/>
        <v>1001-2000</v>
      </c>
      <c r="K598" s="8" t="s">
        <v>14064</v>
      </c>
      <c r="L598" s="8">
        <v>5</v>
      </c>
      <c r="M598" s="9">
        <v>1999</v>
      </c>
      <c r="N598" s="3">
        <v>0.45</v>
      </c>
      <c r="O598" s="2">
        <v>4</v>
      </c>
      <c r="P598" s="4">
        <f t="shared" si="5"/>
        <v>0</v>
      </c>
      <c r="Q598" s="2">
        <v>604</v>
      </c>
      <c r="R598" s="2" t="s">
        <v>9728</v>
      </c>
      <c r="S598" s="2" t="s">
        <v>9729</v>
      </c>
      <c r="T598" s="2" t="s">
        <v>9730</v>
      </c>
      <c r="U598" s="2" t="s">
        <v>9731</v>
      </c>
      <c r="V598" s="2" t="s">
        <v>9732</v>
      </c>
      <c r="W598" s="2" t="s">
        <v>9733</v>
      </c>
      <c r="X598" s="5" t="s">
        <v>9734</v>
      </c>
      <c r="Y598" s="5" t="s">
        <v>9735</v>
      </c>
    </row>
    <row r="599" spans="1:25" ht="13" x14ac:dyDescent="0.15">
      <c r="A599" s="2" t="s">
        <v>12108</v>
      </c>
      <c r="B599" s="2" t="s">
        <v>12109</v>
      </c>
      <c r="C599" s="8" t="str">
        <f ca="1">IFERROR(__xludf.DUMMYFUNCTION("INDEX(SPLIT(B599,"" ""),1)"),"ACTIVA")</f>
        <v>ACTIVA</v>
      </c>
      <c r="D599" s="2" t="s">
        <v>13950</v>
      </c>
      <c r="E599" s="8" t="s">
        <v>13951</v>
      </c>
      <c r="F599" s="8" t="s">
        <v>14020</v>
      </c>
      <c r="G599" s="8" t="s">
        <v>14021</v>
      </c>
      <c r="H599" s="8"/>
      <c r="I599" s="9">
        <v>1099</v>
      </c>
      <c r="J599" s="8" t="str">
        <f t="shared" si="4"/>
        <v>1001-2000</v>
      </c>
      <c r="K599" s="8" t="s">
        <v>14064</v>
      </c>
      <c r="L599" s="8">
        <v>5</v>
      </c>
      <c r="M599" s="9">
        <v>1990</v>
      </c>
      <c r="N599" s="3">
        <v>0.45</v>
      </c>
      <c r="O599" s="2">
        <v>3.9</v>
      </c>
      <c r="P599" s="4">
        <f t="shared" si="5"/>
        <v>0</v>
      </c>
      <c r="Q599" s="4">
        <v>5911</v>
      </c>
      <c r="R599" s="2" t="s">
        <v>12110</v>
      </c>
      <c r="S599" s="2" t="s">
        <v>12111</v>
      </c>
      <c r="T599" s="2" t="s">
        <v>12112</v>
      </c>
      <c r="U599" s="2" t="s">
        <v>12113</v>
      </c>
      <c r="V599" s="2" t="s">
        <v>12114</v>
      </c>
      <c r="W599" s="2" t="s">
        <v>12115</v>
      </c>
      <c r="X599" s="5" t="s">
        <v>12116</v>
      </c>
      <c r="Y599" s="5" t="s">
        <v>12117</v>
      </c>
    </row>
    <row r="600" spans="1:25" ht="13" x14ac:dyDescent="0.15">
      <c r="A600" s="2" t="s">
        <v>9664</v>
      </c>
      <c r="B600" s="2" t="s">
        <v>9665</v>
      </c>
      <c r="C600" s="8" t="str">
        <f ca="1">IFERROR(__xludf.DUMMYFUNCTION("INDEX(SPLIT(B600,"" ""),1)"),"Lifelong")</f>
        <v>Lifelong</v>
      </c>
      <c r="D600" s="2" t="s">
        <v>13950</v>
      </c>
      <c r="E600" s="8" t="s">
        <v>13951</v>
      </c>
      <c r="F600" s="8" t="s">
        <v>13972</v>
      </c>
      <c r="G600" s="8" t="s">
        <v>13982</v>
      </c>
      <c r="H600" s="8"/>
      <c r="I600" s="9">
        <v>1099</v>
      </c>
      <c r="J600" s="8" t="str">
        <f t="shared" si="4"/>
        <v>1001-2000</v>
      </c>
      <c r="K600" s="8" t="s">
        <v>14064</v>
      </c>
      <c r="L600" s="8">
        <v>5</v>
      </c>
      <c r="M600" s="9">
        <v>2400</v>
      </c>
      <c r="N600" s="3">
        <v>0.54</v>
      </c>
      <c r="O600" s="2">
        <v>3.8</v>
      </c>
      <c r="P600" s="4">
        <f t="shared" si="5"/>
        <v>0</v>
      </c>
      <c r="Q600" s="2">
        <v>4</v>
      </c>
      <c r="R600" s="2" t="s">
        <v>9666</v>
      </c>
      <c r="S600" s="2" t="s">
        <v>9667</v>
      </c>
      <c r="T600" s="2" t="s">
        <v>9668</v>
      </c>
      <c r="U600" s="2" t="s">
        <v>9669</v>
      </c>
      <c r="V600" s="2" t="s">
        <v>9670</v>
      </c>
      <c r="W600" s="2" t="s">
        <v>9671</v>
      </c>
      <c r="X600" s="5" t="s">
        <v>9672</v>
      </c>
      <c r="Y600" s="5" t="s">
        <v>9673</v>
      </c>
    </row>
    <row r="601" spans="1:25" ht="13" x14ac:dyDescent="0.15">
      <c r="A601" s="2" t="s">
        <v>7748</v>
      </c>
      <c r="B601" s="2" t="s">
        <v>7749</v>
      </c>
      <c r="C601" s="8" t="str">
        <f ca="1">IFERROR(__xludf.DUMMYFUNCTION("INDEX(SPLIT(B601,"" ""),1)"),"Boult")</f>
        <v>Boult</v>
      </c>
      <c r="D601" s="2" t="s">
        <v>13942</v>
      </c>
      <c r="E601" s="8" t="s">
        <v>14007</v>
      </c>
      <c r="F601" s="8" t="s">
        <v>14008</v>
      </c>
      <c r="G601" s="8" t="s">
        <v>14009</v>
      </c>
      <c r="H601" s="8"/>
      <c r="I601" s="9">
        <v>1099</v>
      </c>
      <c r="J601" s="8" t="str">
        <f t="shared" si="4"/>
        <v>1001-2000</v>
      </c>
      <c r="K601" s="8" t="s">
        <v>14064</v>
      </c>
      <c r="L601" s="8">
        <v>5</v>
      </c>
      <c r="M601" s="9">
        <v>5999</v>
      </c>
      <c r="N601" s="3">
        <v>0.82</v>
      </c>
      <c r="O601" s="2">
        <v>3.5</v>
      </c>
      <c r="P601" s="4">
        <f t="shared" si="5"/>
        <v>0</v>
      </c>
      <c r="Q601" s="4">
        <v>12966</v>
      </c>
      <c r="R601" s="2" t="s">
        <v>5692</v>
      </c>
      <c r="S601" s="2" t="s">
        <v>7750</v>
      </c>
      <c r="T601" s="2" t="s">
        <v>7751</v>
      </c>
      <c r="U601" s="2" t="s">
        <v>7752</v>
      </c>
      <c r="V601" s="2" t="s">
        <v>7753</v>
      </c>
      <c r="W601" s="2" t="s">
        <v>7754</v>
      </c>
      <c r="X601" s="5" t="s">
        <v>7755</v>
      </c>
      <c r="Y601" s="5" t="s">
        <v>7756</v>
      </c>
    </row>
    <row r="602" spans="1:25" ht="13" x14ac:dyDescent="0.15">
      <c r="A602" s="2" t="s">
        <v>12849</v>
      </c>
      <c r="B602" s="2" t="s">
        <v>12850</v>
      </c>
      <c r="C602" s="8" t="str">
        <f ca="1">IFERROR(__xludf.DUMMYFUNCTION("INDEX(SPLIT(B602,"" ""),1)"),"Candes")</f>
        <v>Candes</v>
      </c>
      <c r="D602" s="2" t="s">
        <v>13950</v>
      </c>
      <c r="E602" s="8" t="s">
        <v>13951</v>
      </c>
      <c r="F602" s="8" t="s">
        <v>13972</v>
      </c>
      <c r="G602" s="8" t="s">
        <v>13973</v>
      </c>
      <c r="H602" s="8"/>
      <c r="I602" s="9">
        <v>1090</v>
      </c>
      <c r="J602" s="8" t="str">
        <f t="shared" si="4"/>
        <v>1001-2000</v>
      </c>
      <c r="K602" s="8" t="s">
        <v>14064</v>
      </c>
      <c r="L602" s="8">
        <v>5</v>
      </c>
      <c r="M602" s="9">
        <v>2999</v>
      </c>
      <c r="N602" s="3">
        <v>0.64</v>
      </c>
      <c r="O602" s="2">
        <v>3.5</v>
      </c>
      <c r="P602" s="4">
        <f t="shared" si="5"/>
        <v>0</v>
      </c>
      <c r="Q602" s="2">
        <v>57</v>
      </c>
      <c r="R602" s="2" t="s">
        <v>12851</v>
      </c>
      <c r="S602" s="2" t="s">
        <v>12852</v>
      </c>
      <c r="T602" s="2" t="s">
        <v>12853</v>
      </c>
      <c r="U602" s="2" t="s">
        <v>12854</v>
      </c>
      <c r="V602" s="2" t="s">
        <v>12855</v>
      </c>
      <c r="W602" s="2" t="s">
        <v>12856</v>
      </c>
      <c r="X602" s="5" t="s">
        <v>12857</v>
      </c>
      <c r="Y602" s="5" t="s">
        <v>12858</v>
      </c>
    </row>
    <row r="603" spans="1:25" ht="13" x14ac:dyDescent="0.15">
      <c r="A603" s="2" t="s">
        <v>1587</v>
      </c>
      <c r="B603" s="2" t="s">
        <v>1588</v>
      </c>
      <c r="C603" s="8" t="str">
        <f ca="1">IFERROR(__xludf.DUMMYFUNCTION("INDEX(SPLIT(B603,"" ""),1)"),"AmazonBasics")</f>
        <v>AmazonBasics</v>
      </c>
      <c r="D603" s="2" t="s">
        <v>13942</v>
      </c>
      <c r="E603" s="8" t="s">
        <v>13943</v>
      </c>
      <c r="F603" s="8" t="s">
        <v>14038</v>
      </c>
      <c r="G603" s="8" t="s">
        <v>14096</v>
      </c>
      <c r="H603" s="8" t="s">
        <v>14142</v>
      </c>
      <c r="I603" s="9">
        <v>1089</v>
      </c>
      <c r="J603" s="8" t="str">
        <f t="shared" si="4"/>
        <v>1001-2000</v>
      </c>
      <c r="K603" s="8" t="s">
        <v>14064</v>
      </c>
      <c r="L603" s="8">
        <v>5</v>
      </c>
      <c r="M603" s="9">
        <v>1600</v>
      </c>
      <c r="N603" s="3">
        <v>0.32</v>
      </c>
      <c r="O603" s="2">
        <v>4</v>
      </c>
      <c r="P603" s="4">
        <f t="shared" si="5"/>
        <v>0</v>
      </c>
      <c r="Q603" s="4">
        <v>3565</v>
      </c>
      <c r="R603" s="2" t="s">
        <v>1591</v>
      </c>
      <c r="S603" s="2" t="s">
        <v>1592</v>
      </c>
      <c r="T603" s="2" t="s">
        <v>1593</v>
      </c>
      <c r="U603" s="2" t="s">
        <v>1594</v>
      </c>
      <c r="V603" s="2" t="s">
        <v>1595</v>
      </c>
      <c r="W603" s="2" t="s">
        <v>1596</v>
      </c>
      <c r="X603" s="5" t="s">
        <v>1597</v>
      </c>
      <c r="Y603" s="5" t="s">
        <v>1598</v>
      </c>
    </row>
    <row r="604" spans="1:25" ht="13" x14ac:dyDescent="0.15">
      <c r="A604" s="2" t="s">
        <v>3680</v>
      </c>
      <c r="B604" s="2" t="s">
        <v>3681</v>
      </c>
      <c r="C604" s="8" t="str">
        <f ca="1">IFERROR(__xludf.DUMMYFUNCTION("INDEX(SPLIT(B604,"" ""),1)"),"Samsung")</f>
        <v>Samsung</v>
      </c>
      <c r="D604" s="2" t="s">
        <v>13942</v>
      </c>
      <c r="E604" s="8" t="s">
        <v>13947</v>
      </c>
      <c r="F604" s="8" t="s">
        <v>14045</v>
      </c>
      <c r="G604" s="8" t="s">
        <v>14050</v>
      </c>
      <c r="H604" s="8" t="s">
        <v>14132</v>
      </c>
      <c r="I604" s="9">
        <v>1075</v>
      </c>
      <c r="J604" s="8" t="str">
        <f t="shared" si="4"/>
        <v>1001-2000</v>
      </c>
      <c r="K604" s="8" t="s">
        <v>14064</v>
      </c>
      <c r="L604" s="8">
        <v>5</v>
      </c>
      <c r="M604" s="9">
        <v>1699</v>
      </c>
      <c r="N604" s="3">
        <v>0.37</v>
      </c>
      <c r="O604" s="2">
        <v>4.4000000000000004</v>
      </c>
      <c r="P604" s="4">
        <f t="shared" si="5"/>
        <v>1</v>
      </c>
      <c r="Q604" s="4">
        <v>7462</v>
      </c>
      <c r="R604" s="2" t="s">
        <v>3683</v>
      </c>
      <c r="S604" s="2" t="s">
        <v>3684</v>
      </c>
      <c r="T604" s="2" t="s">
        <v>3685</v>
      </c>
      <c r="U604" s="2" t="s">
        <v>3686</v>
      </c>
      <c r="V604" s="2" t="s">
        <v>3687</v>
      </c>
      <c r="W604" s="2" t="s">
        <v>3688</v>
      </c>
      <c r="X604" s="5" t="s">
        <v>3689</v>
      </c>
      <c r="Y604" s="5" t="s">
        <v>3690</v>
      </c>
    </row>
    <row r="605" spans="1:25" ht="13" x14ac:dyDescent="0.15">
      <c r="A605" s="2" t="s">
        <v>11953</v>
      </c>
      <c r="B605" s="2" t="s">
        <v>11954</v>
      </c>
      <c r="C605" s="8" t="str">
        <f ca="1">IFERROR(__xludf.DUMMYFUNCTION("INDEX(SPLIT(B605,"" ""),1)"),"Candes")</f>
        <v>Candes</v>
      </c>
      <c r="D605" s="2" t="s">
        <v>13950</v>
      </c>
      <c r="E605" s="8" t="s">
        <v>13951</v>
      </c>
      <c r="F605" s="8" t="s">
        <v>13972</v>
      </c>
      <c r="G605" s="8" t="s">
        <v>13973</v>
      </c>
      <c r="H605" s="8"/>
      <c r="I605" s="9">
        <v>1069</v>
      </c>
      <c r="J605" s="8" t="str">
        <f t="shared" si="4"/>
        <v>1001-2000</v>
      </c>
      <c r="K605" s="8" t="s">
        <v>14064</v>
      </c>
      <c r="L605" s="8">
        <v>5</v>
      </c>
      <c r="M605" s="9">
        <v>1699</v>
      </c>
      <c r="N605" s="3">
        <v>0.37</v>
      </c>
      <c r="O605" s="2">
        <v>3.9</v>
      </c>
      <c r="P605" s="4">
        <f t="shared" si="5"/>
        <v>0</v>
      </c>
      <c r="Q605" s="2">
        <v>313</v>
      </c>
      <c r="R605" s="2" t="s">
        <v>11956</v>
      </c>
      <c r="S605" s="2" t="s">
        <v>11957</v>
      </c>
      <c r="T605" s="2" t="s">
        <v>11958</v>
      </c>
      <c r="U605" s="2" t="s">
        <v>11959</v>
      </c>
      <c r="V605" s="2" t="s">
        <v>11960</v>
      </c>
      <c r="W605" s="2" t="s">
        <v>11961</v>
      </c>
      <c r="X605" s="5" t="s">
        <v>11962</v>
      </c>
      <c r="Y605" s="5" t="s">
        <v>11963</v>
      </c>
    </row>
    <row r="606" spans="1:25" ht="13" x14ac:dyDescent="0.15">
      <c r="A606" s="2" t="s">
        <v>4981</v>
      </c>
      <c r="B606" s="2" t="s">
        <v>4982</v>
      </c>
      <c r="C606" s="8" t="str">
        <f ca="1">IFERROR(__xludf.DUMMYFUNCTION("INDEX(SPLIT(B606,"" ""),1)"),"Lava")</f>
        <v>Lava</v>
      </c>
      <c r="D606" s="2" t="s">
        <v>13942</v>
      </c>
      <c r="E606" s="8" t="s">
        <v>13947</v>
      </c>
      <c r="F606" s="8" t="s">
        <v>13948</v>
      </c>
      <c r="G606" s="8" t="s">
        <v>14016</v>
      </c>
      <c r="H606" s="8"/>
      <c r="I606" s="9">
        <v>1055</v>
      </c>
      <c r="J606" s="8" t="str">
        <f t="shared" si="4"/>
        <v>1001-2000</v>
      </c>
      <c r="K606" s="8" t="s">
        <v>14064</v>
      </c>
      <c r="L606" s="8">
        <v>5</v>
      </c>
      <c r="M606" s="9">
        <v>1249</v>
      </c>
      <c r="N606" s="3">
        <v>0.16</v>
      </c>
      <c r="O606" s="2">
        <v>3.8</v>
      </c>
      <c r="P606" s="4">
        <f t="shared" si="5"/>
        <v>0</v>
      </c>
      <c r="Q606" s="4">
        <v>2352</v>
      </c>
      <c r="R606" s="2" t="s">
        <v>4984</v>
      </c>
      <c r="S606" s="2" t="s">
        <v>4985</v>
      </c>
      <c r="T606" s="2" t="s">
        <v>4986</v>
      </c>
      <c r="U606" s="2" t="s">
        <v>4987</v>
      </c>
      <c r="V606" s="2" t="s">
        <v>4988</v>
      </c>
      <c r="W606" s="2" t="s">
        <v>4989</v>
      </c>
      <c r="X606" s="5" t="s">
        <v>4990</v>
      </c>
      <c r="Y606" s="5" t="s">
        <v>4991</v>
      </c>
    </row>
    <row r="607" spans="1:25" ht="13" x14ac:dyDescent="0.15">
      <c r="A607" s="2" t="s">
        <v>11285</v>
      </c>
      <c r="B607" s="2" t="s">
        <v>11286</v>
      </c>
      <c r="C607" s="8" t="str">
        <f ca="1">IFERROR(__xludf.DUMMYFUNCTION("INDEX(SPLIT(B607,"" ""),1)"),"Wipro")</f>
        <v>Wipro</v>
      </c>
      <c r="D607" s="2" t="s">
        <v>13950</v>
      </c>
      <c r="E607" s="8" t="s">
        <v>13958</v>
      </c>
      <c r="F607" s="8" t="s">
        <v>13969</v>
      </c>
      <c r="G607" s="8" t="s">
        <v>14094</v>
      </c>
      <c r="H607" s="8"/>
      <c r="I607" s="9">
        <v>1052</v>
      </c>
      <c r="J607" s="8" t="str">
        <f t="shared" si="4"/>
        <v>1001-2000</v>
      </c>
      <c r="K607" s="8" t="s">
        <v>14064</v>
      </c>
      <c r="L607" s="8">
        <v>5</v>
      </c>
      <c r="M607" s="9">
        <v>1790</v>
      </c>
      <c r="N607" s="3">
        <v>0.41</v>
      </c>
      <c r="O607" s="2">
        <v>4.3</v>
      </c>
      <c r="P607" s="4">
        <f t="shared" si="5"/>
        <v>1</v>
      </c>
      <c r="Q607" s="4">
        <v>1404</v>
      </c>
      <c r="R607" s="2" t="s">
        <v>11288</v>
      </c>
      <c r="S607" s="2" t="s">
        <v>11289</v>
      </c>
      <c r="T607" s="2" t="s">
        <v>11290</v>
      </c>
      <c r="U607" s="2" t="s">
        <v>11291</v>
      </c>
      <c r="V607" s="2" t="s">
        <v>11292</v>
      </c>
      <c r="W607" s="2" t="s">
        <v>11293</v>
      </c>
      <c r="X607" s="5" t="s">
        <v>11294</v>
      </c>
      <c r="Y607" s="5" t="s">
        <v>11295</v>
      </c>
    </row>
    <row r="608" spans="1:25" ht="13" x14ac:dyDescent="0.15">
      <c r="A608" s="2" t="s">
        <v>5922</v>
      </c>
      <c r="B608" s="2" t="s">
        <v>5923</v>
      </c>
      <c r="C608" s="8" t="str">
        <f ca="1">IFERROR(__xludf.DUMMYFUNCTION("INDEX(SPLIT(B608,"" ""),1)"),"ZEBRONICS")</f>
        <v>ZEBRONICS</v>
      </c>
      <c r="D608" s="2" t="s">
        <v>13942</v>
      </c>
      <c r="E608" s="8" t="s">
        <v>14002</v>
      </c>
      <c r="F608" s="8" t="s">
        <v>14003</v>
      </c>
      <c r="G608" s="8" t="s">
        <v>14065</v>
      </c>
      <c r="H608" s="8"/>
      <c r="I608" s="9">
        <v>1049</v>
      </c>
      <c r="J608" s="8" t="str">
        <f t="shared" si="4"/>
        <v>1001-2000</v>
      </c>
      <c r="K608" s="8" t="s">
        <v>14064</v>
      </c>
      <c r="L608" s="8">
        <v>5</v>
      </c>
      <c r="M608" s="9">
        <v>2299</v>
      </c>
      <c r="N608" s="3">
        <v>0.54</v>
      </c>
      <c r="O608" s="2">
        <v>3.9</v>
      </c>
      <c r="P608" s="4">
        <f t="shared" si="5"/>
        <v>0</v>
      </c>
      <c r="Q608" s="4">
        <v>1779</v>
      </c>
      <c r="R608" s="2" t="s">
        <v>5926</v>
      </c>
      <c r="S608" s="2" t="s">
        <v>5927</v>
      </c>
      <c r="T608" s="2" t="s">
        <v>5928</v>
      </c>
      <c r="U608" s="2" t="s">
        <v>5929</v>
      </c>
      <c r="V608" s="2" t="s">
        <v>5930</v>
      </c>
      <c r="W608" s="2" t="s">
        <v>5931</v>
      </c>
      <c r="X608" s="5" t="s">
        <v>5932</v>
      </c>
      <c r="Y608" s="5" t="s">
        <v>5933</v>
      </c>
    </row>
    <row r="609" spans="1:25" ht="13" x14ac:dyDescent="0.15">
      <c r="A609" s="2" t="s">
        <v>11222</v>
      </c>
      <c r="B609" s="2" t="s">
        <v>11223</v>
      </c>
      <c r="C609" s="8" t="str">
        <f ca="1">IFERROR(__xludf.DUMMYFUNCTION("INDEX(SPLIT(B609,"" ""),1)"),"Wipro")</f>
        <v>Wipro</v>
      </c>
      <c r="D609" s="2" t="s">
        <v>13950</v>
      </c>
      <c r="E609" s="8" t="s">
        <v>13958</v>
      </c>
      <c r="F609" s="8" t="s">
        <v>13959</v>
      </c>
      <c r="G609" s="8" t="s">
        <v>13992</v>
      </c>
      <c r="H609" s="8" t="s">
        <v>13993</v>
      </c>
      <c r="I609" s="9">
        <v>1049</v>
      </c>
      <c r="J609" s="8" t="str">
        <f t="shared" si="4"/>
        <v>1001-2000</v>
      </c>
      <c r="K609" s="8" t="s">
        <v>14064</v>
      </c>
      <c r="L609" s="8">
        <v>5</v>
      </c>
      <c r="M609" s="9">
        <v>1950</v>
      </c>
      <c r="N609" s="3">
        <v>0.46</v>
      </c>
      <c r="O609" s="2">
        <v>3.8</v>
      </c>
      <c r="P609" s="4">
        <f t="shared" si="5"/>
        <v>0</v>
      </c>
      <c r="Q609" s="2">
        <v>250</v>
      </c>
      <c r="R609" s="2" t="s">
        <v>11224</v>
      </c>
      <c r="S609" s="2" t="s">
        <v>11225</v>
      </c>
      <c r="T609" s="2" t="s">
        <v>11226</v>
      </c>
      <c r="U609" s="2" t="s">
        <v>11227</v>
      </c>
      <c r="V609" s="2" t="s">
        <v>11228</v>
      </c>
      <c r="W609" s="2" t="s">
        <v>11229</v>
      </c>
      <c r="X609" s="5" t="s">
        <v>11230</v>
      </c>
      <c r="Y609" s="5" t="s">
        <v>11231</v>
      </c>
    </row>
    <row r="610" spans="1:25" ht="13" x14ac:dyDescent="0.15">
      <c r="A610" s="2" t="s">
        <v>12281</v>
      </c>
      <c r="B610" s="2" t="s">
        <v>12282</v>
      </c>
      <c r="C610" s="8" t="str">
        <f ca="1">IFERROR(__xludf.DUMMYFUNCTION("INDEX(SPLIT(B610,"" ""),1)"),"CSI")</f>
        <v>CSI</v>
      </c>
      <c r="D610" s="2" t="s">
        <v>13950</v>
      </c>
      <c r="E610" s="8" t="s">
        <v>13951</v>
      </c>
      <c r="F610" s="8" t="s">
        <v>13985</v>
      </c>
      <c r="G610" s="8" t="s">
        <v>14001</v>
      </c>
      <c r="H610" s="8"/>
      <c r="I610" s="9">
        <v>1049</v>
      </c>
      <c r="J610" s="8" t="str">
        <f t="shared" si="4"/>
        <v>1001-2000</v>
      </c>
      <c r="K610" s="8" t="s">
        <v>14064</v>
      </c>
      <c r="L610" s="8">
        <v>5</v>
      </c>
      <c r="M610" s="9">
        <v>2499</v>
      </c>
      <c r="N610" s="3">
        <v>0.57999999999999996</v>
      </c>
      <c r="O610" s="2">
        <v>3.7</v>
      </c>
      <c r="P610" s="4">
        <f t="shared" si="5"/>
        <v>0</v>
      </c>
      <c r="Q610" s="2">
        <v>638</v>
      </c>
      <c r="R610" s="2" t="s">
        <v>11704</v>
      </c>
      <c r="S610" s="2" t="s">
        <v>12283</v>
      </c>
      <c r="T610" s="2" t="s">
        <v>12284</v>
      </c>
      <c r="U610" s="2" t="s">
        <v>12285</v>
      </c>
      <c r="V610" s="2" t="s">
        <v>12286</v>
      </c>
      <c r="W610" s="2" t="s">
        <v>12287</v>
      </c>
      <c r="X610" s="5" t="s">
        <v>12288</v>
      </c>
      <c r="Y610" s="5" t="s">
        <v>12289</v>
      </c>
    </row>
    <row r="611" spans="1:25" ht="13" x14ac:dyDescent="0.15">
      <c r="A611" s="2" t="s">
        <v>11702</v>
      </c>
      <c r="B611" s="2" t="s">
        <v>11703</v>
      </c>
      <c r="C611" s="8" t="str">
        <f ca="1">IFERROR(__xludf.DUMMYFUNCTION("INDEX(SPLIT(B611,"" ""),1)"),"CSI")</f>
        <v>CSI</v>
      </c>
      <c r="D611" s="2" t="s">
        <v>13950</v>
      </c>
      <c r="E611" s="8" t="s">
        <v>13951</v>
      </c>
      <c r="F611" s="8" t="s">
        <v>13985</v>
      </c>
      <c r="G611" s="8" t="s">
        <v>14001</v>
      </c>
      <c r="H611" s="8"/>
      <c r="I611" s="9">
        <v>1049</v>
      </c>
      <c r="J611" s="8" t="str">
        <f t="shared" si="4"/>
        <v>1001-2000</v>
      </c>
      <c r="K611" s="8" t="s">
        <v>14064</v>
      </c>
      <c r="L611" s="8">
        <v>5</v>
      </c>
      <c r="M611" s="9">
        <v>2499</v>
      </c>
      <c r="N611" s="3">
        <v>0.57999999999999996</v>
      </c>
      <c r="O611" s="2">
        <v>3.6</v>
      </c>
      <c r="P611" s="4">
        <f t="shared" si="5"/>
        <v>0</v>
      </c>
      <c r="Q611" s="2">
        <v>328</v>
      </c>
      <c r="R611" s="2" t="s">
        <v>11704</v>
      </c>
      <c r="S611" s="2" t="s">
        <v>11705</v>
      </c>
      <c r="T611" s="2" t="s">
        <v>11706</v>
      </c>
      <c r="U611" s="2" t="s">
        <v>11707</v>
      </c>
      <c r="V611" s="2" t="s">
        <v>11708</v>
      </c>
      <c r="W611" s="2" t="s">
        <v>11709</v>
      </c>
      <c r="X611" s="5" t="s">
        <v>11710</v>
      </c>
      <c r="Y611" s="5" t="s">
        <v>11711</v>
      </c>
    </row>
    <row r="612" spans="1:25" ht="13" x14ac:dyDescent="0.15">
      <c r="A612" s="2" t="s">
        <v>9867</v>
      </c>
      <c r="B612" s="2" t="s">
        <v>9868</v>
      </c>
      <c r="C612" s="8" t="str">
        <f ca="1">IFERROR(__xludf.DUMMYFUNCTION("INDEX(SPLIT(B612,"" ""),1)"),"Amazon")</f>
        <v>Amazon</v>
      </c>
      <c r="D612" s="2" t="s">
        <v>13950</v>
      </c>
      <c r="E612" s="8" t="s">
        <v>13951</v>
      </c>
      <c r="F612" s="8" t="s">
        <v>13972</v>
      </c>
      <c r="G612" s="8" t="s">
        <v>13973</v>
      </c>
      <c r="H612" s="8"/>
      <c r="I612" s="9">
        <v>1049</v>
      </c>
      <c r="J612" s="8" t="str">
        <f t="shared" si="4"/>
        <v>1001-2000</v>
      </c>
      <c r="K612" s="8" t="s">
        <v>14064</v>
      </c>
      <c r="L612" s="8">
        <v>5</v>
      </c>
      <c r="M612" s="9">
        <v>1699</v>
      </c>
      <c r="N612" s="3">
        <v>0.38</v>
      </c>
      <c r="O612" s="2">
        <v>3.1</v>
      </c>
      <c r="P612" s="4">
        <f t="shared" si="5"/>
        <v>0</v>
      </c>
      <c r="Q612" s="2">
        <v>111</v>
      </c>
      <c r="R612" s="2" t="s">
        <v>9869</v>
      </c>
      <c r="S612" s="2" t="s">
        <v>9870</v>
      </c>
      <c r="T612" s="2" t="s">
        <v>9871</v>
      </c>
      <c r="U612" s="2" t="s">
        <v>9872</v>
      </c>
      <c r="V612" s="2" t="s">
        <v>9873</v>
      </c>
      <c r="W612" s="2" t="s">
        <v>9874</v>
      </c>
      <c r="X612" s="5" t="s">
        <v>9875</v>
      </c>
      <c r="Y612" s="5" t="s">
        <v>9876</v>
      </c>
    </row>
    <row r="613" spans="1:25" ht="13" x14ac:dyDescent="0.15">
      <c r="A613" s="2" t="s">
        <v>9248</v>
      </c>
      <c r="B613" s="2" t="s">
        <v>9249</v>
      </c>
      <c r="C613" s="8" t="str">
        <f ca="1">IFERROR(__xludf.DUMMYFUNCTION("INDEX(SPLIT(B613,"" ""),1)"),"Prestige")</f>
        <v>Prestige</v>
      </c>
      <c r="D613" s="2" t="s">
        <v>13950</v>
      </c>
      <c r="E613" s="8" t="s">
        <v>13958</v>
      </c>
      <c r="F613" s="8" t="s">
        <v>13969</v>
      </c>
      <c r="G613" s="8" t="s">
        <v>14040</v>
      </c>
      <c r="H613" s="8" t="s">
        <v>14041</v>
      </c>
      <c r="I613" s="9">
        <v>1043</v>
      </c>
      <c r="J613" s="8" t="str">
        <f t="shared" si="4"/>
        <v>1001-2000</v>
      </c>
      <c r="K613" s="8" t="s">
        <v>14064</v>
      </c>
      <c r="L613" s="8">
        <v>5</v>
      </c>
      <c r="M613" s="9">
        <v>1345</v>
      </c>
      <c r="N613" s="3">
        <v>0.22</v>
      </c>
      <c r="O613" s="2">
        <v>3.8</v>
      </c>
      <c r="P613" s="4">
        <f t="shared" si="5"/>
        <v>0</v>
      </c>
      <c r="Q613" s="4">
        <v>15592</v>
      </c>
      <c r="R613" s="2" t="s">
        <v>9251</v>
      </c>
      <c r="S613" s="2" t="s">
        <v>9252</v>
      </c>
      <c r="T613" s="2" t="s">
        <v>9253</v>
      </c>
      <c r="U613" s="2" t="s">
        <v>9254</v>
      </c>
      <c r="V613" s="2" t="s">
        <v>9255</v>
      </c>
      <c r="W613" s="2" t="s">
        <v>9256</v>
      </c>
      <c r="X613" s="5" t="s">
        <v>9257</v>
      </c>
      <c r="Y613" s="5" t="s">
        <v>9258</v>
      </c>
    </row>
    <row r="614" spans="1:25" ht="13" x14ac:dyDescent="0.15">
      <c r="A614" s="2" t="s">
        <v>4176</v>
      </c>
      <c r="B614" s="2" t="s">
        <v>4177</v>
      </c>
      <c r="C614" s="8" t="str">
        <f ca="1">IFERROR(__xludf.DUMMYFUNCTION("INDEX(SPLIT(B614,"" ""),1)"),"Spigen")</f>
        <v>Spigen</v>
      </c>
      <c r="D614" s="2" t="s">
        <v>13942</v>
      </c>
      <c r="E614" s="8" t="s">
        <v>13947</v>
      </c>
      <c r="F614" s="8" t="s">
        <v>14045</v>
      </c>
      <c r="G614" s="8" t="s">
        <v>14143</v>
      </c>
      <c r="H614" s="8" t="s">
        <v>14131</v>
      </c>
      <c r="I614" s="9">
        <v>999</v>
      </c>
      <c r="J614" s="8" t="str">
        <f t="shared" si="4"/>
        <v>501-1000</v>
      </c>
      <c r="K614" s="8" t="s">
        <v>14144</v>
      </c>
      <c r="L614" s="8">
        <v>4</v>
      </c>
      <c r="M614" s="9">
        <v>2899</v>
      </c>
      <c r="N614" s="3">
        <v>0.66</v>
      </c>
      <c r="O614" s="2">
        <v>4.7</v>
      </c>
      <c r="P614" s="4">
        <f t="shared" si="5"/>
        <v>1</v>
      </c>
      <c r="Q614" s="4">
        <v>7779</v>
      </c>
      <c r="R614" s="2" t="s">
        <v>4178</v>
      </c>
      <c r="S614" s="2" t="s">
        <v>4179</v>
      </c>
      <c r="T614" s="2" t="s">
        <v>4180</v>
      </c>
      <c r="U614" s="2" t="s">
        <v>4181</v>
      </c>
      <c r="V614" s="2" t="s">
        <v>4182</v>
      </c>
      <c r="W614" s="2" t="s">
        <v>4183</v>
      </c>
      <c r="X614" s="5" t="s">
        <v>4184</v>
      </c>
      <c r="Y614" s="5" t="s">
        <v>4185</v>
      </c>
    </row>
    <row r="615" spans="1:25" ht="13" x14ac:dyDescent="0.15">
      <c r="A615" s="2" t="s">
        <v>1377</v>
      </c>
      <c r="B615" s="2" t="s">
        <v>1378</v>
      </c>
      <c r="C615" s="8" t="str">
        <f ca="1">IFERROR(__xludf.DUMMYFUNCTION("INDEX(SPLIT(B615,"" ""),1)"),"10k")</f>
        <v>10k</v>
      </c>
      <c r="D615" s="2" t="s">
        <v>13942</v>
      </c>
      <c r="E615" s="8" t="s">
        <v>13943</v>
      </c>
      <c r="F615" s="8" t="s">
        <v>14038</v>
      </c>
      <c r="G615" s="8" t="s">
        <v>14096</v>
      </c>
      <c r="H615" s="8" t="s">
        <v>14145</v>
      </c>
      <c r="I615" s="9">
        <v>999</v>
      </c>
      <c r="J615" s="8" t="str">
        <f t="shared" si="4"/>
        <v>501-1000</v>
      </c>
      <c r="K615" s="8" t="s">
        <v>14144</v>
      </c>
      <c r="L615" s="8">
        <v>4</v>
      </c>
      <c r="M615" s="9">
        <v>2399</v>
      </c>
      <c r="N615" s="3">
        <v>0.57999999999999996</v>
      </c>
      <c r="O615" s="2">
        <v>4.5999999999999996</v>
      </c>
      <c r="P615" s="4">
        <f t="shared" si="5"/>
        <v>1</v>
      </c>
      <c r="Q615" s="4">
        <v>3664</v>
      </c>
      <c r="R615" s="2" t="s">
        <v>1380</v>
      </c>
      <c r="S615" s="2" t="s">
        <v>1381</v>
      </c>
      <c r="T615" s="2" t="s">
        <v>1382</v>
      </c>
      <c r="U615" s="2" t="s">
        <v>1383</v>
      </c>
      <c r="V615" s="2" t="s">
        <v>1384</v>
      </c>
      <c r="W615" s="2" t="s">
        <v>1385</v>
      </c>
      <c r="X615" s="5" t="s">
        <v>1386</v>
      </c>
      <c r="Y615" s="5" t="s">
        <v>1387</v>
      </c>
    </row>
    <row r="616" spans="1:25" ht="13" x14ac:dyDescent="0.15">
      <c r="A616" s="2" t="s">
        <v>4093</v>
      </c>
      <c r="B616" s="2" t="s">
        <v>4094</v>
      </c>
      <c r="C616" s="8" t="str">
        <f ca="1">IFERROR(__xludf.DUMMYFUNCTION("INDEX(SPLIT(B616,"" ""),1)"),"Spigen")</f>
        <v>Spigen</v>
      </c>
      <c r="D616" s="2" t="s">
        <v>13942</v>
      </c>
      <c r="E616" s="8" t="s">
        <v>13947</v>
      </c>
      <c r="F616" s="8" t="s">
        <v>14045</v>
      </c>
      <c r="G616" s="8" t="s">
        <v>14143</v>
      </c>
      <c r="H616" s="8" t="s">
        <v>14131</v>
      </c>
      <c r="I616" s="9">
        <v>999</v>
      </c>
      <c r="J616" s="8" t="str">
        <f t="shared" si="4"/>
        <v>501-1000</v>
      </c>
      <c r="K616" s="8" t="s">
        <v>14144</v>
      </c>
      <c r="L616" s="8">
        <v>4</v>
      </c>
      <c r="M616" s="9">
        <v>2899</v>
      </c>
      <c r="N616" s="3">
        <v>0.66</v>
      </c>
      <c r="O616" s="2">
        <v>4.5999999999999996</v>
      </c>
      <c r="P616" s="4">
        <f t="shared" si="5"/>
        <v>1</v>
      </c>
      <c r="Q616" s="4">
        <v>26603</v>
      </c>
      <c r="R616" s="2" t="s">
        <v>4097</v>
      </c>
      <c r="S616" s="2" t="s">
        <v>4098</v>
      </c>
      <c r="T616" s="2" t="s">
        <v>4099</v>
      </c>
      <c r="U616" s="2" t="s">
        <v>4100</v>
      </c>
      <c r="V616" s="2" t="s">
        <v>4101</v>
      </c>
      <c r="W616" s="2" t="s">
        <v>4102</v>
      </c>
      <c r="X616" s="5" t="s">
        <v>4103</v>
      </c>
      <c r="Y616" s="5" t="s">
        <v>4104</v>
      </c>
    </row>
    <row r="617" spans="1:25" ht="13" x14ac:dyDescent="0.15">
      <c r="A617" s="2" t="s">
        <v>4248</v>
      </c>
      <c r="B617" s="2" t="s">
        <v>4249</v>
      </c>
      <c r="C617" s="8" t="str">
        <f ca="1">IFERROR(__xludf.DUMMYFUNCTION("INDEX(SPLIT(B617,"" ""),1)"),"Spigen")</f>
        <v>Spigen</v>
      </c>
      <c r="D617" s="2" t="s">
        <v>13942</v>
      </c>
      <c r="E617" s="8" t="s">
        <v>13947</v>
      </c>
      <c r="F617" s="8" t="s">
        <v>14045</v>
      </c>
      <c r="G617" s="8" t="s">
        <v>14143</v>
      </c>
      <c r="H617" s="8" t="s">
        <v>14131</v>
      </c>
      <c r="I617" s="9">
        <v>999</v>
      </c>
      <c r="J617" s="8" t="str">
        <f t="shared" si="4"/>
        <v>501-1000</v>
      </c>
      <c r="K617" s="8" t="s">
        <v>14144</v>
      </c>
      <c r="L617" s="8">
        <v>4</v>
      </c>
      <c r="M617" s="9">
        <v>2899</v>
      </c>
      <c r="N617" s="3">
        <v>0.66</v>
      </c>
      <c r="O617" s="2">
        <v>4.5999999999999996</v>
      </c>
      <c r="P617" s="4">
        <f t="shared" si="5"/>
        <v>1</v>
      </c>
      <c r="Q617" s="4">
        <v>6129</v>
      </c>
      <c r="R617" s="2" t="s">
        <v>4250</v>
      </c>
      <c r="S617" s="2" t="s">
        <v>4251</v>
      </c>
      <c r="T617" s="2" t="s">
        <v>4252</v>
      </c>
      <c r="U617" s="2" t="s">
        <v>4253</v>
      </c>
      <c r="V617" s="2" t="s">
        <v>4254</v>
      </c>
      <c r="W617" s="2" t="s">
        <v>14146</v>
      </c>
      <c r="X617" s="5" t="s">
        <v>4256</v>
      </c>
      <c r="Y617" s="5" t="s">
        <v>4257</v>
      </c>
    </row>
    <row r="618" spans="1:25" ht="13" x14ac:dyDescent="0.15">
      <c r="A618" s="2" t="s">
        <v>1459</v>
      </c>
      <c r="B618" s="2" t="s">
        <v>1460</v>
      </c>
      <c r="C618" s="8" t="str">
        <f ca="1">IFERROR(__xludf.DUMMYFUNCTION("INDEX(SPLIT(B618,"" ""),1)"),"AmazonBasics")</f>
        <v>AmazonBasics</v>
      </c>
      <c r="D618" s="2" t="s">
        <v>13954</v>
      </c>
      <c r="E618" s="8" t="s">
        <v>14026</v>
      </c>
      <c r="F618" s="8" t="s">
        <v>14095</v>
      </c>
      <c r="G618" s="8" t="s">
        <v>14096</v>
      </c>
      <c r="H618" s="8" t="s">
        <v>14097</v>
      </c>
      <c r="I618" s="9">
        <v>999</v>
      </c>
      <c r="J618" s="8" t="str">
        <f t="shared" si="4"/>
        <v>501-1000</v>
      </c>
      <c r="K618" s="8" t="s">
        <v>14144</v>
      </c>
      <c r="L618" s="8">
        <v>4</v>
      </c>
      <c r="M618" s="9">
        <v>2100</v>
      </c>
      <c r="N618" s="3">
        <v>0.52</v>
      </c>
      <c r="O618" s="2">
        <v>4.5</v>
      </c>
      <c r="P618" s="4">
        <f t="shared" si="5"/>
        <v>1</v>
      </c>
      <c r="Q618" s="4">
        <v>5492</v>
      </c>
      <c r="R618" s="2" t="s">
        <v>566</v>
      </c>
      <c r="S618" s="2" t="s">
        <v>1461</v>
      </c>
      <c r="T618" s="2" t="s">
        <v>1462</v>
      </c>
      <c r="U618" s="2" t="s">
        <v>1463</v>
      </c>
      <c r="V618" s="2" t="s">
        <v>1464</v>
      </c>
      <c r="W618" s="2" t="s">
        <v>1465</v>
      </c>
      <c r="X618" s="5" t="s">
        <v>1466</v>
      </c>
      <c r="Y618" s="5" t="s">
        <v>1467</v>
      </c>
    </row>
    <row r="619" spans="1:25" ht="13" x14ac:dyDescent="0.15">
      <c r="A619" s="2" t="s">
        <v>8518</v>
      </c>
      <c r="B619" s="2" t="s">
        <v>8519</v>
      </c>
      <c r="C619" s="8" t="str">
        <f ca="1">IFERROR(__xludf.DUMMYFUNCTION("INDEX(SPLIT(B619,"" ""),1)"),"Scarters")</f>
        <v>Scarters</v>
      </c>
      <c r="D619" s="2" t="s">
        <v>13954</v>
      </c>
      <c r="E619" s="8" t="s">
        <v>14026</v>
      </c>
      <c r="F619" s="8" t="s">
        <v>14027</v>
      </c>
      <c r="G619" s="8" t="s">
        <v>14147</v>
      </c>
      <c r="H619" s="8" t="s">
        <v>14148</v>
      </c>
      <c r="I619" s="9">
        <v>999</v>
      </c>
      <c r="J619" s="8" t="str">
        <f t="shared" si="4"/>
        <v>501-1000</v>
      </c>
      <c r="K619" s="8" t="s">
        <v>14144</v>
      </c>
      <c r="L619" s="8">
        <v>4</v>
      </c>
      <c r="M619" s="9">
        <v>1995</v>
      </c>
      <c r="N619" s="3">
        <v>0.5</v>
      </c>
      <c r="O619" s="2">
        <v>4.5</v>
      </c>
      <c r="P619" s="4">
        <f t="shared" si="5"/>
        <v>1</v>
      </c>
      <c r="Q619" s="4">
        <v>7317</v>
      </c>
      <c r="R619" s="2" t="s">
        <v>8520</v>
      </c>
      <c r="S619" s="2" t="s">
        <v>8521</v>
      </c>
      <c r="T619" s="2" t="s">
        <v>8522</v>
      </c>
      <c r="U619" s="2" t="s">
        <v>8523</v>
      </c>
      <c r="V619" s="2" t="s">
        <v>8524</v>
      </c>
      <c r="W619" s="2" t="s">
        <v>8525</v>
      </c>
      <c r="X619" s="5" t="s">
        <v>8526</v>
      </c>
      <c r="Y619" s="5" t="s">
        <v>8527</v>
      </c>
    </row>
    <row r="620" spans="1:25" ht="13" x14ac:dyDescent="0.15">
      <c r="A620" s="2" t="s">
        <v>1915</v>
      </c>
      <c r="B620" s="2" t="s">
        <v>1916</v>
      </c>
      <c r="C620" s="8" t="str">
        <f ca="1">IFERROR(__xludf.DUMMYFUNCTION("INDEX(SPLIT(B620,"" ""),1)"),"Belkin")</f>
        <v>Belkin</v>
      </c>
      <c r="D620" s="2" t="s">
        <v>13954</v>
      </c>
      <c r="E620" s="8" t="s">
        <v>14026</v>
      </c>
      <c r="F620" s="8" t="s">
        <v>14095</v>
      </c>
      <c r="G620" s="8" t="s">
        <v>14096</v>
      </c>
      <c r="H620" s="8" t="s">
        <v>14097</v>
      </c>
      <c r="I620" s="9">
        <v>999</v>
      </c>
      <c r="J620" s="8" t="str">
        <f t="shared" si="4"/>
        <v>501-1000</v>
      </c>
      <c r="K620" s="8" t="s">
        <v>14144</v>
      </c>
      <c r="L620" s="8">
        <v>4</v>
      </c>
      <c r="M620" s="9">
        <v>1699</v>
      </c>
      <c r="N620" s="3">
        <v>0.41</v>
      </c>
      <c r="O620" s="2">
        <v>4.4000000000000004</v>
      </c>
      <c r="P620" s="4">
        <f t="shared" si="5"/>
        <v>1</v>
      </c>
      <c r="Q620" s="4">
        <v>7318</v>
      </c>
      <c r="R620" s="2" t="s">
        <v>1917</v>
      </c>
      <c r="S620" s="2" t="s">
        <v>1918</v>
      </c>
      <c r="T620" s="2" t="s">
        <v>1919</v>
      </c>
      <c r="U620" s="2" t="s">
        <v>1920</v>
      </c>
      <c r="V620" s="2" t="s">
        <v>1921</v>
      </c>
      <c r="W620" s="2" t="s">
        <v>1922</v>
      </c>
      <c r="X620" s="5" t="s">
        <v>1923</v>
      </c>
      <c r="Y620" s="5" t="s">
        <v>1924</v>
      </c>
    </row>
    <row r="621" spans="1:25" ht="13" x14ac:dyDescent="0.15">
      <c r="A621" s="2" t="s">
        <v>477</v>
      </c>
      <c r="B621" s="2" t="s">
        <v>478</v>
      </c>
      <c r="C621" s="8" t="str">
        <f ca="1">IFERROR(__xludf.DUMMYFUNCTION("INDEX(SPLIT(B621,"" ""),1)"),"TP-Link")</f>
        <v>TP-Link</v>
      </c>
      <c r="D621" s="2" t="s">
        <v>13954</v>
      </c>
      <c r="E621" s="8" t="s">
        <v>14048</v>
      </c>
      <c r="F621" s="8" t="s">
        <v>14089</v>
      </c>
      <c r="G621" s="8" t="s">
        <v>14090</v>
      </c>
      <c r="H621" s="8"/>
      <c r="I621" s="9">
        <v>999</v>
      </c>
      <c r="J621" s="8" t="str">
        <f t="shared" si="4"/>
        <v>501-1000</v>
      </c>
      <c r="K621" s="8" t="s">
        <v>14144</v>
      </c>
      <c r="L621" s="8">
        <v>4</v>
      </c>
      <c r="M621" s="9">
        <v>1599</v>
      </c>
      <c r="N621" s="3">
        <v>0.38</v>
      </c>
      <c r="O621" s="2">
        <v>4.3</v>
      </c>
      <c r="P621" s="4">
        <f t="shared" si="5"/>
        <v>1</v>
      </c>
      <c r="Q621" s="4">
        <v>12093</v>
      </c>
      <c r="R621" s="2" t="s">
        <v>480</v>
      </c>
      <c r="S621" s="2" t="s">
        <v>481</v>
      </c>
      <c r="T621" s="2" t="s">
        <v>482</v>
      </c>
      <c r="U621" s="2" t="s">
        <v>483</v>
      </c>
      <c r="V621" s="2" t="s">
        <v>484</v>
      </c>
      <c r="W621" s="2" t="s">
        <v>485</v>
      </c>
      <c r="X621" s="5" t="s">
        <v>486</v>
      </c>
      <c r="Y621" s="5" t="s">
        <v>487</v>
      </c>
    </row>
    <row r="622" spans="1:25" ht="13" x14ac:dyDescent="0.15">
      <c r="A622" s="2" t="s">
        <v>4128</v>
      </c>
      <c r="B622" s="2" t="s">
        <v>4129</v>
      </c>
      <c r="C622" s="8" t="str">
        <f ca="1">IFERROR(__xludf.DUMMYFUNCTION("INDEX(SPLIT(B622,"" ""),1)"),"MI")</f>
        <v>MI</v>
      </c>
      <c r="D622" s="2" t="s">
        <v>13942</v>
      </c>
      <c r="E622" s="8" t="s">
        <v>13947</v>
      </c>
      <c r="F622" s="8" t="s">
        <v>14045</v>
      </c>
      <c r="G622" s="8" t="s">
        <v>14050</v>
      </c>
      <c r="H622" s="8" t="s">
        <v>14132</v>
      </c>
      <c r="I622" s="9">
        <v>999</v>
      </c>
      <c r="J622" s="8" t="str">
        <f t="shared" si="4"/>
        <v>501-1000</v>
      </c>
      <c r="K622" s="8" t="s">
        <v>14144</v>
      </c>
      <c r="L622" s="8">
        <v>4</v>
      </c>
      <c r="M622" s="9">
        <v>1999</v>
      </c>
      <c r="N622" s="3">
        <v>0.5</v>
      </c>
      <c r="O622" s="2">
        <v>4.3</v>
      </c>
      <c r="P622" s="4">
        <f t="shared" si="5"/>
        <v>1</v>
      </c>
      <c r="Q622" s="4">
        <v>1777</v>
      </c>
      <c r="R622" s="2" t="s">
        <v>4130</v>
      </c>
      <c r="S622" s="2" t="s">
        <v>4131</v>
      </c>
      <c r="T622" s="2" t="s">
        <v>4132</v>
      </c>
      <c r="U622" s="2" t="s">
        <v>4133</v>
      </c>
      <c r="V622" s="2" t="s">
        <v>4134</v>
      </c>
      <c r="W622" s="2" t="s">
        <v>4135</v>
      </c>
      <c r="X622" s="5" t="s">
        <v>4136</v>
      </c>
      <c r="Y622" s="5" t="s">
        <v>4137</v>
      </c>
    </row>
    <row r="623" spans="1:25" ht="13" x14ac:dyDescent="0.15">
      <c r="A623" s="2" t="s">
        <v>6786</v>
      </c>
      <c r="B623" s="2" t="s">
        <v>6787</v>
      </c>
      <c r="C623" s="8" t="str">
        <f ca="1">IFERROR(__xludf.DUMMYFUNCTION("INDEX(SPLIT(B623,"" ""),1)"),"Tarkan")</f>
        <v>Tarkan</v>
      </c>
      <c r="D623" s="2" t="s">
        <v>13954</v>
      </c>
      <c r="E623" s="8" t="s">
        <v>14026</v>
      </c>
      <c r="F623" s="8" t="s">
        <v>14078</v>
      </c>
      <c r="G623" s="8" t="s">
        <v>14079</v>
      </c>
      <c r="H623" s="8"/>
      <c r="I623" s="9">
        <v>999</v>
      </c>
      <c r="J623" s="8" t="str">
        <f t="shared" si="4"/>
        <v>501-1000</v>
      </c>
      <c r="K623" s="8" t="s">
        <v>14144</v>
      </c>
      <c r="L623" s="8">
        <v>4</v>
      </c>
      <c r="M623" s="9">
        <v>2499</v>
      </c>
      <c r="N623" s="3">
        <v>0.6</v>
      </c>
      <c r="O623" s="2">
        <v>4.3</v>
      </c>
      <c r="P623" s="4">
        <f t="shared" si="5"/>
        <v>1</v>
      </c>
      <c r="Q623" s="4">
        <v>1690</v>
      </c>
      <c r="R623" s="2" t="s">
        <v>6788</v>
      </c>
      <c r="S623" s="2" t="s">
        <v>6789</v>
      </c>
      <c r="T623" s="2" t="s">
        <v>6790</v>
      </c>
      <c r="U623" s="2" t="s">
        <v>6791</v>
      </c>
      <c r="V623" s="2" t="s">
        <v>6792</v>
      </c>
      <c r="W623" s="2" t="s">
        <v>6793</v>
      </c>
      <c r="X623" s="5" t="s">
        <v>6794</v>
      </c>
      <c r="Y623" s="5" t="s">
        <v>6795</v>
      </c>
    </row>
    <row r="624" spans="1:25" ht="13" x14ac:dyDescent="0.15">
      <c r="A624" s="2" t="s">
        <v>7079</v>
      </c>
      <c r="B624" s="2" t="s">
        <v>7080</v>
      </c>
      <c r="C624" s="8" t="str">
        <f ca="1">IFERROR(__xludf.DUMMYFUNCTION("INDEX(SPLIT(B624,"" ""),1)"),"Zinq")</f>
        <v>Zinq</v>
      </c>
      <c r="D624" s="2" t="s">
        <v>13954</v>
      </c>
      <c r="E624" s="8" t="s">
        <v>14026</v>
      </c>
      <c r="F624" s="8" t="s">
        <v>14078</v>
      </c>
      <c r="G624" s="8" t="s">
        <v>14149</v>
      </c>
      <c r="H624" s="8"/>
      <c r="I624" s="9">
        <v>999</v>
      </c>
      <c r="J624" s="8" t="str">
        <f t="shared" si="4"/>
        <v>501-1000</v>
      </c>
      <c r="K624" s="8" t="s">
        <v>14144</v>
      </c>
      <c r="L624" s="8">
        <v>4</v>
      </c>
      <c r="M624" s="9">
        <v>1999</v>
      </c>
      <c r="N624" s="3">
        <v>0.5</v>
      </c>
      <c r="O624" s="2">
        <v>4.2</v>
      </c>
      <c r="P624" s="4">
        <f t="shared" si="5"/>
        <v>1</v>
      </c>
      <c r="Q624" s="4">
        <v>27441</v>
      </c>
      <c r="R624" s="2" t="s">
        <v>7082</v>
      </c>
      <c r="S624" s="2" t="s">
        <v>7083</v>
      </c>
      <c r="T624" s="2" t="s">
        <v>7084</v>
      </c>
      <c r="U624" s="2" t="s">
        <v>7085</v>
      </c>
      <c r="V624" s="2" t="s">
        <v>7086</v>
      </c>
      <c r="W624" s="2" t="s">
        <v>7087</v>
      </c>
      <c r="X624" s="5" t="s">
        <v>7088</v>
      </c>
      <c r="Y624" s="5" t="s">
        <v>7089</v>
      </c>
    </row>
    <row r="625" spans="1:25" ht="13" x14ac:dyDescent="0.15">
      <c r="A625" s="2" t="s">
        <v>12528</v>
      </c>
      <c r="B625" s="2" t="s">
        <v>12529</v>
      </c>
      <c r="C625" s="8" t="str">
        <f ca="1">IFERROR(__xludf.DUMMYFUNCTION("INDEX(SPLIT(B625,"" ""),1)"),"HealthSense")</f>
        <v>HealthSense</v>
      </c>
      <c r="D625" s="2" t="s">
        <v>13950</v>
      </c>
      <c r="E625" s="8" t="s">
        <v>13958</v>
      </c>
      <c r="F625" s="8" t="s">
        <v>13959</v>
      </c>
      <c r="G625" s="8" t="s">
        <v>13992</v>
      </c>
      <c r="H625" s="8" t="s">
        <v>14112</v>
      </c>
      <c r="I625" s="9">
        <v>999</v>
      </c>
      <c r="J625" s="8" t="str">
        <f t="shared" si="4"/>
        <v>501-1000</v>
      </c>
      <c r="K625" s="8" t="s">
        <v>14144</v>
      </c>
      <c r="L625" s="8">
        <v>4</v>
      </c>
      <c r="M625" s="9">
        <v>1500</v>
      </c>
      <c r="N625" s="3">
        <v>0.33</v>
      </c>
      <c r="O625" s="2">
        <v>4.2</v>
      </c>
      <c r="P625" s="4">
        <f t="shared" si="5"/>
        <v>1</v>
      </c>
      <c r="Q625" s="2">
        <v>386</v>
      </c>
      <c r="R625" s="2" t="s">
        <v>12530</v>
      </c>
      <c r="S625" s="2" t="s">
        <v>12531</v>
      </c>
      <c r="T625" s="2" t="s">
        <v>12532</v>
      </c>
      <c r="U625" s="2" t="s">
        <v>12533</v>
      </c>
      <c r="V625" s="2" t="s">
        <v>12534</v>
      </c>
      <c r="W625" s="2" t="s">
        <v>12535</v>
      </c>
      <c r="X625" s="5" t="s">
        <v>12536</v>
      </c>
      <c r="Y625" s="5" t="s">
        <v>12537</v>
      </c>
    </row>
    <row r="626" spans="1:25" ht="13" x14ac:dyDescent="0.15">
      <c r="A626" s="2" t="s">
        <v>10252</v>
      </c>
      <c r="B626" s="2" t="s">
        <v>10253</v>
      </c>
      <c r="C626" s="8" t="str">
        <f ca="1">IFERROR(__xludf.DUMMYFUNCTION("INDEX(SPLIT(B626,"" ""),1)"),"Luminous")</f>
        <v>Luminous</v>
      </c>
      <c r="D626" s="2" t="s">
        <v>13950</v>
      </c>
      <c r="E626" s="8" t="s">
        <v>13951</v>
      </c>
      <c r="F626" s="8" t="s">
        <v>14020</v>
      </c>
      <c r="G626" s="8" t="s">
        <v>14066</v>
      </c>
      <c r="H626" s="8"/>
      <c r="I626" s="9">
        <v>999</v>
      </c>
      <c r="J626" s="8" t="str">
        <f t="shared" si="4"/>
        <v>501-1000</v>
      </c>
      <c r="K626" s="8" t="s">
        <v>14144</v>
      </c>
      <c r="L626" s="8">
        <v>4</v>
      </c>
      <c r="M626" s="9">
        <v>1490</v>
      </c>
      <c r="N626" s="3">
        <v>0.33</v>
      </c>
      <c r="O626" s="2">
        <v>4.0999999999999996</v>
      </c>
      <c r="P626" s="4">
        <f t="shared" si="5"/>
        <v>0</v>
      </c>
      <c r="Q626" s="4">
        <v>12999</v>
      </c>
      <c r="R626" s="2" t="s">
        <v>10255</v>
      </c>
      <c r="S626" s="2" t="s">
        <v>10256</v>
      </c>
      <c r="T626" s="2" t="s">
        <v>10257</v>
      </c>
      <c r="U626" s="2" t="s">
        <v>10258</v>
      </c>
      <c r="V626" s="2" t="s">
        <v>10259</v>
      </c>
      <c r="W626" s="2" t="s">
        <v>10260</v>
      </c>
      <c r="X626" s="5" t="s">
        <v>10261</v>
      </c>
      <c r="Y626" s="5" t="s">
        <v>10262</v>
      </c>
    </row>
    <row r="627" spans="1:25" ht="13" x14ac:dyDescent="0.15">
      <c r="A627" s="2" t="s">
        <v>11681</v>
      </c>
      <c r="B627" s="2" t="s">
        <v>11682</v>
      </c>
      <c r="C627" s="8" t="str">
        <f ca="1">IFERROR(__xludf.DUMMYFUNCTION("INDEX(SPLIT(B627,"" ""),1)"),"Rico")</f>
        <v>Rico</v>
      </c>
      <c r="D627" s="2" t="s">
        <v>13950</v>
      </c>
      <c r="E627" s="8" t="s">
        <v>13951</v>
      </c>
      <c r="F627" s="8" t="s">
        <v>13985</v>
      </c>
      <c r="G627" s="8" t="s">
        <v>14108</v>
      </c>
      <c r="H627" s="8"/>
      <c r="I627" s="9">
        <v>999</v>
      </c>
      <c r="J627" s="8" t="str">
        <f t="shared" si="4"/>
        <v>501-1000</v>
      </c>
      <c r="K627" s="8" t="s">
        <v>14144</v>
      </c>
      <c r="L627" s="8">
        <v>4</v>
      </c>
      <c r="M627" s="9">
        <v>1075</v>
      </c>
      <c r="N627" s="3">
        <v>7.0000000000000007E-2</v>
      </c>
      <c r="O627" s="2">
        <v>4.0999999999999996</v>
      </c>
      <c r="P627" s="4">
        <f t="shared" si="5"/>
        <v>0</v>
      </c>
      <c r="Q627" s="4">
        <v>9275</v>
      </c>
      <c r="R627" s="2" t="s">
        <v>11683</v>
      </c>
      <c r="S627" s="2" t="s">
        <v>11684</v>
      </c>
      <c r="T627" s="2" t="s">
        <v>11685</v>
      </c>
      <c r="U627" s="2" t="s">
        <v>11686</v>
      </c>
      <c r="V627" s="2" t="s">
        <v>11687</v>
      </c>
      <c r="W627" s="2" t="s">
        <v>11688</v>
      </c>
      <c r="X627" s="5" t="s">
        <v>11689</v>
      </c>
      <c r="Y627" s="5" t="s">
        <v>11690</v>
      </c>
    </row>
    <row r="628" spans="1:25" ht="13" x14ac:dyDescent="0.15">
      <c r="A628" s="2" t="s">
        <v>7170</v>
      </c>
      <c r="B628" s="2" t="s">
        <v>7171</v>
      </c>
      <c r="C628" s="8" t="str">
        <f ca="1">IFERROR(__xludf.DUMMYFUNCTION("INDEX(SPLIT(B628,"" ""),1)"),"boAt")</f>
        <v>boAt</v>
      </c>
      <c r="D628" s="2" t="s">
        <v>13942</v>
      </c>
      <c r="E628" s="8" t="s">
        <v>14002</v>
      </c>
      <c r="F628" s="8" t="s">
        <v>14003</v>
      </c>
      <c r="G628" s="8" t="s">
        <v>14107</v>
      </c>
      <c r="H628" s="8"/>
      <c r="I628" s="9">
        <v>999</v>
      </c>
      <c r="J628" s="8" t="str">
        <f t="shared" si="4"/>
        <v>501-1000</v>
      </c>
      <c r="K628" s="8" t="s">
        <v>14144</v>
      </c>
      <c r="L628" s="8">
        <v>4</v>
      </c>
      <c r="M628" s="9">
        <v>2490</v>
      </c>
      <c r="N628" s="3">
        <v>0.6</v>
      </c>
      <c r="O628" s="2">
        <v>4.0999999999999996</v>
      </c>
      <c r="P628" s="4">
        <f t="shared" si="5"/>
        <v>0</v>
      </c>
      <c r="Q628" s="4">
        <v>18331</v>
      </c>
      <c r="R628" s="2" t="s">
        <v>7172</v>
      </c>
      <c r="S628" s="2" t="s">
        <v>7173</v>
      </c>
      <c r="T628" s="2" t="s">
        <v>7174</v>
      </c>
      <c r="U628" s="2" t="s">
        <v>7175</v>
      </c>
      <c r="V628" s="2" t="s">
        <v>7176</v>
      </c>
      <c r="W628" s="2" t="s">
        <v>7177</v>
      </c>
      <c r="X628" s="5" t="s">
        <v>7178</v>
      </c>
      <c r="Y628" s="5" t="s">
        <v>7179</v>
      </c>
    </row>
    <row r="629" spans="1:25" ht="13" x14ac:dyDescent="0.15">
      <c r="A629" s="2" t="s">
        <v>10424</v>
      </c>
      <c r="B629" s="2" t="s">
        <v>10425</v>
      </c>
      <c r="C629" s="8" t="str">
        <f ca="1">IFERROR(__xludf.DUMMYFUNCTION("INDEX(SPLIT(B629,"" ""),1)"),"InstaCuppa")</f>
        <v>InstaCuppa</v>
      </c>
      <c r="D629" s="2" t="s">
        <v>13950</v>
      </c>
      <c r="E629" s="8" t="s">
        <v>13958</v>
      </c>
      <c r="F629" s="8" t="s">
        <v>13969</v>
      </c>
      <c r="G629" s="8" t="s">
        <v>14083</v>
      </c>
      <c r="H629" s="8"/>
      <c r="I629" s="9">
        <v>999</v>
      </c>
      <c r="J629" s="8" t="str">
        <f t="shared" si="4"/>
        <v>501-1000</v>
      </c>
      <c r="K629" s="8" t="s">
        <v>14144</v>
      </c>
      <c r="L629" s="8">
        <v>4</v>
      </c>
      <c r="M629" s="9">
        <v>1499</v>
      </c>
      <c r="N629" s="3">
        <v>0.33</v>
      </c>
      <c r="O629" s="2">
        <v>4.0999999999999996</v>
      </c>
      <c r="P629" s="4">
        <f t="shared" si="5"/>
        <v>0</v>
      </c>
      <c r="Q629" s="4">
        <v>1646</v>
      </c>
      <c r="R629" s="2" t="s">
        <v>10426</v>
      </c>
      <c r="S629" s="2" t="s">
        <v>10427</v>
      </c>
      <c r="T629" s="2" t="s">
        <v>10428</v>
      </c>
      <c r="U629" s="2" t="s">
        <v>10429</v>
      </c>
      <c r="V629" s="2" t="s">
        <v>10430</v>
      </c>
      <c r="W629" s="2" t="s">
        <v>10431</v>
      </c>
      <c r="X629" s="5" t="s">
        <v>10432</v>
      </c>
      <c r="Y629" s="5" t="s">
        <v>10433</v>
      </c>
    </row>
    <row r="630" spans="1:25" ht="13" x14ac:dyDescent="0.15">
      <c r="A630" s="2" t="s">
        <v>3875</v>
      </c>
      <c r="B630" s="2" t="s">
        <v>3876</v>
      </c>
      <c r="C630" s="8" t="str">
        <f ca="1">IFERROR(__xludf.DUMMYFUNCTION("INDEX(SPLIT(B630,"" ""),1)"),"Ambrane")</f>
        <v>Ambrane</v>
      </c>
      <c r="D630" s="2" t="s">
        <v>13942</v>
      </c>
      <c r="E630" s="8" t="s">
        <v>13947</v>
      </c>
      <c r="F630" s="8" t="s">
        <v>14045</v>
      </c>
      <c r="G630" s="8" t="s">
        <v>14050</v>
      </c>
      <c r="H630" s="8" t="s">
        <v>14051</v>
      </c>
      <c r="I630" s="9">
        <v>999</v>
      </c>
      <c r="J630" s="8" t="str">
        <f t="shared" si="4"/>
        <v>501-1000</v>
      </c>
      <c r="K630" s="8" t="s">
        <v>14144</v>
      </c>
      <c r="L630" s="8">
        <v>4</v>
      </c>
      <c r="M630" s="9">
        <v>1599</v>
      </c>
      <c r="N630" s="3">
        <v>0.38</v>
      </c>
      <c r="O630" s="2">
        <v>4</v>
      </c>
      <c r="P630" s="4">
        <f t="shared" si="5"/>
        <v>0</v>
      </c>
      <c r="Q630" s="4">
        <v>7222</v>
      </c>
      <c r="R630" s="2" t="s">
        <v>3877</v>
      </c>
      <c r="S630" s="2" t="s">
        <v>3878</v>
      </c>
      <c r="T630" s="2" t="s">
        <v>3879</v>
      </c>
      <c r="U630" s="2" t="s">
        <v>3880</v>
      </c>
      <c r="V630" s="2" t="s">
        <v>3881</v>
      </c>
      <c r="W630" s="2" t="s">
        <v>3882</v>
      </c>
      <c r="X630" s="5" t="s">
        <v>3883</v>
      </c>
      <c r="Y630" s="5" t="s">
        <v>3884</v>
      </c>
    </row>
    <row r="631" spans="1:25" ht="13" x14ac:dyDescent="0.15">
      <c r="A631" s="2" t="s">
        <v>4079</v>
      </c>
      <c r="B631" s="2" t="s">
        <v>4080</v>
      </c>
      <c r="C631" s="8" t="str">
        <f ca="1">IFERROR(__xludf.DUMMYFUNCTION("INDEX(SPLIT(B631,"" ""),1)"),"Ambrane")</f>
        <v>Ambrane</v>
      </c>
      <c r="D631" s="2" t="s">
        <v>13942</v>
      </c>
      <c r="E631" s="8" t="s">
        <v>13947</v>
      </c>
      <c r="F631" s="8" t="s">
        <v>14045</v>
      </c>
      <c r="G631" s="8" t="s">
        <v>14050</v>
      </c>
      <c r="H631" s="8" t="s">
        <v>14051</v>
      </c>
      <c r="I631" s="9">
        <v>999</v>
      </c>
      <c r="J631" s="8" t="str">
        <f t="shared" si="4"/>
        <v>501-1000</v>
      </c>
      <c r="K631" s="8" t="s">
        <v>14144</v>
      </c>
      <c r="L631" s="8">
        <v>4</v>
      </c>
      <c r="M631" s="9">
        <v>1599</v>
      </c>
      <c r="N631" s="3">
        <v>0.38</v>
      </c>
      <c r="O631" s="2">
        <v>4</v>
      </c>
      <c r="P631" s="4">
        <f t="shared" si="5"/>
        <v>0</v>
      </c>
      <c r="Q631" s="4">
        <v>7222</v>
      </c>
      <c r="R631" s="2" t="s">
        <v>4081</v>
      </c>
      <c r="S631" s="2" t="s">
        <v>3878</v>
      </c>
      <c r="T631" s="2" t="s">
        <v>3879</v>
      </c>
      <c r="U631" s="2" t="s">
        <v>3880</v>
      </c>
      <c r="V631" s="2" t="s">
        <v>3881</v>
      </c>
      <c r="W631" s="2" t="s">
        <v>3882</v>
      </c>
      <c r="X631" s="5" t="s">
        <v>4082</v>
      </c>
      <c r="Y631" s="5" t="s">
        <v>4083</v>
      </c>
    </row>
    <row r="632" spans="1:25" ht="13" x14ac:dyDescent="0.15">
      <c r="A632" s="2" t="s">
        <v>10757</v>
      </c>
      <c r="B632" s="2" t="s">
        <v>10758</v>
      </c>
      <c r="C632" s="8" t="str">
        <f ca="1">IFERROR(__xludf.DUMMYFUNCTION("INDEX(SPLIT(B632,"" ""),1)"),"KENT")</f>
        <v>KENT</v>
      </c>
      <c r="D632" s="2" t="s">
        <v>13950</v>
      </c>
      <c r="E632" s="8" t="s">
        <v>13958</v>
      </c>
      <c r="F632" s="8" t="s">
        <v>13969</v>
      </c>
      <c r="G632" s="8" t="s">
        <v>14040</v>
      </c>
      <c r="H632" s="8" t="s">
        <v>14041</v>
      </c>
      <c r="I632" s="9">
        <v>999</v>
      </c>
      <c r="J632" s="8" t="str">
        <f t="shared" si="4"/>
        <v>501-1000</v>
      </c>
      <c r="K632" s="8" t="s">
        <v>14144</v>
      </c>
      <c r="L632" s="8">
        <v>4</v>
      </c>
      <c r="M632" s="9">
        <v>1950</v>
      </c>
      <c r="N632" s="3">
        <v>0.49</v>
      </c>
      <c r="O632" s="2">
        <v>3.8</v>
      </c>
      <c r="P632" s="4">
        <f t="shared" si="5"/>
        <v>0</v>
      </c>
      <c r="Q632" s="2">
        <v>305</v>
      </c>
      <c r="R632" s="2" t="s">
        <v>10759</v>
      </c>
      <c r="S632" s="2" t="s">
        <v>10760</v>
      </c>
      <c r="T632" s="2" t="s">
        <v>10761</v>
      </c>
      <c r="U632" s="2" t="s">
        <v>10762</v>
      </c>
      <c r="V632" s="2" t="s">
        <v>10763</v>
      </c>
      <c r="W632" s="2" t="s">
        <v>10764</v>
      </c>
      <c r="X632" s="5" t="s">
        <v>10765</v>
      </c>
      <c r="Y632" s="5" t="s">
        <v>10766</v>
      </c>
    </row>
    <row r="633" spans="1:25" ht="13" x14ac:dyDescent="0.15">
      <c r="A633" s="2" t="s">
        <v>9427</v>
      </c>
      <c r="B633" s="2" t="s">
        <v>9428</v>
      </c>
      <c r="C633" s="8" t="str">
        <f ca="1">IFERROR(__xludf.DUMMYFUNCTION("INDEX(SPLIT(B633,"" ""),1)"),"Lifelong")</f>
        <v>Lifelong</v>
      </c>
      <c r="D633" s="2" t="s">
        <v>13950</v>
      </c>
      <c r="E633" s="8" t="s">
        <v>13951</v>
      </c>
      <c r="F633" s="8" t="s">
        <v>13972</v>
      </c>
      <c r="G633" s="8" t="s">
        <v>13982</v>
      </c>
      <c r="H633" s="8"/>
      <c r="I633" s="9">
        <v>999</v>
      </c>
      <c r="J633" s="8" t="str">
        <f t="shared" si="4"/>
        <v>501-1000</v>
      </c>
      <c r="K633" s="8" t="s">
        <v>14144</v>
      </c>
      <c r="L633" s="8">
        <v>4</v>
      </c>
      <c r="M633" s="9">
        <v>2000</v>
      </c>
      <c r="N633" s="3">
        <v>0.5</v>
      </c>
      <c r="O633" s="2">
        <v>3.8</v>
      </c>
      <c r="P633" s="4">
        <f t="shared" si="5"/>
        <v>0</v>
      </c>
      <c r="Q633" s="4">
        <v>1163</v>
      </c>
      <c r="R633" s="2" t="s">
        <v>9429</v>
      </c>
      <c r="S633" s="2" t="s">
        <v>9430</v>
      </c>
      <c r="T633" s="2" t="s">
        <v>9431</v>
      </c>
      <c r="U633" s="2" t="s">
        <v>9432</v>
      </c>
      <c r="V633" s="2" t="s">
        <v>9433</v>
      </c>
      <c r="W633" s="2" t="s">
        <v>9434</v>
      </c>
      <c r="X633" s="5" t="s">
        <v>9435</v>
      </c>
      <c r="Y633" s="5" t="s">
        <v>9436</v>
      </c>
    </row>
    <row r="634" spans="1:25" ht="13" x14ac:dyDescent="0.15">
      <c r="A634" s="2" t="s">
        <v>5776</v>
      </c>
      <c r="B634" s="2" t="s">
        <v>5777</v>
      </c>
      <c r="C634" s="8" t="str">
        <f ca="1">IFERROR(__xludf.DUMMYFUNCTION("INDEX(SPLIT(B634,"" ""),1)"),"Boult")</f>
        <v>Boult</v>
      </c>
      <c r="D634" s="2" t="s">
        <v>13942</v>
      </c>
      <c r="E634" s="8" t="s">
        <v>14007</v>
      </c>
      <c r="F634" s="8" t="s">
        <v>14008</v>
      </c>
      <c r="G634" s="8" t="s">
        <v>14009</v>
      </c>
      <c r="H634" s="8"/>
      <c r="I634" s="9">
        <v>999</v>
      </c>
      <c r="J634" s="8" t="str">
        <f t="shared" si="4"/>
        <v>501-1000</v>
      </c>
      <c r="K634" s="8" t="s">
        <v>14144</v>
      </c>
      <c r="L634" s="8">
        <v>4</v>
      </c>
      <c r="M634" s="9">
        <v>4499</v>
      </c>
      <c r="N634" s="3">
        <v>0.78</v>
      </c>
      <c r="O634" s="2">
        <v>3.8</v>
      </c>
      <c r="P634" s="4">
        <f t="shared" si="5"/>
        <v>0</v>
      </c>
      <c r="Q634" s="4">
        <v>3390</v>
      </c>
      <c r="R634" s="2" t="s">
        <v>5778</v>
      </c>
      <c r="S634" s="2" t="s">
        <v>5779</v>
      </c>
      <c r="T634" s="2" t="s">
        <v>5780</v>
      </c>
      <c r="U634" s="2" t="s">
        <v>5781</v>
      </c>
      <c r="V634" s="2" t="s">
        <v>5782</v>
      </c>
      <c r="W634" s="2" t="s">
        <v>5783</v>
      </c>
      <c r="X634" s="5" t="s">
        <v>5784</v>
      </c>
      <c r="Y634" s="5" t="s">
        <v>5785</v>
      </c>
    </row>
    <row r="635" spans="1:25" ht="13" x14ac:dyDescent="0.15">
      <c r="A635" s="2" t="s">
        <v>10981</v>
      </c>
      <c r="B635" s="2" t="s">
        <v>10982</v>
      </c>
      <c r="C635" s="8" t="str">
        <f ca="1">IFERROR(__xludf.DUMMYFUNCTION("INDEX(SPLIT(B635,"" ""),1)"),"Usha")</f>
        <v>Usha</v>
      </c>
      <c r="D635" s="2" t="s">
        <v>13950</v>
      </c>
      <c r="E635" s="8" t="s">
        <v>13958</v>
      </c>
      <c r="F635" s="8" t="s">
        <v>13959</v>
      </c>
      <c r="G635" s="8" t="s">
        <v>13992</v>
      </c>
      <c r="H635" s="8" t="s">
        <v>13993</v>
      </c>
      <c r="I635" s="9">
        <v>999</v>
      </c>
      <c r="J635" s="8" t="str">
        <f t="shared" si="4"/>
        <v>501-1000</v>
      </c>
      <c r="K635" s="8" t="s">
        <v>14144</v>
      </c>
      <c r="L635" s="8">
        <v>4</v>
      </c>
      <c r="M635" s="9">
        <v>1560</v>
      </c>
      <c r="N635" s="3">
        <v>0.36</v>
      </c>
      <c r="O635" s="2">
        <v>3.6</v>
      </c>
      <c r="P635" s="4">
        <f t="shared" si="5"/>
        <v>0</v>
      </c>
      <c r="Q635" s="4">
        <v>4881</v>
      </c>
      <c r="R635" s="2" t="s">
        <v>10984</v>
      </c>
      <c r="S635" s="2" t="s">
        <v>10985</v>
      </c>
      <c r="T635" s="2" t="s">
        <v>10986</v>
      </c>
      <c r="U635" s="2" t="s">
        <v>10987</v>
      </c>
      <c r="V635" s="2" t="s">
        <v>10988</v>
      </c>
      <c r="W635" s="2" t="s">
        <v>10989</v>
      </c>
      <c r="X635" s="5" t="s">
        <v>10990</v>
      </c>
      <c r="Y635" s="5" t="s">
        <v>10991</v>
      </c>
    </row>
    <row r="636" spans="1:25" ht="13" x14ac:dyDescent="0.15">
      <c r="A636" s="2" t="s">
        <v>7964</v>
      </c>
      <c r="B636" s="2" t="s">
        <v>7965</v>
      </c>
      <c r="C636" s="8" t="str">
        <f ca="1">IFERROR(__xludf.DUMMYFUNCTION("INDEX(SPLIT(B636,"" ""),1)"),"ZEBRONICS")</f>
        <v>ZEBRONICS</v>
      </c>
      <c r="D636" s="2" t="s">
        <v>13942</v>
      </c>
      <c r="E636" s="8" t="s">
        <v>14007</v>
      </c>
      <c r="F636" s="8" t="s">
        <v>14008</v>
      </c>
      <c r="G636" s="8" t="s">
        <v>14009</v>
      </c>
      <c r="H636" s="8"/>
      <c r="I636" s="9">
        <v>999</v>
      </c>
      <c r="J636" s="8" t="str">
        <f t="shared" si="4"/>
        <v>501-1000</v>
      </c>
      <c r="K636" s="8" t="s">
        <v>14144</v>
      </c>
      <c r="L636" s="8">
        <v>4</v>
      </c>
      <c r="M636" s="9">
        <v>4199</v>
      </c>
      <c r="N636" s="3">
        <v>0.76</v>
      </c>
      <c r="O636" s="2">
        <v>3.5</v>
      </c>
      <c r="P636" s="4">
        <f t="shared" si="5"/>
        <v>0</v>
      </c>
      <c r="Q636" s="4">
        <v>1913</v>
      </c>
      <c r="R636" s="2" t="s">
        <v>7967</v>
      </c>
      <c r="S636" s="2" t="s">
        <v>7968</v>
      </c>
      <c r="T636" s="2" t="s">
        <v>7969</v>
      </c>
      <c r="U636" s="2" t="s">
        <v>7970</v>
      </c>
      <c r="V636" s="2" t="s">
        <v>7971</v>
      </c>
      <c r="W636" s="2" t="s">
        <v>7972</v>
      </c>
      <c r="X636" s="5" t="s">
        <v>7973</v>
      </c>
      <c r="Y636" s="5" t="s">
        <v>7974</v>
      </c>
    </row>
    <row r="637" spans="1:25" ht="13" x14ac:dyDescent="0.15">
      <c r="A637" s="2" t="s">
        <v>11403</v>
      </c>
      <c r="B637" s="2" t="s">
        <v>11404</v>
      </c>
      <c r="C637" s="8" t="str">
        <f ca="1">IFERROR(__xludf.DUMMYFUNCTION("INDEX(SPLIT(B637,"" ""),1)"),"INDIAS®™")</f>
        <v>INDIAS®™</v>
      </c>
      <c r="D637" s="2" t="s">
        <v>13950</v>
      </c>
      <c r="E637" s="8" t="s">
        <v>13951</v>
      </c>
      <c r="F637" s="8" t="s">
        <v>13985</v>
      </c>
      <c r="G637" s="8" t="s">
        <v>14001</v>
      </c>
      <c r="H637" s="8"/>
      <c r="I637" s="9">
        <v>999</v>
      </c>
      <c r="J637" s="8" t="str">
        <f t="shared" si="4"/>
        <v>501-1000</v>
      </c>
      <c r="K637" s="8" t="s">
        <v>14144</v>
      </c>
      <c r="L637" s="8">
        <v>4</v>
      </c>
      <c r="M637" s="9">
        <v>2600</v>
      </c>
      <c r="N637" s="3">
        <v>0.62</v>
      </c>
      <c r="O637" s="2">
        <v>3.4</v>
      </c>
      <c r="P637" s="4">
        <f t="shared" si="5"/>
        <v>0</v>
      </c>
      <c r="Q637" s="2">
        <v>252</v>
      </c>
      <c r="R637" s="2" t="s">
        <v>11406</v>
      </c>
      <c r="S637" s="2" t="s">
        <v>11407</v>
      </c>
      <c r="T637" s="2" t="s">
        <v>11408</v>
      </c>
      <c r="U637" s="2" t="s">
        <v>11409</v>
      </c>
      <c r="V637" s="2" t="s">
        <v>11410</v>
      </c>
      <c r="W637" s="2" t="s">
        <v>11411</v>
      </c>
      <c r="X637" s="5" t="s">
        <v>11412</v>
      </c>
      <c r="Y637" s="5" t="s">
        <v>11413</v>
      </c>
    </row>
    <row r="638" spans="1:25" ht="13" x14ac:dyDescent="0.15">
      <c r="A638" s="2" t="s">
        <v>12096</v>
      </c>
      <c r="B638" s="2" t="s">
        <v>12097</v>
      </c>
      <c r="C638" s="8" t="str">
        <f ca="1">IFERROR(__xludf.DUMMYFUNCTION("INDEX(SPLIT(B638,"" ""),1)"),"Cello")</f>
        <v>Cello</v>
      </c>
      <c r="D638" s="2" t="s">
        <v>13950</v>
      </c>
      <c r="E638" s="8" t="s">
        <v>14150</v>
      </c>
      <c r="F638" s="8" t="s">
        <v>14151</v>
      </c>
      <c r="G638" s="8" t="s">
        <v>14152</v>
      </c>
      <c r="H638" s="8"/>
      <c r="I638" s="9">
        <v>998.06</v>
      </c>
      <c r="J638" s="8" t="str">
        <f t="shared" si="4"/>
        <v>501-1000</v>
      </c>
      <c r="K638" s="8" t="s">
        <v>14144</v>
      </c>
      <c r="L638" s="8">
        <v>4</v>
      </c>
      <c r="M638" s="9">
        <v>1282</v>
      </c>
      <c r="N638" s="3">
        <v>0.22</v>
      </c>
      <c r="O638" s="2">
        <v>4.2</v>
      </c>
      <c r="P638" s="4">
        <f t="shared" si="5"/>
        <v>1</v>
      </c>
      <c r="Q638" s="4">
        <v>7274</v>
      </c>
      <c r="R638" s="2" t="s">
        <v>12100</v>
      </c>
      <c r="S638" s="2" t="s">
        <v>12101</v>
      </c>
      <c r="T638" s="2" t="s">
        <v>12102</v>
      </c>
      <c r="U638" s="2" t="s">
        <v>12103</v>
      </c>
      <c r="V638" s="2" t="s">
        <v>12104</v>
      </c>
      <c r="W638" s="2" t="s">
        <v>12105</v>
      </c>
      <c r="X638" s="5" t="s">
        <v>12106</v>
      </c>
      <c r="Y638" s="5" t="s">
        <v>12107</v>
      </c>
    </row>
    <row r="639" spans="1:25" ht="13" x14ac:dyDescent="0.15">
      <c r="A639" s="2" t="s">
        <v>12085</v>
      </c>
      <c r="B639" s="2" t="s">
        <v>12086</v>
      </c>
      <c r="C639" s="8" t="str">
        <f ca="1">IFERROR(__xludf.DUMMYFUNCTION("INDEX(SPLIT(B639,"" ""),1)"),"Melbon")</f>
        <v>Melbon</v>
      </c>
      <c r="D639" s="2" t="s">
        <v>13950</v>
      </c>
      <c r="E639" s="8" t="s">
        <v>13951</v>
      </c>
      <c r="F639" s="8" t="s">
        <v>13972</v>
      </c>
      <c r="G639" s="8" t="s">
        <v>13973</v>
      </c>
      <c r="H639" s="8"/>
      <c r="I639" s="9">
        <v>998</v>
      </c>
      <c r="J639" s="8" t="str">
        <f t="shared" si="4"/>
        <v>501-1000</v>
      </c>
      <c r="K639" s="8" t="s">
        <v>14144</v>
      </c>
      <c r="L639" s="8">
        <v>4</v>
      </c>
      <c r="M639" s="9">
        <v>2999</v>
      </c>
      <c r="N639" s="3">
        <v>0.67</v>
      </c>
      <c r="O639" s="2">
        <v>4.5999999999999996</v>
      </c>
      <c r="P639" s="4">
        <f t="shared" si="5"/>
        <v>1</v>
      </c>
      <c r="Q639" s="2">
        <v>9</v>
      </c>
      <c r="R639" s="2" t="s">
        <v>12088</v>
      </c>
      <c r="S639" s="2" t="s">
        <v>12089</v>
      </c>
      <c r="T639" s="2" t="s">
        <v>12090</v>
      </c>
      <c r="U639" s="2" t="s">
        <v>12091</v>
      </c>
      <c r="V639" s="2" t="s">
        <v>12092</v>
      </c>
      <c r="W639" s="2" t="s">
        <v>12093</v>
      </c>
      <c r="X639" s="5" t="s">
        <v>12094</v>
      </c>
      <c r="Y639" s="5" t="s">
        <v>12095</v>
      </c>
    </row>
    <row r="640" spans="1:25" ht="13" x14ac:dyDescent="0.15">
      <c r="A640" s="2" t="s">
        <v>11812</v>
      </c>
      <c r="B640" s="2" t="s">
        <v>11813</v>
      </c>
      <c r="C640" s="8" t="str">
        <f ca="1">IFERROR(__xludf.DUMMYFUNCTION("INDEX(SPLIT(B640,"" ""),1)"),"HUL")</f>
        <v>HUL</v>
      </c>
      <c r="D640" s="2" t="s">
        <v>13950</v>
      </c>
      <c r="E640" s="8" t="s">
        <v>13958</v>
      </c>
      <c r="F640" s="8" t="s">
        <v>13964</v>
      </c>
      <c r="G640" s="8" t="s">
        <v>14153</v>
      </c>
      <c r="H640" s="8"/>
      <c r="I640" s="9">
        <v>980</v>
      </c>
      <c r="J640" s="8" t="str">
        <f t="shared" si="4"/>
        <v>501-1000</v>
      </c>
      <c r="K640" s="8" t="s">
        <v>14144</v>
      </c>
      <c r="L640" s="8">
        <v>4</v>
      </c>
      <c r="M640" s="9">
        <v>980</v>
      </c>
      <c r="N640" s="3">
        <v>0</v>
      </c>
      <c r="O640" s="2">
        <v>4.2</v>
      </c>
      <c r="P640" s="4">
        <f t="shared" si="5"/>
        <v>1</v>
      </c>
      <c r="Q640" s="4">
        <v>4740</v>
      </c>
      <c r="R640" s="2" t="s">
        <v>11815</v>
      </c>
      <c r="S640" s="2" t="s">
        <v>11816</v>
      </c>
      <c r="T640" s="2" t="s">
        <v>11817</v>
      </c>
      <c r="U640" s="2" t="s">
        <v>11818</v>
      </c>
      <c r="V640" s="2" t="s">
        <v>11819</v>
      </c>
      <c r="W640" s="2" t="s">
        <v>11820</v>
      </c>
      <c r="X640" s="5" t="s">
        <v>11821</v>
      </c>
      <c r="Y640" s="5" t="s">
        <v>11822</v>
      </c>
    </row>
    <row r="641" spans="1:25" ht="13" x14ac:dyDescent="0.15">
      <c r="A641" s="2" t="s">
        <v>12625</v>
      </c>
      <c r="B641" s="2" t="s">
        <v>12626</v>
      </c>
      <c r="C641" s="8" t="str">
        <f ca="1">IFERROR(__xludf.DUMMYFUNCTION("INDEX(SPLIT(B641,"" ""),1)"),"Inalsa")</f>
        <v>Inalsa</v>
      </c>
      <c r="D641" s="2" t="s">
        <v>13950</v>
      </c>
      <c r="E641" s="8" t="s">
        <v>13958</v>
      </c>
      <c r="F641" s="8" t="s">
        <v>13969</v>
      </c>
      <c r="G641" s="8" t="s">
        <v>14104</v>
      </c>
      <c r="H641" s="8"/>
      <c r="I641" s="9">
        <v>979</v>
      </c>
      <c r="J641" s="8" t="str">
        <f t="shared" si="4"/>
        <v>501-1000</v>
      </c>
      <c r="K641" s="8" t="s">
        <v>14144</v>
      </c>
      <c r="L641" s="8">
        <v>4</v>
      </c>
      <c r="M641" s="9">
        <v>1395</v>
      </c>
      <c r="N641" s="3">
        <v>0.3</v>
      </c>
      <c r="O641" s="2">
        <v>4.2</v>
      </c>
      <c r="P641" s="4">
        <f t="shared" si="5"/>
        <v>1</v>
      </c>
      <c r="Q641" s="4">
        <v>15252</v>
      </c>
      <c r="R641" s="2" t="s">
        <v>12628</v>
      </c>
      <c r="S641" s="2" t="s">
        <v>12629</v>
      </c>
      <c r="T641" s="2" t="s">
        <v>12630</v>
      </c>
      <c r="U641" s="2" t="s">
        <v>12631</v>
      </c>
      <c r="V641" s="2" t="s">
        <v>12632</v>
      </c>
      <c r="W641" s="2" t="s">
        <v>12633</v>
      </c>
      <c r="X641" s="5" t="s">
        <v>12634</v>
      </c>
      <c r="Y641" s="5" t="s">
        <v>12635</v>
      </c>
    </row>
    <row r="642" spans="1:25" ht="13" x14ac:dyDescent="0.15">
      <c r="A642" s="2" t="s">
        <v>12592</v>
      </c>
      <c r="B642" s="2" t="s">
        <v>12593</v>
      </c>
      <c r="C642" s="8" t="str">
        <f ca="1">IFERROR(__xludf.DUMMYFUNCTION("INDEX(SPLIT(B642,"" ""),1)"),"SaiEllin")</f>
        <v>SaiEllin</v>
      </c>
      <c r="D642" s="2" t="s">
        <v>13950</v>
      </c>
      <c r="E642" s="8" t="s">
        <v>13951</v>
      </c>
      <c r="F642" s="8" t="s">
        <v>13972</v>
      </c>
      <c r="G642" s="8" t="s">
        <v>13973</v>
      </c>
      <c r="H642" s="8"/>
      <c r="I642" s="9">
        <v>979</v>
      </c>
      <c r="J642" s="8" t="str">
        <f t="shared" si="4"/>
        <v>501-1000</v>
      </c>
      <c r="K642" s="8" t="s">
        <v>14144</v>
      </c>
      <c r="L642" s="8">
        <v>4</v>
      </c>
      <c r="M642" s="9">
        <v>1999</v>
      </c>
      <c r="N642" s="3">
        <v>0.51</v>
      </c>
      <c r="O642" s="2">
        <v>3.9</v>
      </c>
      <c r="P642" s="4">
        <f t="shared" si="5"/>
        <v>0</v>
      </c>
      <c r="Q642" s="2">
        <v>157</v>
      </c>
      <c r="R642" s="2" t="s">
        <v>12595</v>
      </c>
      <c r="S642" s="2" t="s">
        <v>12596</v>
      </c>
      <c r="T642" s="2" t="s">
        <v>12597</v>
      </c>
      <c r="U642" s="2" t="s">
        <v>12598</v>
      </c>
      <c r="V642" s="2" t="s">
        <v>12599</v>
      </c>
      <c r="W642" s="2" t="s">
        <v>12600</v>
      </c>
      <c r="X642" s="5" t="s">
        <v>12601</v>
      </c>
      <c r="Y642" s="5" t="s">
        <v>12602</v>
      </c>
    </row>
    <row r="643" spans="1:25" ht="13" x14ac:dyDescent="0.15">
      <c r="A643" s="2" t="s">
        <v>233</v>
      </c>
      <c r="B643" s="2" t="s">
        <v>234</v>
      </c>
      <c r="C643" s="8" t="str">
        <f ca="1">IFERROR(__xludf.DUMMYFUNCTION("INDEX(SPLIT(B643,"" ""),1)"),"Duracell")</f>
        <v>Duracell</v>
      </c>
      <c r="D643" s="2" t="s">
        <v>13954</v>
      </c>
      <c r="E643" s="8" t="s">
        <v>14026</v>
      </c>
      <c r="F643" s="8" t="s">
        <v>14095</v>
      </c>
      <c r="G643" s="8" t="s">
        <v>14096</v>
      </c>
      <c r="H643" s="8" t="s">
        <v>14097</v>
      </c>
      <c r="I643" s="9">
        <v>970</v>
      </c>
      <c r="J643" s="8" t="str">
        <f t="shared" si="4"/>
        <v>501-1000</v>
      </c>
      <c r="K643" s="8" t="s">
        <v>14144</v>
      </c>
      <c r="L643" s="8">
        <v>4</v>
      </c>
      <c r="M643" s="9">
        <v>1799</v>
      </c>
      <c r="N643" s="3">
        <v>0.46</v>
      </c>
      <c r="O643" s="2">
        <v>4.5</v>
      </c>
      <c r="P643" s="4">
        <f t="shared" si="5"/>
        <v>1</v>
      </c>
      <c r="Q643" s="2">
        <v>815</v>
      </c>
      <c r="R643" s="2" t="s">
        <v>237</v>
      </c>
      <c r="S643" s="2" t="s">
        <v>238</v>
      </c>
      <c r="T643" s="2" t="s">
        <v>239</v>
      </c>
      <c r="U643" s="2" t="s">
        <v>240</v>
      </c>
      <c r="V643" s="2" t="s">
        <v>241</v>
      </c>
      <c r="W643" s="2" t="s">
        <v>242</v>
      </c>
      <c r="X643" s="5" t="s">
        <v>243</v>
      </c>
      <c r="Y643" s="5" t="s">
        <v>244</v>
      </c>
    </row>
    <row r="644" spans="1:25" ht="13" x14ac:dyDescent="0.15">
      <c r="A644" s="2" t="s">
        <v>322</v>
      </c>
      <c r="B644" s="2" t="s">
        <v>323</v>
      </c>
      <c r="C644" s="8" t="str">
        <f ca="1">IFERROR(__xludf.DUMMYFUNCTION("INDEX(SPLIT(B644,"" ""),1)"),"Duracell")</f>
        <v>Duracell</v>
      </c>
      <c r="D644" s="2" t="s">
        <v>13954</v>
      </c>
      <c r="E644" s="8" t="s">
        <v>14026</v>
      </c>
      <c r="F644" s="8" t="s">
        <v>14095</v>
      </c>
      <c r="G644" s="8" t="s">
        <v>14096</v>
      </c>
      <c r="H644" s="8" t="s">
        <v>14097</v>
      </c>
      <c r="I644" s="9">
        <v>970</v>
      </c>
      <c r="J644" s="8" t="str">
        <f t="shared" si="4"/>
        <v>501-1000</v>
      </c>
      <c r="K644" s="8" t="s">
        <v>14144</v>
      </c>
      <c r="L644" s="8">
        <v>4</v>
      </c>
      <c r="M644" s="9">
        <v>1999</v>
      </c>
      <c r="N644" s="3">
        <v>0.51</v>
      </c>
      <c r="O644" s="2">
        <v>4.4000000000000004</v>
      </c>
      <c r="P644" s="4">
        <f t="shared" si="5"/>
        <v>1</v>
      </c>
      <c r="Q644" s="2">
        <v>184</v>
      </c>
      <c r="R644" s="2" t="s">
        <v>325</v>
      </c>
      <c r="S644" s="2" t="s">
        <v>326</v>
      </c>
      <c r="T644" s="2" t="s">
        <v>327</v>
      </c>
      <c r="U644" s="2" t="s">
        <v>328</v>
      </c>
      <c r="V644" s="2" t="s">
        <v>329</v>
      </c>
      <c r="W644" s="2" t="s">
        <v>330</v>
      </c>
      <c r="X644" s="5" t="s">
        <v>331</v>
      </c>
      <c r="Y644" s="5" t="s">
        <v>332</v>
      </c>
    </row>
    <row r="645" spans="1:25" ht="13" x14ac:dyDescent="0.15">
      <c r="A645" s="2" t="s">
        <v>438</v>
      </c>
      <c r="B645" s="2" t="s">
        <v>439</v>
      </c>
      <c r="C645" s="8" t="str">
        <f ca="1">IFERROR(__xludf.DUMMYFUNCTION("INDEX(SPLIT(B645,"" ""),1)"),"Duracell")</f>
        <v>Duracell</v>
      </c>
      <c r="D645" s="2" t="s">
        <v>13954</v>
      </c>
      <c r="E645" s="8" t="s">
        <v>14026</v>
      </c>
      <c r="F645" s="8" t="s">
        <v>14095</v>
      </c>
      <c r="G645" s="8" t="s">
        <v>14096</v>
      </c>
      <c r="H645" s="8" t="s">
        <v>14097</v>
      </c>
      <c r="I645" s="9">
        <v>970</v>
      </c>
      <c r="J645" s="8" t="str">
        <f t="shared" si="4"/>
        <v>501-1000</v>
      </c>
      <c r="K645" s="8" t="s">
        <v>14144</v>
      </c>
      <c r="L645" s="8">
        <v>4</v>
      </c>
      <c r="M645" s="9">
        <v>1999</v>
      </c>
      <c r="N645" s="3">
        <v>0.51</v>
      </c>
      <c r="O645" s="2">
        <v>4.2</v>
      </c>
      <c r="P645" s="4">
        <f t="shared" si="5"/>
        <v>1</v>
      </c>
      <c r="Q645" s="2">
        <v>462</v>
      </c>
      <c r="R645" s="2" t="s">
        <v>440</v>
      </c>
      <c r="S645" s="2" t="s">
        <v>441</v>
      </c>
      <c r="T645" s="2" t="s">
        <v>442</v>
      </c>
      <c r="U645" s="2" t="s">
        <v>443</v>
      </c>
      <c r="V645" s="2" t="s">
        <v>444</v>
      </c>
      <c r="W645" s="2" t="s">
        <v>445</v>
      </c>
      <c r="X645" s="5" t="s">
        <v>446</v>
      </c>
      <c r="Y645" s="5" t="s">
        <v>447</v>
      </c>
    </row>
    <row r="646" spans="1:25" ht="13" x14ac:dyDescent="0.15">
      <c r="A646" s="2" t="s">
        <v>3411</v>
      </c>
      <c r="B646" s="2" t="s">
        <v>3412</v>
      </c>
      <c r="C646" s="8" t="str">
        <f ca="1">IFERROR(__xludf.DUMMYFUNCTION("INDEX(SPLIT(B646,"" ""),1)"),"SanDisk")</f>
        <v>SanDisk</v>
      </c>
      <c r="D646" s="2" t="s">
        <v>13942</v>
      </c>
      <c r="E646" s="8" t="s">
        <v>14038</v>
      </c>
      <c r="F646" s="8" t="s">
        <v>14075</v>
      </c>
      <c r="G646" s="8" t="s">
        <v>14076</v>
      </c>
      <c r="H646" s="8"/>
      <c r="I646" s="9">
        <v>959</v>
      </c>
      <c r="J646" s="8" t="str">
        <f t="shared" si="4"/>
        <v>501-1000</v>
      </c>
      <c r="K646" s="8" t="s">
        <v>14144</v>
      </c>
      <c r="L646" s="8">
        <v>4</v>
      </c>
      <c r="M646" s="9">
        <v>1800</v>
      </c>
      <c r="N646" s="3">
        <v>0.47</v>
      </c>
      <c r="O646" s="2">
        <v>4.4000000000000004</v>
      </c>
      <c r="P646" s="4">
        <f t="shared" si="5"/>
        <v>1</v>
      </c>
      <c r="Q646" s="4">
        <v>67259</v>
      </c>
      <c r="R646" s="2" t="s">
        <v>3303</v>
      </c>
      <c r="S646" s="2" t="s">
        <v>3304</v>
      </c>
      <c r="T646" s="2" t="s">
        <v>3305</v>
      </c>
      <c r="U646" s="2" t="s">
        <v>3306</v>
      </c>
      <c r="V646" s="2" t="s">
        <v>3307</v>
      </c>
      <c r="W646" s="2" t="s">
        <v>3308</v>
      </c>
      <c r="X646" s="5" t="s">
        <v>3415</v>
      </c>
      <c r="Y646" s="5" t="s">
        <v>3416</v>
      </c>
    </row>
    <row r="647" spans="1:25" ht="13" x14ac:dyDescent="0.15">
      <c r="A647" s="2" t="s">
        <v>11447</v>
      </c>
      <c r="B647" s="2" t="s">
        <v>11448</v>
      </c>
      <c r="C647" s="8" t="str">
        <f ca="1">IFERROR(__xludf.DUMMYFUNCTION("INDEX(SPLIT(B647,"" ""),1)"),"Esquire")</f>
        <v>Esquire</v>
      </c>
      <c r="D647" s="2" t="s">
        <v>13950</v>
      </c>
      <c r="E647" s="8" t="s">
        <v>14150</v>
      </c>
      <c r="F647" s="8" t="s">
        <v>14151</v>
      </c>
      <c r="G647" s="8" t="s">
        <v>14152</v>
      </c>
      <c r="H647" s="8"/>
      <c r="I647" s="9">
        <v>950</v>
      </c>
      <c r="J647" s="8" t="str">
        <f t="shared" si="4"/>
        <v>501-1000</v>
      </c>
      <c r="K647" s="8" t="s">
        <v>14144</v>
      </c>
      <c r="L647" s="8">
        <v>4</v>
      </c>
      <c r="M647" s="9">
        <v>1599</v>
      </c>
      <c r="N647" s="3">
        <v>0.41</v>
      </c>
      <c r="O647" s="2">
        <v>4.3</v>
      </c>
      <c r="P647" s="4">
        <f t="shared" si="5"/>
        <v>1</v>
      </c>
      <c r="Q647" s="4">
        <v>5911</v>
      </c>
      <c r="R647" s="2" t="s">
        <v>11450</v>
      </c>
      <c r="S647" s="2" t="s">
        <v>11451</v>
      </c>
      <c r="T647" s="2" t="s">
        <v>11452</v>
      </c>
      <c r="U647" s="2" t="s">
        <v>11453</v>
      </c>
      <c r="V647" s="2" t="s">
        <v>11454</v>
      </c>
      <c r="W647" s="2" t="s">
        <v>11455</v>
      </c>
      <c r="X647" s="5" t="s">
        <v>11456</v>
      </c>
      <c r="Y647" s="5" t="s">
        <v>11457</v>
      </c>
    </row>
    <row r="648" spans="1:25" ht="13" x14ac:dyDescent="0.15">
      <c r="A648" s="2" t="s">
        <v>1791</v>
      </c>
      <c r="B648" s="2" t="s">
        <v>1792</v>
      </c>
      <c r="C648" s="8" t="str">
        <f ca="1">IFERROR(__xludf.DUMMYFUNCTION("INDEX(SPLIT(B648,"" ""),1)"),"AmazonBasics")</f>
        <v>AmazonBasics</v>
      </c>
      <c r="D648" s="2" t="s">
        <v>13954</v>
      </c>
      <c r="E648" s="8" t="s">
        <v>14026</v>
      </c>
      <c r="F648" s="8" t="s">
        <v>14095</v>
      </c>
      <c r="G648" s="8" t="s">
        <v>14096</v>
      </c>
      <c r="H648" s="8" t="s">
        <v>14097</v>
      </c>
      <c r="I648" s="9">
        <v>949</v>
      </c>
      <c r="J648" s="8" t="str">
        <f t="shared" si="4"/>
        <v>501-1000</v>
      </c>
      <c r="K648" s="8" t="s">
        <v>14144</v>
      </c>
      <c r="L648" s="8">
        <v>4</v>
      </c>
      <c r="M648" s="9">
        <v>1999</v>
      </c>
      <c r="N648" s="3">
        <v>0.53</v>
      </c>
      <c r="O648" s="2">
        <v>4.4000000000000004</v>
      </c>
      <c r="P648" s="4">
        <f t="shared" si="5"/>
        <v>1</v>
      </c>
      <c r="Q648" s="4">
        <v>13552</v>
      </c>
      <c r="R648" s="2" t="s">
        <v>1794</v>
      </c>
      <c r="S648" s="2" t="s">
        <v>409</v>
      </c>
      <c r="T648" s="2" t="s">
        <v>410</v>
      </c>
      <c r="U648" s="2" t="s">
        <v>411</v>
      </c>
      <c r="V648" s="2" t="s">
        <v>412</v>
      </c>
      <c r="W648" s="2" t="s">
        <v>413</v>
      </c>
      <c r="X648" s="5" t="s">
        <v>1795</v>
      </c>
      <c r="Y648" s="5" t="s">
        <v>1796</v>
      </c>
    </row>
    <row r="649" spans="1:25" ht="13" x14ac:dyDescent="0.15">
      <c r="A649" s="2" t="s">
        <v>1818</v>
      </c>
      <c r="B649" s="2" t="s">
        <v>1819</v>
      </c>
      <c r="C649" s="8" t="str">
        <f ca="1">IFERROR(__xludf.DUMMYFUNCTION("INDEX(SPLIT(B649,"" ""),1)"),"AmazonBasics")</f>
        <v>AmazonBasics</v>
      </c>
      <c r="D649" s="2" t="s">
        <v>13954</v>
      </c>
      <c r="E649" s="8" t="s">
        <v>14026</v>
      </c>
      <c r="F649" s="8" t="s">
        <v>14095</v>
      </c>
      <c r="G649" s="8" t="s">
        <v>14096</v>
      </c>
      <c r="H649" s="8" t="s">
        <v>14097</v>
      </c>
      <c r="I649" s="9">
        <v>949</v>
      </c>
      <c r="J649" s="8" t="str">
        <f t="shared" si="4"/>
        <v>501-1000</v>
      </c>
      <c r="K649" s="8" t="s">
        <v>14144</v>
      </c>
      <c r="L649" s="8">
        <v>4</v>
      </c>
      <c r="M649" s="9">
        <v>1999</v>
      </c>
      <c r="N649" s="3">
        <v>0.53</v>
      </c>
      <c r="O649" s="2">
        <v>4.4000000000000004</v>
      </c>
      <c r="P649" s="4">
        <f t="shared" si="5"/>
        <v>1</v>
      </c>
      <c r="Q649" s="4">
        <v>13552</v>
      </c>
      <c r="R649" s="2" t="s">
        <v>1820</v>
      </c>
      <c r="S649" s="2" t="s">
        <v>409</v>
      </c>
      <c r="T649" s="2" t="s">
        <v>410</v>
      </c>
      <c r="U649" s="2" t="s">
        <v>411</v>
      </c>
      <c r="V649" s="2" t="s">
        <v>412</v>
      </c>
      <c r="W649" s="2" t="s">
        <v>413</v>
      </c>
      <c r="X649" s="5" t="s">
        <v>1821</v>
      </c>
      <c r="Y649" s="5" t="s">
        <v>1822</v>
      </c>
    </row>
    <row r="650" spans="1:25" ht="13" x14ac:dyDescent="0.15">
      <c r="A650" s="2" t="s">
        <v>12183</v>
      </c>
      <c r="B650" s="2" t="s">
        <v>12184</v>
      </c>
      <c r="C650" s="8" t="str">
        <f ca="1">IFERROR(__xludf.DUMMYFUNCTION("INDEX(SPLIT(B650,"" ""),1)"),"Philips")</f>
        <v>Philips</v>
      </c>
      <c r="D650" s="2" t="s">
        <v>13950</v>
      </c>
      <c r="E650" s="8" t="s">
        <v>13958</v>
      </c>
      <c r="F650" s="8" t="s">
        <v>13959</v>
      </c>
      <c r="G650" s="8" t="s">
        <v>13992</v>
      </c>
      <c r="H650" s="8" t="s">
        <v>13993</v>
      </c>
      <c r="I650" s="9">
        <v>949</v>
      </c>
      <c r="J650" s="8" t="str">
        <f t="shared" si="4"/>
        <v>501-1000</v>
      </c>
      <c r="K650" s="8" t="s">
        <v>14144</v>
      </c>
      <c r="L650" s="8">
        <v>4</v>
      </c>
      <c r="M650" s="9">
        <v>975</v>
      </c>
      <c r="N650" s="3">
        <v>0.03</v>
      </c>
      <c r="O650" s="2">
        <v>4.3</v>
      </c>
      <c r="P650" s="4">
        <f t="shared" si="5"/>
        <v>1</v>
      </c>
      <c r="Q650" s="4">
        <v>7223</v>
      </c>
      <c r="R650" s="2" t="s">
        <v>12186</v>
      </c>
      <c r="S650" s="2" t="s">
        <v>12187</v>
      </c>
      <c r="T650" s="2" t="s">
        <v>12188</v>
      </c>
      <c r="U650" s="2" t="s">
        <v>12189</v>
      </c>
      <c r="V650" s="2" t="s">
        <v>12190</v>
      </c>
      <c r="W650" s="2" t="s">
        <v>12191</v>
      </c>
      <c r="X650" s="5" t="s">
        <v>12192</v>
      </c>
      <c r="Y650" s="5" t="s">
        <v>12193</v>
      </c>
    </row>
    <row r="651" spans="1:25" ht="13" x14ac:dyDescent="0.15">
      <c r="A651" s="2" t="s">
        <v>4640</v>
      </c>
      <c r="B651" s="2" t="s">
        <v>4641</v>
      </c>
      <c r="C651" s="8" t="str">
        <f ca="1">IFERROR(__xludf.DUMMYFUNCTION("INDEX(SPLIT(B651,"" ""),1)"),"Samsung")</f>
        <v>Samsung</v>
      </c>
      <c r="D651" s="2" t="s">
        <v>13942</v>
      </c>
      <c r="E651" s="8" t="s">
        <v>14007</v>
      </c>
      <c r="F651" s="8" t="s">
        <v>14008</v>
      </c>
      <c r="G651" s="8" t="s">
        <v>14009</v>
      </c>
      <c r="H651" s="8"/>
      <c r="I651" s="9">
        <v>949</v>
      </c>
      <c r="J651" s="8" t="str">
        <f t="shared" si="4"/>
        <v>501-1000</v>
      </c>
      <c r="K651" s="8" t="s">
        <v>14144</v>
      </c>
      <c r="L651" s="8">
        <v>4</v>
      </c>
      <c r="M651" s="9">
        <v>999</v>
      </c>
      <c r="N651" s="3">
        <v>0.05</v>
      </c>
      <c r="O651" s="2">
        <v>4.2</v>
      </c>
      <c r="P651" s="4">
        <f t="shared" si="5"/>
        <v>1</v>
      </c>
      <c r="Q651" s="4">
        <v>31539</v>
      </c>
      <c r="R651" s="2" t="s">
        <v>4642</v>
      </c>
      <c r="S651" s="2" t="s">
        <v>4239</v>
      </c>
      <c r="T651" s="2" t="s">
        <v>4240</v>
      </c>
      <c r="U651" s="2" t="s">
        <v>4241</v>
      </c>
      <c r="V651" s="2" t="s">
        <v>4242</v>
      </c>
      <c r="W651" s="2" t="s">
        <v>4243</v>
      </c>
      <c r="X651" s="5" t="s">
        <v>4643</v>
      </c>
      <c r="Y651" s="5" t="s">
        <v>4644</v>
      </c>
    </row>
    <row r="652" spans="1:25" ht="13" x14ac:dyDescent="0.15">
      <c r="A652" s="2" t="s">
        <v>12692</v>
      </c>
      <c r="B652" s="2" t="s">
        <v>12693</v>
      </c>
      <c r="C652" s="8" t="str">
        <f ca="1">IFERROR(__xludf.DUMMYFUNCTION("INDEX(SPLIT(B652,"" ""),1)"),"Singer")</f>
        <v>Singer</v>
      </c>
      <c r="D652" s="2" t="s">
        <v>13950</v>
      </c>
      <c r="E652" s="8" t="s">
        <v>13958</v>
      </c>
      <c r="F652" s="8" t="s">
        <v>13969</v>
      </c>
      <c r="G652" s="8" t="s">
        <v>14040</v>
      </c>
      <c r="H652" s="8" t="s">
        <v>14041</v>
      </c>
      <c r="I652" s="9">
        <v>949</v>
      </c>
      <c r="J652" s="8" t="str">
        <f t="shared" si="4"/>
        <v>501-1000</v>
      </c>
      <c r="K652" s="8" t="s">
        <v>14144</v>
      </c>
      <c r="L652" s="8">
        <v>4</v>
      </c>
      <c r="M652" s="9">
        <v>2385</v>
      </c>
      <c r="N652" s="3">
        <v>0.6</v>
      </c>
      <c r="O652" s="2">
        <v>4.0999999999999996</v>
      </c>
      <c r="P652" s="4">
        <f t="shared" si="5"/>
        <v>0</v>
      </c>
      <c r="Q652" s="4">
        <v>2311</v>
      </c>
      <c r="R652" s="2" t="s">
        <v>12695</v>
      </c>
      <c r="S652" s="2" t="s">
        <v>12696</v>
      </c>
      <c r="T652" s="2" t="s">
        <v>12697</v>
      </c>
      <c r="U652" s="2" t="s">
        <v>12698</v>
      </c>
      <c r="V652" s="2" t="s">
        <v>12699</v>
      </c>
      <c r="W652" s="2" t="s">
        <v>12700</v>
      </c>
      <c r="X652" s="5" t="s">
        <v>12701</v>
      </c>
      <c r="Y652" s="5" t="s">
        <v>12702</v>
      </c>
    </row>
    <row r="653" spans="1:25" ht="13" x14ac:dyDescent="0.15">
      <c r="A653" s="2" t="s">
        <v>11113</v>
      </c>
      <c r="B653" s="2" t="s">
        <v>11114</v>
      </c>
      <c r="C653" s="8" t="str">
        <f ca="1">IFERROR(__xludf.DUMMYFUNCTION("INDEX(SPLIT(B653,"" ""),1)"),"Rico")</f>
        <v>Rico</v>
      </c>
      <c r="D653" s="2" t="s">
        <v>13950</v>
      </c>
      <c r="E653" s="8" t="s">
        <v>13958</v>
      </c>
      <c r="F653" s="8" t="s">
        <v>13969</v>
      </c>
      <c r="G653" s="8" t="s">
        <v>14083</v>
      </c>
      <c r="H653" s="8"/>
      <c r="I653" s="9">
        <v>949</v>
      </c>
      <c r="J653" s="8" t="str">
        <f t="shared" si="4"/>
        <v>501-1000</v>
      </c>
      <c r="K653" s="8" t="s">
        <v>14144</v>
      </c>
      <c r="L653" s="8">
        <v>4</v>
      </c>
      <c r="M653" s="9">
        <v>1999</v>
      </c>
      <c r="N653" s="3">
        <v>0.53</v>
      </c>
      <c r="O653" s="2">
        <v>4</v>
      </c>
      <c r="P653" s="4">
        <f t="shared" si="5"/>
        <v>0</v>
      </c>
      <c r="Q653" s="4">
        <v>1679</v>
      </c>
      <c r="R653" s="2" t="s">
        <v>11115</v>
      </c>
      <c r="S653" s="2" t="s">
        <v>11116</v>
      </c>
      <c r="T653" s="2" t="s">
        <v>11117</v>
      </c>
      <c r="U653" s="2" t="s">
        <v>11118</v>
      </c>
      <c r="V653" s="2" t="s">
        <v>11119</v>
      </c>
      <c r="W653" s="2" t="s">
        <v>11120</v>
      </c>
      <c r="X653" s="5" t="s">
        <v>11121</v>
      </c>
      <c r="Y653" s="5" t="s">
        <v>11122</v>
      </c>
    </row>
    <row r="654" spans="1:25" ht="13" x14ac:dyDescent="0.15">
      <c r="A654" s="2" t="s">
        <v>6584</v>
      </c>
      <c r="B654" s="2" t="s">
        <v>6585</v>
      </c>
      <c r="C654" s="8" t="str">
        <f ca="1">IFERROR(__xludf.DUMMYFUNCTION("INDEX(SPLIT(B654,"" ""),1)"),"JBL")</f>
        <v>JBL</v>
      </c>
      <c r="D654" s="2" t="s">
        <v>13954</v>
      </c>
      <c r="E654" s="8" t="s">
        <v>14026</v>
      </c>
      <c r="F654" s="8" t="s">
        <v>14068</v>
      </c>
      <c r="G654" s="8" t="s">
        <v>14154</v>
      </c>
      <c r="H654" s="8"/>
      <c r="I654" s="9">
        <v>949</v>
      </c>
      <c r="J654" s="8" t="str">
        <f t="shared" si="4"/>
        <v>501-1000</v>
      </c>
      <c r="K654" s="8" t="s">
        <v>14144</v>
      </c>
      <c r="L654" s="8">
        <v>4</v>
      </c>
      <c r="M654" s="9">
        <v>2000</v>
      </c>
      <c r="N654" s="3">
        <v>0.53</v>
      </c>
      <c r="O654" s="2">
        <v>3.9</v>
      </c>
      <c r="P654" s="4">
        <f t="shared" si="5"/>
        <v>0</v>
      </c>
      <c r="Q654" s="4">
        <v>14969</v>
      </c>
      <c r="R654" s="2" t="s">
        <v>6588</v>
      </c>
      <c r="S654" s="2" t="s">
        <v>6589</v>
      </c>
      <c r="T654" s="2" t="s">
        <v>6590</v>
      </c>
      <c r="U654" s="2" t="s">
        <v>6591</v>
      </c>
      <c r="V654" s="2" t="s">
        <v>6592</v>
      </c>
      <c r="W654" s="2" t="s">
        <v>6593</v>
      </c>
      <c r="X654" s="5" t="s">
        <v>6594</v>
      </c>
      <c r="Y654" s="5" t="s">
        <v>6595</v>
      </c>
    </row>
    <row r="655" spans="1:25" ht="13" x14ac:dyDescent="0.15">
      <c r="A655" s="2" t="s">
        <v>13856</v>
      </c>
      <c r="B655" s="2" t="s">
        <v>13857</v>
      </c>
      <c r="C655" s="8" t="str">
        <f ca="1">IFERROR(__xludf.DUMMYFUNCTION("INDEX(SPLIT(B655,"" ""),1)"),"Libra")</f>
        <v>Libra</v>
      </c>
      <c r="D655" s="2" t="s">
        <v>13950</v>
      </c>
      <c r="E655" s="8" t="s">
        <v>13951</v>
      </c>
      <c r="F655" s="8" t="s">
        <v>13972</v>
      </c>
      <c r="G655" s="8" t="s">
        <v>13982</v>
      </c>
      <c r="H655" s="8"/>
      <c r="I655" s="9">
        <v>949</v>
      </c>
      <c r="J655" s="8" t="str">
        <f t="shared" si="4"/>
        <v>501-1000</v>
      </c>
      <c r="K655" s="8" t="s">
        <v>14144</v>
      </c>
      <c r="L655" s="8">
        <v>4</v>
      </c>
      <c r="M655" s="9">
        <v>2299</v>
      </c>
      <c r="N655" s="3">
        <v>0.59</v>
      </c>
      <c r="O655" s="2">
        <v>3.6</v>
      </c>
      <c r="P655" s="4">
        <f t="shared" si="5"/>
        <v>0</v>
      </c>
      <c r="Q655" s="2">
        <v>550</v>
      </c>
      <c r="R655" s="2" t="s">
        <v>13858</v>
      </c>
      <c r="S655" s="2" t="s">
        <v>13859</v>
      </c>
      <c r="T655" s="2" t="s">
        <v>13860</v>
      </c>
      <c r="U655" s="2" t="s">
        <v>13861</v>
      </c>
      <c r="V655" s="2" t="s">
        <v>13862</v>
      </c>
      <c r="W655" s="2" t="s">
        <v>13863</v>
      </c>
      <c r="X655" s="5" t="s">
        <v>13864</v>
      </c>
      <c r="Y655" s="5" t="s">
        <v>13865</v>
      </c>
    </row>
    <row r="656" spans="1:25" ht="13" x14ac:dyDescent="0.15">
      <c r="A656" s="2" t="s">
        <v>11756</v>
      </c>
      <c r="B656" s="2" t="s">
        <v>11757</v>
      </c>
      <c r="C656" s="8" t="str">
        <f ca="1">IFERROR(__xludf.DUMMYFUNCTION("INDEX(SPLIT(B656,"" ""),1)"),"BAJAJ")</f>
        <v>BAJAJ</v>
      </c>
      <c r="D656" s="2" t="s">
        <v>13950</v>
      </c>
      <c r="E656" s="8" t="s">
        <v>13951</v>
      </c>
      <c r="F656" s="8" t="s">
        <v>14020</v>
      </c>
      <c r="G656" s="8" t="s">
        <v>14052</v>
      </c>
      <c r="H656" s="8"/>
      <c r="I656" s="9">
        <v>948</v>
      </c>
      <c r="J656" s="8" t="str">
        <f t="shared" si="4"/>
        <v>501-1000</v>
      </c>
      <c r="K656" s="8" t="s">
        <v>14144</v>
      </c>
      <c r="L656" s="8">
        <v>4</v>
      </c>
      <c r="M656" s="9">
        <v>1620</v>
      </c>
      <c r="N656" s="3">
        <v>0.41</v>
      </c>
      <c r="O656" s="2">
        <v>4.0999999999999996</v>
      </c>
      <c r="P656" s="4">
        <f t="shared" si="5"/>
        <v>0</v>
      </c>
      <c r="Q656" s="4">
        <v>4370</v>
      </c>
      <c r="R656" s="2" t="s">
        <v>11761</v>
      </c>
      <c r="S656" s="2" t="s">
        <v>11762</v>
      </c>
      <c r="T656" s="2" t="s">
        <v>11763</v>
      </c>
      <c r="U656" s="2" t="s">
        <v>11764</v>
      </c>
      <c r="V656" s="2" t="s">
        <v>11765</v>
      </c>
      <c r="W656" s="2" t="s">
        <v>11766</v>
      </c>
      <c r="X656" s="5" t="s">
        <v>11767</v>
      </c>
      <c r="Y656" s="5" t="s">
        <v>11768</v>
      </c>
    </row>
    <row r="657" spans="1:25" ht="13" x14ac:dyDescent="0.15">
      <c r="A657" s="2" t="s">
        <v>7714</v>
      </c>
      <c r="B657" s="2" t="s">
        <v>7715</v>
      </c>
      <c r="C657" s="8" t="str">
        <f ca="1">IFERROR(__xludf.DUMMYFUNCTION("INDEX(SPLIT(B657,"" ""),1)"),"SanDisk")</f>
        <v>SanDisk</v>
      </c>
      <c r="D657" s="2" t="s">
        <v>13942</v>
      </c>
      <c r="E657" s="8" t="s">
        <v>14038</v>
      </c>
      <c r="F657" s="8" t="s">
        <v>14075</v>
      </c>
      <c r="G657" s="8" t="s">
        <v>14076</v>
      </c>
      <c r="H657" s="8"/>
      <c r="I657" s="9">
        <v>939</v>
      </c>
      <c r="J657" s="8" t="str">
        <f t="shared" si="4"/>
        <v>501-1000</v>
      </c>
      <c r="K657" s="8" t="s">
        <v>14144</v>
      </c>
      <c r="L657" s="8">
        <v>4</v>
      </c>
      <c r="M657" s="9">
        <v>1800</v>
      </c>
      <c r="N657" s="3">
        <v>0.48</v>
      </c>
      <c r="O657" s="2">
        <v>4.5</v>
      </c>
      <c r="P657" s="4">
        <f t="shared" si="5"/>
        <v>1</v>
      </c>
      <c r="Q657" s="2" t="s">
        <v>7717</v>
      </c>
      <c r="R657" s="2" t="s">
        <v>7718</v>
      </c>
      <c r="S657" s="2" t="s">
        <v>7719</v>
      </c>
      <c r="T657" s="2" t="s">
        <v>7720</v>
      </c>
      <c r="U657" s="2" t="s">
        <v>7721</v>
      </c>
      <c r="V657" s="2" t="s">
        <v>7722</v>
      </c>
      <c r="W657" s="2" t="s">
        <v>7723</v>
      </c>
      <c r="X657" s="5" t="s">
        <v>7724</v>
      </c>
      <c r="Y657" s="5" t="s">
        <v>7725</v>
      </c>
    </row>
    <row r="658" spans="1:25" ht="13" x14ac:dyDescent="0.15">
      <c r="A658" s="2" t="s">
        <v>13146</v>
      </c>
      <c r="B658" s="2" t="s">
        <v>13147</v>
      </c>
      <c r="C658" s="8" t="str">
        <f ca="1">IFERROR(__xludf.DUMMYFUNCTION("INDEX(SPLIT(B658,"" ""),1)"),"Lifelong")</f>
        <v>Lifelong</v>
      </c>
      <c r="D658" s="2" t="s">
        <v>13950</v>
      </c>
      <c r="E658" s="8" t="s">
        <v>13958</v>
      </c>
      <c r="F658" s="8" t="s">
        <v>13969</v>
      </c>
      <c r="G658" s="8" t="s">
        <v>14035</v>
      </c>
      <c r="H658" s="8"/>
      <c r="I658" s="9">
        <v>929</v>
      </c>
      <c r="J658" s="8" t="str">
        <f t="shared" si="4"/>
        <v>501-1000</v>
      </c>
      <c r="K658" s="8" t="s">
        <v>14144</v>
      </c>
      <c r="L658" s="8">
        <v>4</v>
      </c>
      <c r="M658" s="9">
        <v>1300</v>
      </c>
      <c r="N658" s="3">
        <v>0.28999999999999998</v>
      </c>
      <c r="O658" s="2">
        <v>3.9</v>
      </c>
      <c r="P658" s="4">
        <f t="shared" si="5"/>
        <v>0</v>
      </c>
      <c r="Q658" s="4">
        <v>1672</v>
      </c>
      <c r="R658" s="2" t="s">
        <v>13148</v>
      </c>
      <c r="S658" s="2" t="s">
        <v>13149</v>
      </c>
      <c r="T658" s="2" t="s">
        <v>13150</v>
      </c>
      <c r="U658" s="2" t="s">
        <v>13151</v>
      </c>
      <c r="V658" s="2" t="s">
        <v>13152</v>
      </c>
      <c r="W658" s="2" t="s">
        <v>13153</v>
      </c>
      <c r="X658" s="5" t="s">
        <v>13154</v>
      </c>
      <c r="Y658" s="5" t="s">
        <v>13155</v>
      </c>
    </row>
    <row r="659" spans="1:25" ht="13" x14ac:dyDescent="0.15">
      <c r="A659" s="2" t="s">
        <v>12636</v>
      </c>
      <c r="B659" s="2" t="s">
        <v>12637</v>
      </c>
      <c r="C659" s="8" t="str">
        <f ca="1">IFERROR(__xludf.DUMMYFUNCTION("INDEX(SPLIT(B659,"" ""),1)"),"Longway")</f>
        <v>Longway</v>
      </c>
      <c r="D659" s="2" t="s">
        <v>13950</v>
      </c>
      <c r="E659" s="8" t="s">
        <v>13951</v>
      </c>
      <c r="F659" s="8" t="s">
        <v>13972</v>
      </c>
      <c r="G659" s="8" t="s">
        <v>13982</v>
      </c>
      <c r="H659" s="8"/>
      <c r="I659" s="9">
        <v>929</v>
      </c>
      <c r="J659" s="8" t="str">
        <f t="shared" si="4"/>
        <v>501-1000</v>
      </c>
      <c r="K659" s="8" t="s">
        <v>14144</v>
      </c>
      <c r="L659" s="8">
        <v>4</v>
      </c>
      <c r="M659" s="9">
        <v>2199</v>
      </c>
      <c r="N659" s="3">
        <v>0.57999999999999996</v>
      </c>
      <c r="O659" s="2">
        <v>3.7</v>
      </c>
      <c r="P659" s="4">
        <f t="shared" si="5"/>
        <v>0</v>
      </c>
      <c r="Q659" s="2">
        <v>4</v>
      </c>
      <c r="R659" s="2" t="s">
        <v>12639</v>
      </c>
      <c r="S659" s="2" t="s">
        <v>12640</v>
      </c>
      <c r="T659" s="2" t="s">
        <v>12641</v>
      </c>
      <c r="U659" s="2" t="s">
        <v>12642</v>
      </c>
      <c r="V659" s="2" t="s">
        <v>12643</v>
      </c>
      <c r="W659" s="2" t="s">
        <v>12644</v>
      </c>
      <c r="X659" s="5" t="s">
        <v>12645</v>
      </c>
      <c r="Y659" s="5" t="s">
        <v>12646</v>
      </c>
    </row>
    <row r="660" spans="1:25" ht="13" x14ac:dyDescent="0.15">
      <c r="A660" s="2" t="s">
        <v>2639</v>
      </c>
      <c r="B660" s="2" t="s">
        <v>2640</v>
      </c>
      <c r="C660" s="8" t="str">
        <f ca="1">IFERROR(__xludf.DUMMYFUNCTION("INDEX(SPLIT(B660,"" ""),1)"),"Airtel")</f>
        <v>Airtel</v>
      </c>
      <c r="D660" s="2" t="s">
        <v>13942</v>
      </c>
      <c r="E660" s="8" t="s">
        <v>13943</v>
      </c>
      <c r="F660" s="8" t="s">
        <v>14120</v>
      </c>
      <c r="G660" s="8" t="s">
        <v>14121</v>
      </c>
      <c r="H660" s="8"/>
      <c r="I660" s="9">
        <v>917</v>
      </c>
      <c r="J660" s="8" t="str">
        <f t="shared" si="4"/>
        <v>501-1000</v>
      </c>
      <c r="K660" s="8" t="s">
        <v>14144</v>
      </c>
      <c r="L660" s="8">
        <v>4</v>
      </c>
      <c r="M660" s="9">
        <v>2299</v>
      </c>
      <c r="N660" s="3">
        <v>0.6</v>
      </c>
      <c r="O660" s="2">
        <v>4.2</v>
      </c>
      <c r="P660" s="4">
        <f t="shared" si="5"/>
        <v>1</v>
      </c>
      <c r="Q660" s="4">
        <v>3300</v>
      </c>
      <c r="R660" s="2" t="s">
        <v>2642</v>
      </c>
      <c r="S660" s="2" t="s">
        <v>2643</v>
      </c>
      <c r="T660" s="2" t="s">
        <v>2644</v>
      </c>
      <c r="U660" s="2" t="s">
        <v>2645</v>
      </c>
      <c r="V660" s="2" t="s">
        <v>2646</v>
      </c>
      <c r="W660" s="2" t="s">
        <v>2647</v>
      </c>
      <c r="X660" s="5" t="s">
        <v>2648</v>
      </c>
      <c r="Y660" s="5" t="s">
        <v>2649</v>
      </c>
    </row>
    <row r="661" spans="1:25" ht="13" x14ac:dyDescent="0.15">
      <c r="A661" s="2" t="s">
        <v>8053</v>
      </c>
      <c r="B661" s="2" t="s">
        <v>8054</v>
      </c>
      <c r="C661" s="8" t="str">
        <f ca="1">IFERROR(__xludf.DUMMYFUNCTION("INDEX(SPLIT(B661,"" ""),1)"),"URBN")</f>
        <v>URBN</v>
      </c>
      <c r="D661" s="2" t="s">
        <v>13942</v>
      </c>
      <c r="E661" s="8" t="s">
        <v>13947</v>
      </c>
      <c r="F661" s="8" t="s">
        <v>14045</v>
      </c>
      <c r="G661" s="8" t="s">
        <v>14050</v>
      </c>
      <c r="H661" s="8" t="s">
        <v>14051</v>
      </c>
      <c r="I661" s="9">
        <v>900</v>
      </c>
      <c r="J661" s="8" t="str">
        <f t="shared" si="4"/>
        <v>501-1000</v>
      </c>
      <c r="K661" s="8" t="s">
        <v>14144</v>
      </c>
      <c r="L661" s="8">
        <v>4</v>
      </c>
      <c r="M661" s="9">
        <v>2499</v>
      </c>
      <c r="N661" s="3">
        <v>0.64</v>
      </c>
      <c r="O661" s="2">
        <v>4</v>
      </c>
      <c r="P661" s="4">
        <f t="shared" si="5"/>
        <v>0</v>
      </c>
      <c r="Q661" s="4">
        <v>36384</v>
      </c>
      <c r="R661" s="2" t="s">
        <v>8055</v>
      </c>
      <c r="S661" s="2" t="s">
        <v>4908</v>
      </c>
      <c r="T661" s="2" t="s">
        <v>4909</v>
      </c>
      <c r="U661" s="2" t="s">
        <v>4910</v>
      </c>
      <c r="V661" s="2" t="s">
        <v>4911</v>
      </c>
      <c r="W661" s="2" t="s">
        <v>4912</v>
      </c>
      <c r="X661" s="5" t="s">
        <v>8056</v>
      </c>
      <c r="Y661" s="5" t="s">
        <v>8057</v>
      </c>
    </row>
    <row r="662" spans="1:25" ht="13" x14ac:dyDescent="0.15">
      <c r="A662" s="2" t="s">
        <v>405</v>
      </c>
      <c r="B662" s="2" t="s">
        <v>406</v>
      </c>
      <c r="C662" s="8" t="str">
        <f ca="1">IFERROR(__xludf.DUMMYFUNCTION("INDEX(SPLIT(B662,"" ""),1)"),"Amazonbasics")</f>
        <v>Amazonbasics</v>
      </c>
      <c r="D662" s="2" t="s">
        <v>13954</v>
      </c>
      <c r="E662" s="8" t="s">
        <v>14026</v>
      </c>
      <c r="F662" s="8" t="s">
        <v>14095</v>
      </c>
      <c r="G662" s="8" t="s">
        <v>14096</v>
      </c>
      <c r="H662" s="8" t="s">
        <v>14097</v>
      </c>
      <c r="I662" s="9">
        <v>899</v>
      </c>
      <c r="J662" s="8" t="str">
        <f t="shared" si="4"/>
        <v>501-1000</v>
      </c>
      <c r="K662" s="8" t="s">
        <v>14144</v>
      </c>
      <c r="L662" s="8">
        <v>4</v>
      </c>
      <c r="M662" s="9">
        <v>1900</v>
      </c>
      <c r="N662" s="3">
        <v>0.53</v>
      </c>
      <c r="O662" s="2">
        <v>4.4000000000000004</v>
      </c>
      <c r="P662" s="4">
        <f t="shared" si="5"/>
        <v>1</v>
      </c>
      <c r="Q662" s="4">
        <v>13552</v>
      </c>
      <c r="R662" s="2" t="s">
        <v>408</v>
      </c>
      <c r="S662" s="2" t="s">
        <v>409</v>
      </c>
      <c r="T662" s="2" t="s">
        <v>410</v>
      </c>
      <c r="U662" s="2" t="s">
        <v>411</v>
      </c>
      <c r="V662" s="2" t="s">
        <v>412</v>
      </c>
      <c r="W662" s="2" t="s">
        <v>413</v>
      </c>
      <c r="X662" s="5" t="s">
        <v>414</v>
      </c>
      <c r="Y662" s="5" t="s">
        <v>415</v>
      </c>
    </row>
    <row r="663" spans="1:25" ht="13" x14ac:dyDescent="0.15">
      <c r="A663" s="2" t="s">
        <v>8882</v>
      </c>
      <c r="B663" s="2" t="s">
        <v>8883</v>
      </c>
      <c r="C663" s="8" t="str">
        <f ca="1">IFERROR(__xludf.DUMMYFUNCTION("INDEX(SPLIT(B663,"" ""),1)"),"ZEBRONICS")</f>
        <v>ZEBRONICS</v>
      </c>
      <c r="D663" s="2" t="s">
        <v>13954</v>
      </c>
      <c r="E663" s="8" t="s">
        <v>14026</v>
      </c>
      <c r="F663" s="8" t="s">
        <v>14078</v>
      </c>
      <c r="G663" s="8" t="s">
        <v>14079</v>
      </c>
      <c r="H663" s="8"/>
      <c r="I663" s="9">
        <v>899</v>
      </c>
      <c r="J663" s="8" t="str">
        <f t="shared" si="4"/>
        <v>501-1000</v>
      </c>
      <c r="K663" s="8" t="s">
        <v>14144</v>
      </c>
      <c r="L663" s="8">
        <v>4</v>
      </c>
      <c r="M663" s="9">
        <v>1999</v>
      </c>
      <c r="N663" s="3">
        <v>0.55000000000000004</v>
      </c>
      <c r="O663" s="2">
        <v>4.4000000000000004</v>
      </c>
      <c r="P663" s="4">
        <f t="shared" si="5"/>
        <v>1</v>
      </c>
      <c r="Q663" s="4">
        <v>1667</v>
      </c>
      <c r="R663" s="2" t="s">
        <v>8884</v>
      </c>
      <c r="S663" s="2" t="s">
        <v>8885</v>
      </c>
      <c r="T663" s="2" t="s">
        <v>8886</v>
      </c>
      <c r="U663" s="2" t="s">
        <v>8887</v>
      </c>
      <c r="V663" s="2" t="s">
        <v>8888</v>
      </c>
      <c r="W663" s="2" t="s">
        <v>8889</v>
      </c>
      <c r="X663" s="5" t="s">
        <v>8890</v>
      </c>
      <c r="Y663" s="5" t="s">
        <v>8891</v>
      </c>
    </row>
    <row r="664" spans="1:25" ht="13" x14ac:dyDescent="0.15">
      <c r="A664" s="2" t="s">
        <v>7101</v>
      </c>
      <c r="B664" s="2" t="s">
        <v>7102</v>
      </c>
      <c r="C664" s="8" t="str">
        <f ca="1">IFERROR(__xludf.DUMMYFUNCTION("INDEX(SPLIT(B664,"" ""),1)"),"HP")</f>
        <v>HP</v>
      </c>
      <c r="D664" s="2" t="s">
        <v>13954</v>
      </c>
      <c r="E664" s="8" t="s">
        <v>14026</v>
      </c>
      <c r="F664" s="8" t="s">
        <v>14027</v>
      </c>
      <c r="G664" s="8" t="s">
        <v>14111</v>
      </c>
      <c r="H664" s="8"/>
      <c r="I664" s="9">
        <v>899</v>
      </c>
      <c r="J664" s="8" t="str">
        <f t="shared" si="4"/>
        <v>501-1000</v>
      </c>
      <c r="K664" s="8" t="s">
        <v>14144</v>
      </c>
      <c r="L664" s="8">
        <v>4</v>
      </c>
      <c r="M664" s="9">
        <v>1499</v>
      </c>
      <c r="N664" s="3">
        <v>0.4</v>
      </c>
      <c r="O664" s="2">
        <v>4.2</v>
      </c>
      <c r="P664" s="4">
        <f t="shared" si="5"/>
        <v>1</v>
      </c>
      <c r="Q664" s="4">
        <v>23174</v>
      </c>
      <c r="R664" s="2" t="s">
        <v>7103</v>
      </c>
      <c r="S664" s="2" t="s">
        <v>7104</v>
      </c>
      <c r="T664" s="2" t="s">
        <v>7105</v>
      </c>
      <c r="U664" s="2" t="s">
        <v>7106</v>
      </c>
      <c r="V664" s="2" t="s">
        <v>7107</v>
      </c>
      <c r="W664" s="2" t="s">
        <v>7108</v>
      </c>
      <c r="X664" s="5" t="s">
        <v>7109</v>
      </c>
      <c r="Y664" s="5" t="s">
        <v>7110</v>
      </c>
    </row>
    <row r="665" spans="1:25" ht="13" x14ac:dyDescent="0.15">
      <c r="A665" s="2" t="s">
        <v>13770</v>
      </c>
      <c r="B665" s="2" t="s">
        <v>13771</v>
      </c>
      <c r="C665" s="8" t="str">
        <f ca="1">IFERROR(__xludf.DUMMYFUNCTION("INDEX(SPLIT(B665,"" ""),1)"),"Kitchengenix's")</f>
        <v>Kitchengenix's</v>
      </c>
      <c r="D665" s="2" t="s">
        <v>13950</v>
      </c>
      <c r="E665" s="8" t="s">
        <v>13958</v>
      </c>
      <c r="F665" s="8" t="s">
        <v>13969</v>
      </c>
      <c r="G665" s="8" t="s">
        <v>14135</v>
      </c>
      <c r="H665" s="8"/>
      <c r="I665" s="9">
        <v>899</v>
      </c>
      <c r="J665" s="8" t="str">
        <f t="shared" si="4"/>
        <v>501-1000</v>
      </c>
      <c r="K665" s="8" t="s">
        <v>14144</v>
      </c>
      <c r="L665" s="8">
        <v>4</v>
      </c>
      <c r="M665" s="9">
        <v>1999</v>
      </c>
      <c r="N665" s="3">
        <v>0.55000000000000004</v>
      </c>
      <c r="O665" s="2">
        <v>4.2</v>
      </c>
      <c r="P665" s="4">
        <f t="shared" si="5"/>
        <v>1</v>
      </c>
      <c r="Q665" s="2">
        <v>39</v>
      </c>
      <c r="R665" s="2" t="s">
        <v>13772</v>
      </c>
      <c r="S665" s="2" t="s">
        <v>13773</v>
      </c>
      <c r="T665" s="2" t="s">
        <v>13774</v>
      </c>
      <c r="U665" s="2" t="s">
        <v>13775</v>
      </c>
      <c r="V665" s="2" t="s">
        <v>13776</v>
      </c>
      <c r="W665" s="2" t="s">
        <v>13777</v>
      </c>
      <c r="X665" s="5" t="s">
        <v>13778</v>
      </c>
      <c r="Y665" s="5" t="s">
        <v>13779</v>
      </c>
    </row>
    <row r="666" spans="1:25" ht="13" x14ac:dyDescent="0.15">
      <c r="A666" s="2" t="s">
        <v>7812</v>
      </c>
      <c r="B666" s="2" t="s">
        <v>7813</v>
      </c>
      <c r="C666" s="8" t="str">
        <f ca="1">IFERROR(__xludf.DUMMYFUNCTION("INDEX(SPLIT(B666,"" ""),1)"),"D-Link")</f>
        <v>D-Link</v>
      </c>
      <c r="D666" s="2" t="s">
        <v>13954</v>
      </c>
      <c r="E666" s="8" t="s">
        <v>14048</v>
      </c>
      <c r="F666" s="8" t="s">
        <v>14049</v>
      </c>
      <c r="G666" s="8"/>
      <c r="H666" s="8"/>
      <c r="I666" s="9">
        <v>899</v>
      </c>
      <c r="J666" s="8" t="str">
        <f t="shared" si="4"/>
        <v>501-1000</v>
      </c>
      <c r="K666" s="8" t="s">
        <v>14144</v>
      </c>
      <c r="L666" s="8">
        <v>4</v>
      </c>
      <c r="M666" s="9">
        <v>1800</v>
      </c>
      <c r="N666" s="3">
        <v>0.5</v>
      </c>
      <c r="O666" s="2">
        <v>4.0999999999999996</v>
      </c>
      <c r="P666" s="4">
        <f t="shared" si="5"/>
        <v>0</v>
      </c>
      <c r="Q666" s="4">
        <v>22375</v>
      </c>
      <c r="R666" s="2" t="s">
        <v>7814</v>
      </c>
      <c r="S666" s="2" t="s">
        <v>7815</v>
      </c>
      <c r="T666" s="2" t="s">
        <v>7816</v>
      </c>
      <c r="U666" s="2" t="s">
        <v>7817</v>
      </c>
      <c r="V666" s="2" t="s">
        <v>7818</v>
      </c>
      <c r="W666" s="2" t="s">
        <v>7819</v>
      </c>
      <c r="X666" s="5" t="s">
        <v>7820</v>
      </c>
      <c r="Y666" s="5" t="s">
        <v>7821</v>
      </c>
    </row>
    <row r="667" spans="1:25" ht="13" x14ac:dyDescent="0.15">
      <c r="A667" s="2" t="s">
        <v>6639</v>
      </c>
      <c r="B667" s="2" t="s">
        <v>6640</v>
      </c>
      <c r="C667" s="8" t="str">
        <f ca="1">IFERROR(__xludf.DUMMYFUNCTION("INDEX(SPLIT(B667,"" ""),1)"),"Infinity")</f>
        <v>Infinity</v>
      </c>
      <c r="D667" s="2" t="s">
        <v>13942</v>
      </c>
      <c r="E667" s="8" t="s">
        <v>14002</v>
      </c>
      <c r="F667" s="8" t="s">
        <v>14003</v>
      </c>
      <c r="G667" s="8" t="s">
        <v>14107</v>
      </c>
      <c r="H667" s="8"/>
      <c r="I667" s="9">
        <v>899</v>
      </c>
      <c r="J667" s="8" t="str">
        <f t="shared" si="4"/>
        <v>501-1000</v>
      </c>
      <c r="K667" s="8" t="s">
        <v>14144</v>
      </c>
      <c r="L667" s="8">
        <v>4</v>
      </c>
      <c r="M667" s="9">
        <v>1999</v>
      </c>
      <c r="N667" s="3">
        <v>0.55000000000000004</v>
      </c>
      <c r="O667" s="2">
        <v>4.0999999999999996</v>
      </c>
      <c r="P667" s="4">
        <f t="shared" si="5"/>
        <v>0</v>
      </c>
      <c r="Q667" s="4">
        <v>30469</v>
      </c>
      <c r="R667" s="2" t="s">
        <v>6642</v>
      </c>
      <c r="S667" s="2" t="s">
        <v>6643</v>
      </c>
      <c r="T667" s="2" t="s">
        <v>6644</v>
      </c>
      <c r="U667" s="2" t="s">
        <v>6645</v>
      </c>
      <c r="V667" s="2" t="s">
        <v>6646</v>
      </c>
      <c r="W667" s="2" t="s">
        <v>6647</v>
      </c>
      <c r="X667" s="5" t="s">
        <v>6648</v>
      </c>
      <c r="Y667" s="5" t="s">
        <v>6649</v>
      </c>
    </row>
    <row r="668" spans="1:25" ht="13" x14ac:dyDescent="0.15">
      <c r="A668" s="2" t="s">
        <v>10642</v>
      </c>
      <c r="B668" s="2" t="s">
        <v>10643</v>
      </c>
      <c r="C668" s="8" t="str">
        <f ca="1">IFERROR(__xludf.DUMMYFUNCTION("INDEX(SPLIT(B668,"" ""),1)"),"Activa")</f>
        <v>Activa</v>
      </c>
      <c r="D668" s="2" t="s">
        <v>13950</v>
      </c>
      <c r="E668" s="8" t="s">
        <v>13951</v>
      </c>
      <c r="F668" s="8" t="s">
        <v>13972</v>
      </c>
      <c r="G668" s="8" t="s">
        <v>13973</v>
      </c>
      <c r="H668" s="8"/>
      <c r="I668" s="9">
        <v>899</v>
      </c>
      <c r="J668" s="8" t="str">
        <f t="shared" si="4"/>
        <v>501-1000</v>
      </c>
      <c r="K668" s="8" t="s">
        <v>14144</v>
      </c>
      <c r="L668" s="8">
        <v>4</v>
      </c>
      <c r="M668" s="9">
        <v>1990</v>
      </c>
      <c r="N668" s="3">
        <v>0.55000000000000004</v>
      </c>
      <c r="O668" s="2">
        <v>4.0999999999999996</v>
      </c>
      <c r="P668" s="4">
        <f t="shared" si="5"/>
        <v>0</v>
      </c>
      <c r="Q668" s="2">
        <v>185</v>
      </c>
      <c r="R668" s="2" t="s">
        <v>10644</v>
      </c>
      <c r="S668" s="2" t="s">
        <v>10645</v>
      </c>
      <c r="T668" s="2" t="s">
        <v>10646</v>
      </c>
      <c r="U668" s="2" t="s">
        <v>10647</v>
      </c>
      <c r="V668" s="2" t="s">
        <v>10648</v>
      </c>
      <c r="W668" s="2" t="s">
        <v>10649</v>
      </c>
      <c r="X668" s="5" t="s">
        <v>10650</v>
      </c>
      <c r="Y668" s="5" t="s">
        <v>10651</v>
      </c>
    </row>
    <row r="669" spans="1:25" ht="13" x14ac:dyDescent="0.15">
      <c r="A669" s="2" t="s">
        <v>11580</v>
      </c>
      <c r="B669" s="2" t="s">
        <v>11581</v>
      </c>
      <c r="C669" s="8" t="str">
        <f ca="1">IFERROR(__xludf.DUMMYFUNCTION("INDEX(SPLIT(B669,"" ""),1)"),"Dr")</f>
        <v>Dr</v>
      </c>
      <c r="D669" s="2" t="s">
        <v>14155</v>
      </c>
      <c r="E669" s="8" t="s">
        <v>14156</v>
      </c>
      <c r="F669" s="8" t="s">
        <v>14157</v>
      </c>
      <c r="G669" s="8" t="s">
        <v>14158</v>
      </c>
      <c r="H669" s="8" t="s">
        <v>14159</v>
      </c>
      <c r="I669" s="9">
        <v>899</v>
      </c>
      <c r="J669" s="8" t="str">
        <f t="shared" si="4"/>
        <v>501-1000</v>
      </c>
      <c r="K669" s="8" t="s">
        <v>14144</v>
      </c>
      <c r="L669" s="8">
        <v>4</v>
      </c>
      <c r="M669" s="9">
        <v>1900</v>
      </c>
      <c r="N669" s="3">
        <v>0.53</v>
      </c>
      <c r="O669" s="2">
        <v>4</v>
      </c>
      <c r="P669" s="4">
        <f t="shared" si="5"/>
        <v>0</v>
      </c>
      <c r="Q669" s="4">
        <v>3663</v>
      </c>
      <c r="R669" s="2" t="s">
        <v>11583</v>
      </c>
      <c r="S669" s="2" t="s">
        <v>11584</v>
      </c>
      <c r="T669" s="2" t="s">
        <v>11585</v>
      </c>
      <c r="U669" s="2" t="s">
        <v>11586</v>
      </c>
      <c r="V669" s="2" t="s">
        <v>11587</v>
      </c>
      <c r="W669" s="2" t="s">
        <v>11588</v>
      </c>
      <c r="X669" s="5" t="s">
        <v>11589</v>
      </c>
      <c r="Y669" s="5" t="s">
        <v>11590</v>
      </c>
    </row>
    <row r="670" spans="1:25" ht="13" x14ac:dyDescent="0.15">
      <c r="A670" s="2" t="s">
        <v>12838</v>
      </c>
      <c r="B670" s="2" t="s">
        <v>12839</v>
      </c>
      <c r="C670" s="8" t="str">
        <f ca="1">IFERROR(__xludf.DUMMYFUNCTION("INDEX(SPLIT(B670,"" ""),1)"),"JIALTO")</f>
        <v>JIALTO</v>
      </c>
      <c r="D670" s="2" t="s">
        <v>13950</v>
      </c>
      <c r="E670" s="8" t="s">
        <v>13958</v>
      </c>
      <c r="F670" s="8" t="s">
        <v>13969</v>
      </c>
      <c r="G670" s="8" t="s">
        <v>14135</v>
      </c>
      <c r="H670" s="8"/>
      <c r="I670" s="9">
        <v>899</v>
      </c>
      <c r="J670" s="8" t="str">
        <f t="shared" si="4"/>
        <v>501-1000</v>
      </c>
      <c r="K670" s="8" t="s">
        <v>14144</v>
      </c>
      <c r="L670" s="8">
        <v>4</v>
      </c>
      <c r="M670" s="9">
        <v>1999</v>
      </c>
      <c r="N670" s="3">
        <v>0.55000000000000004</v>
      </c>
      <c r="O670" s="2">
        <v>4</v>
      </c>
      <c r="P670" s="4">
        <f t="shared" si="5"/>
        <v>0</v>
      </c>
      <c r="Q670" s="2">
        <v>832</v>
      </c>
      <c r="R670" s="2" t="s">
        <v>12841</v>
      </c>
      <c r="S670" s="2" t="s">
        <v>12842</v>
      </c>
      <c r="T670" s="2" t="s">
        <v>12843</v>
      </c>
      <c r="U670" s="2" t="s">
        <v>12844</v>
      </c>
      <c r="V670" s="2" t="s">
        <v>12845</v>
      </c>
      <c r="W670" s="2" t="s">
        <v>12846</v>
      </c>
      <c r="X670" s="5" t="s">
        <v>12847</v>
      </c>
      <c r="Y670" s="5" t="s">
        <v>12848</v>
      </c>
    </row>
    <row r="671" spans="1:25" ht="13" x14ac:dyDescent="0.15">
      <c r="A671" s="2" t="s">
        <v>9977</v>
      </c>
      <c r="B671" s="2" t="s">
        <v>9978</v>
      </c>
      <c r="C671" s="8" t="str">
        <f ca="1">IFERROR(__xludf.DUMMYFUNCTION("INDEX(SPLIT(B671,"" ""),1)"),"Pigeon")</f>
        <v>Pigeon</v>
      </c>
      <c r="D671" s="2" t="s">
        <v>13950</v>
      </c>
      <c r="E671" s="8" t="s">
        <v>13958</v>
      </c>
      <c r="F671" s="8" t="s">
        <v>13969</v>
      </c>
      <c r="G671" s="8" t="s">
        <v>14040</v>
      </c>
      <c r="H671" s="8" t="s">
        <v>14041</v>
      </c>
      <c r="I671" s="9">
        <v>899</v>
      </c>
      <c r="J671" s="8" t="str">
        <f t="shared" si="4"/>
        <v>501-1000</v>
      </c>
      <c r="K671" s="8" t="s">
        <v>14144</v>
      </c>
      <c r="L671" s="8">
        <v>4</v>
      </c>
      <c r="M671" s="9">
        <v>1249</v>
      </c>
      <c r="N671" s="3">
        <v>0.28000000000000003</v>
      </c>
      <c r="O671" s="2">
        <v>3.9</v>
      </c>
      <c r="P671" s="4">
        <f t="shared" si="5"/>
        <v>0</v>
      </c>
      <c r="Q671" s="4">
        <v>17424</v>
      </c>
      <c r="R671" s="2" t="s">
        <v>9979</v>
      </c>
      <c r="S671" s="2" t="s">
        <v>9980</v>
      </c>
      <c r="T671" s="2" t="s">
        <v>9981</v>
      </c>
      <c r="U671" s="2" t="s">
        <v>9982</v>
      </c>
      <c r="V671" s="2" t="s">
        <v>9983</v>
      </c>
      <c r="W671" s="2" t="s">
        <v>9984</v>
      </c>
      <c r="X671" s="5" t="s">
        <v>9985</v>
      </c>
      <c r="Y671" s="5" t="s">
        <v>9986</v>
      </c>
    </row>
    <row r="672" spans="1:25" ht="13" x14ac:dyDescent="0.15">
      <c r="A672" s="2" t="s">
        <v>5786</v>
      </c>
      <c r="B672" s="2" t="s">
        <v>5787</v>
      </c>
      <c r="C672" s="8" t="str">
        <f ca="1">IFERROR(__xludf.DUMMYFUNCTION("INDEX(SPLIT(B672,"" ""),1)"),"Boult")</f>
        <v>Boult</v>
      </c>
      <c r="D672" s="2" t="s">
        <v>13942</v>
      </c>
      <c r="E672" s="8" t="s">
        <v>14007</v>
      </c>
      <c r="F672" s="8" t="s">
        <v>14008</v>
      </c>
      <c r="G672" s="8" t="s">
        <v>14009</v>
      </c>
      <c r="H672" s="8"/>
      <c r="I672" s="9">
        <v>899</v>
      </c>
      <c r="J672" s="8" t="str">
        <f t="shared" si="4"/>
        <v>501-1000</v>
      </c>
      <c r="K672" s="8" t="s">
        <v>14144</v>
      </c>
      <c r="L672" s="8">
        <v>4</v>
      </c>
      <c r="M672" s="9">
        <v>4499</v>
      </c>
      <c r="N672" s="3">
        <v>0.8</v>
      </c>
      <c r="O672" s="2">
        <v>3.8</v>
      </c>
      <c r="P672" s="4">
        <f t="shared" si="5"/>
        <v>0</v>
      </c>
      <c r="Q672" s="2" t="s">
        <v>5788</v>
      </c>
      <c r="R672" s="2" t="s">
        <v>5789</v>
      </c>
      <c r="S672" s="2" t="s">
        <v>5790</v>
      </c>
      <c r="T672" s="2" t="s">
        <v>5791</v>
      </c>
      <c r="U672" s="2" t="s">
        <v>5792</v>
      </c>
      <c r="V672" s="2" t="s">
        <v>5793</v>
      </c>
      <c r="W672" s="2" t="s">
        <v>14160</v>
      </c>
      <c r="X672" s="5" t="s">
        <v>5795</v>
      </c>
      <c r="Y672" s="5" t="s">
        <v>5796</v>
      </c>
    </row>
    <row r="673" spans="1:25" ht="13" x14ac:dyDescent="0.15">
      <c r="A673" s="2" t="s">
        <v>8032</v>
      </c>
      <c r="B673" s="2" t="s">
        <v>8033</v>
      </c>
      <c r="C673" s="8" t="str">
        <f ca="1">IFERROR(__xludf.DUMMYFUNCTION("INDEX(SPLIT(B673,"" ""),1)"),"Zebronics")</f>
        <v>Zebronics</v>
      </c>
      <c r="D673" s="2" t="s">
        <v>13942</v>
      </c>
      <c r="E673" s="8" t="s">
        <v>14002</v>
      </c>
      <c r="F673" s="8" t="s">
        <v>14003</v>
      </c>
      <c r="G673" s="8" t="s">
        <v>14065</v>
      </c>
      <c r="H673" s="8"/>
      <c r="I673" s="9">
        <v>899</v>
      </c>
      <c r="J673" s="8" t="str">
        <f t="shared" si="4"/>
        <v>501-1000</v>
      </c>
      <c r="K673" s="8" t="s">
        <v>14144</v>
      </c>
      <c r="L673" s="8">
        <v>4</v>
      </c>
      <c r="M673" s="9">
        <v>1199</v>
      </c>
      <c r="N673" s="3">
        <v>0.25</v>
      </c>
      <c r="O673" s="2">
        <v>3.8</v>
      </c>
      <c r="P673" s="4">
        <f t="shared" si="5"/>
        <v>0</v>
      </c>
      <c r="Q673" s="4">
        <v>10751</v>
      </c>
      <c r="R673" s="2" t="s">
        <v>8034</v>
      </c>
      <c r="S673" s="2" t="s">
        <v>8035</v>
      </c>
      <c r="T673" s="2" t="s">
        <v>8036</v>
      </c>
      <c r="U673" s="2" t="s">
        <v>8037</v>
      </c>
      <c r="V673" s="2" t="s">
        <v>8038</v>
      </c>
      <c r="W673" s="2" t="s">
        <v>8039</v>
      </c>
      <c r="X673" s="5" t="s">
        <v>8040</v>
      </c>
      <c r="Y673" s="5" t="s">
        <v>8041</v>
      </c>
    </row>
    <row r="674" spans="1:25" ht="13" x14ac:dyDescent="0.15">
      <c r="A674" s="2" t="s">
        <v>9705</v>
      </c>
      <c r="B674" s="2" t="s">
        <v>9706</v>
      </c>
      <c r="C674" s="8" t="str">
        <f ca="1">IFERROR(__xludf.DUMMYFUNCTION("INDEX(SPLIT(B674,"" ""),1)"),"Lifelong")</f>
        <v>Lifelong</v>
      </c>
      <c r="D674" s="2" t="s">
        <v>13950</v>
      </c>
      <c r="E674" s="8" t="s">
        <v>13951</v>
      </c>
      <c r="F674" s="8" t="s">
        <v>13972</v>
      </c>
      <c r="G674" s="8" t="s">
        <v>13973</v>
      </c>
      <c r="H674" s="8"/>
      <c r="I674" s="9">
        <v>899</v>
      </c>
      <c r="J674" s="8" t="str">
        <f t="shared" si="4"/>
        <v>501-1000</v>
      </c>
      <c r="K674" s="8" t="s">
        <v>14144</v>
      </c>
      <c r="L674" s="8">
        <v>4</v>
      </c>
      <c r="M674" s="9">
        <v>2000</v>
      </c>
      <c r="N674" s="3">
        <v>0.55000000000000004</v>
      </c>
      <c r="O674" s="2">
        <v>3.6</v>
      </c>
      <c r="P674" s="4">
        <f t="shared" si="5"/>
        <v>0</v>
      </c>
      <c r="Q674" s="2">
        <v>291</v>
      </c>
      <c r="R674" s="2" t="s">
        <v>9707</v>
      </c>
      <c r="S674" s="2" t="s">
        <v>9708</v>
      </c>
      <c r="T674" s="2" t="s">
        <v>9709</v>
      </c>
      <c r="U674" s="2" t="s">
        <v>9710</v>
      </c>
      <c r="V674" s="2" t="s">
        <v>9711</v>
      </c>
      <c r="W674" s="2" t="s">
        <v>9712</v>
      </c>
      <c r="X674" s="5" t="s">
        <v>9713</v>
      </c>
      <c r="Y674" s="5" t="s">
        <v>9714</v>
      </c>
    </row>
    <row r="675" spans="1:25" ht="13" x14ac:dyDescent="0.15">
      <c r="A675" s="2" t="s">
        <v>12075</v>
      </c>
      <c r="B675" s="2" t="s">
        <v>12076</v>
      </c>
      <c r="C675" s="8" t="str">
        <f ca="1">IFERROR(__xludf.DUMMYFUNCTION("INDEX(SPLIT(B675,"" ""),1)"),"!!HANEUL!!1000")</f>
        <v>!!HANEUL!!1000</v>
      </c>
      <c r="D675" s="2" t="s">
        <v>13950</v>
      </c>
      <c r="E675" s="8" t="s">
        <v>13951</v>
      </c>
      <c r="F675" s="8" t="s">
        <v>13972</v>
      </c>
      <c r="G675" s="8" t="s">
        <v>13973</v>
      </c>
      <c r="H675" s="8"/>
      <c r="I675" s="9">
        <v>899</v>
      </c>
      <c r="J675" s="8" t="str">
        <f t="shared" si="4"/>
        <v>501-1000</v>
      </c>
      <c r="K675" s="8" t="s">
        <v>14144</v>
      </c>
      <c r="L675" s="8">
        <v>4</v>
      </c>
      <c r="M675" s="9">
        <v>1599</v>
      </c>
      <c r="N675" s="3">
        <v>0.44</v>
      </c>
      <c r="O675" s="2">
        <v>3.4</v>
      </c>
      <c r="P675" s="4">
        <f t="shared" si="5"/>
        <v>0</v>
      </c>
      <c r="Q675" s="2">
        <v>15</v>
      </c>
      <c r="R675" s="2" t="s">
        <v>12077</v>
      </c>
      <c r="S675" s="2" t="s">
        <v>12078</v>
      </c>
      <c r="T675" s="2" t="s">
        <v>12079</v>
      </c>
      <c r="U675" s="2" t="s">
        <v>12080</v>
      </c>
      <c r="V675" s="2" t="s">
        <v>12081</v>
      </c>
      <c r="W675" s="2" t="s">
        <v>12082</v>
      </c>
      <c r="X675" s="5" t="s">
        <v>12083</v>
      </c>
      <c r="Y675" s="5" t="s">
        <v>12084</v>
      </c>
    </row>
    <row r="676" spans="1:25" ht="13" x14ac:dyDescent="0.15">
      <c r="A676" s="2" t="s">
        <v>4894</v>
      </c>
      <c r="B676" s="2" t="s">
        <v>4895</v>
      </c>
      <c r="C676" s="8" t="str">
        <f ca="1">IFERROR(__xludf.DUMMYFUNCTION("INDEX(SPLIT(B676,"" ""),1)"),"Tokdis")</f>
        <v>Tokdis</v>
      </c>
      <c r="D676" s="2" t="s">
        <v>13942</v>
      </c>
      <c r="E676" s="8" t="s">
        <v>13974</v>
      </c>
      <c r="F676" s="8" t="s">
        <v>13975</v>
      </c>
      <c r="G676" s="8"/>
      <c r="H676" s="8"/>
      <c r="I676" s="9">
        <v>899</v>
      </c>
      <c r="J676" s="8" t="str">
        <f t="shared" si="4"/>
        <v>501-1000</v>
      </c>
      <c r="K676" s="8" t="s">
        <v>14144</v>
      </c>
      <c r="L676" s="8">
        <v>4</v>
      </c>
      <c r="M676" s="9">
        <v>3499</v>
      </c>
      <c r="N676" s="3">
        <v>0.74</v>
      </c>
      <c r="O676" s="2">
        <v>3</v>
      </c>
      <c r="P676" s="4">
        <f t="shared" si="5"/>
        <v>0</v>
      </c>
      <c r="Q676" s="2">
        <v>681</v>
      </c>
      <c r="R676" s="2" t="s">
        <v>4897</v>
      </c>
      <c r="S676" s="2" t="s">
        <v>4898</v>
      </c>
      <c r="T676" s="2" t="s">
        <v>4899</v>
      </c>
      <c r="U676" s="2" t="s">
        <v>4900</v>
      </c>
      <c r="V676" s="2" t="s">
        <v>4901</v>
      </c>
      <c r="W676" s="2" t="s">
        <v>4902</v>
      </c>
      <c r="X676" s="5" t="s">
        <v>4903</v>
      </c>
      <c r="Y676" s="5" t="s">
        <v>4904</v>
      </c>
    </row>
    <row r="677" spans="1:25" ht="13" x14ac:dyDescent="0.15">
      <c r="A677" s="2" t="s">
        <v>2946</v>
      </c>
      <c r="B677" s="2" t="s">
        <v>2947</v>
      </c>
      <c r="C677" s="8" t="str">
        <f ca="1">IFERROR(__xludf.DUMMYFUNCTION("INDEX(SPLIT(B677,"" ""),1)"),"ZORBES®")</f>
        <v>ZORBES®</v>
      </c>
      <c r="D677" s="2" t="s">
        <v>13942</v>
      </c>
      <c r="E677" s="8" t="s">
        <v>13943</v>
      </c>
      <c r="F677" s="8" t="s">
        <v>14038</v>
      </c>
      <c r="G677" s="8" t="s">
        <v>14081</v>
      </c>
      <c r="H677" s="8" t="s">
        <v>14082</v>
      </c>
      <c r="I677" s="9">
        <v>893</v>
      </c>
      <c r="J677" s="8" t="str">
        <f t="shared" si="4"/>
        <v>501-1000</v>
      </c>
      <c r="K677" s="8" t="s">
        <v>14144</v>
      </c>
      <c r="L677" s="8">
        <v>4</v>
      </c>
      <c r="M677" s="9">
        <v>1052</v>
      </c>
      <c r="N677" s="3">
        <v>0.15</v>
      </c>
      <c r="O677" s="2">
        <v>4.3</v>
      </c>
      <c r="P677" s="4">
        <f t="shared" si="5"/>
        <v>1</v>
      </c>
      <c r="Q677" s="2">
        <v>106</v>
      </c>
      <c r="R677" s="2" t="s">
        <v>2950</v>
      </c>
      <c r="S677" s="2" t="s">
        <v>2951</v>
      </c>
      <c r="T677" s="2" t="s">
        <v>2952</v>
      </c>
      <c r="U677" s="2" t="s">
        <v>2953</v>
      </c>
      <c r="V677" s="2" t="s">
        <v>2954</v>
      </c>
      <c r="W677" s="2" t="s">
        <v>2955</v>
      </c>
      <c r="X677" s="5" t="s">
        <v>2956</v>
      </c>
      <c r="Y677" s="5" t="s">
        <v>2957</v>
      </c>
    </row>
    <row r="678" spans="1:25" ht="13" x14ac:dyDescent="0.15">
      <c r="A678" s="2" t="s">
        <v>5678</v>
      </c>
      <c r="B678" s="2" t="s">
        <v>5679</v>
      </c>
      <c r="C678" s="8" t="str">
        <f ca="1">IFERROR(__xludf.DUMMYFUNCTION("INDEX(SPLIT(B678,"" ""),1)"),"SanDisk")</f>
        <v>SanDisk</v>
      </c>
      <c r="D678" s="2" t="s">
        <v>13954</v>
      </c>
      <c r="E678" s="8" t="s">
        <v>13976</v>
      </c>
      <c r="F678" s="8" t="s">
        <v>14119</v>
      </c>
      <c r="G678" s="8"/>
      <c r="H678" s="8"/>
      <c r="I678" s="9">
        <v>889</v>
      </c>
      <c r="J678" s="8" t="str">
        <f t="shared" si="4"/>
        <v>501-1000</v>
      </c>
      <c r="K678" s="8" t="s">
        <v>14144</v>
      </c>
      <c r="L678" s="8">
        <v>4</v>
      </c>
      <c r="M678" s="9">
        <v>2500</v>
      </c>
      <c r="N678" s="3">
        <v>0.64</v>
      </c>
      <c r="O678" s="2">
        <v>4.3</v>
      </c>
      <c r="P678" s="4">
        <f t="shared" si="5"/>
        <v>1</v>
      </c>
      <c r="Q678" s="4">
        <v>55747</v>
      </c>
      <c r="R678" s="2" t="s">
        <v>5682</v>
      </c>
      <c r="S678" s="2" t="s">
        <v>5683</v>
      </c>
      <c r="T678" s="2" t="s">
        <v>5684</v>
      </c>
      <c r="U678" s="2" t="s">
        <v>5685</v>
      </c>
      <c r="V678" s="2" t="s">
        <v>5686</v>
      </c>
      <c r="W678" s="2" t="s">
        <v>5687</v>
      </c>
      <c r="X678" s="5" t="s">
        <v>5688</v>
      </c>
      <c r="Y678" s="5" t="s">
        <v>5689</v>
      </c>
    </row>
    <row r="679" spans="1:25" ht="13" x14ac:dyDescent="0.15">
      <c r="A679" s="2" t="s">
        <v>12996</v>
      </c>
      <c r="B679" s="2" t="s">
        <v>12997</v>
      </c>
      <c r="C679" s="8" t="str">
        <f ca="1">IFERROR(__xludf.DUMMYFUNCTION("INDEX(SPLIT(B679,"" ""),1)"),"Havells")</f>
        <v>Havells</v>
      </c>
      <c r="D679" s="2" t="s">
        <v>13950</v>
      </c>
      <c r="E679" s="8" t="s">
        <v>13958</v>
      </c>
      <c r="F679" s="8" t="s">
        <v>13959</v>
      </c>
      <c r="G679" s="8" t="s">
        <v>13992</v>
      </c>
      <c r="H679" s="8" t="s">
        <v>13993</v>
      </c>
      <c r="I679" s="9">
        <v>889</v>
      </c>
      <c r="J679" s="8" t="str">
        <f t="shared" si="4"/>
        <v>501-1000</v>
      </c>
      <c r="K679" s="8" t="s">
        <v>14144</v>
      </c>
      <c r="L679" s="8">
        <v>4</v>
      </c>
      <c r="M679" s="9">
        <v>1295</v>
      </c>
      <c r="N679" s="3">
        <v>0.31</v>
      </c>
      <c r="O679" s="2">
        <v>4.3</v>
      </c>
      <c r="P679" s="4">
        <f t="shared" si="5"/>
        <v>1</v>
      </c>
      <c r="Q679" s="4">
        <v>6400</v>
      </c>
      <c r="R679" s="2" t="s">
        <v>12998</v>
      </c>
      <c r="S679" s="2" t="s">
        <v>12999</v>
      </c>
      <c r="T679" s="2" t="s">
        <v>13000</v>
      </c>
      <c r="U679" s="2" t="s">
        <v>13001</v>
      </c>
      <c r="V679" s="2" t="s">
        <v>13002</v>
      </c>
      <c r="W679" s="2" t="s">
        <v>13003</v>
      </c>
      <c r="X679" s="5" t="s">
        <v>13004</v>
      </c>
      <c r="Y679" s="5" t="s">
        <v>13005</v>
      </c>
    </row>
    <row r="680" spans="1:25" ht="13" x14ac:dyDescent="0.15">
      <c r="A680" s="2" t="s">
        <v>8405</v>
      </c>
      <c r="B680" s="2" t="s">
        <v>8406</v>
      </c>
      <c r="C680" s="8" t="str">
        <f ca="1">IFERROR(__xludf.DUMMYFUNCTION("INDEX(SPLIT(B680,"" ""),1)"),"Wecool")</f>
        <v>Wecool</v>
      </c>
      <c r="D680" s="2" t="s">
        <v>13942</v>
      </c>
      <c r="E680" s="8" t="s">
        <v>14007</v>
      </c>
      <c r="F680" s="8" t="s">
        <v>14008</v>
      </c>
      <c r="G680" s="8" t="s">
        <v>14009</v>
      </c>
      <c r="H680" s="8"/>
      <c r="I680" s="9">
        <v>889</v>
      </c>
      <c r="J680" s="8" t="str">
        <f t="shared" si="4"/>
        <v>501-1000</v>
      </c>
      <c r="K680" s="8" t="s">
        <v>14144</v>
      </c>
      <c r="L680" s="8">
        <v>4</v>
      </c>
      <c r="M680" s="9">
        <v>1999</v>
      </c>
      <c r="N680" s="3">
        <v>0.56000000000000005</v>
      </c>
      <c r="O680" s="2">
        <v>4.2</v>
      </c>
      <c r="P680" s="4">
        <f t="shared" si="5"/>
        <v>1</v>
      </c>
      <c r="Q680" s="4">
        <v>2284</v>
      </c>
      <c r="R680" s="2" t="s">
        <v>8407</v>
      </c>
      <c r="S680" s="2" t="s">
        <v>8408</v>
      </c>
      <c r="T680" s="2" t="s">
        <v>8409</v>
      </c>
      <c r="U680" s="2" t="s">
        <v>8410</v>
      </c>
      <c r="V680" s="2" t="s">
        <v>8411</v>
      </c>
      <c r="W680" s="2" t="s">
        <v>8412</v>
      </c>
      <c r="X680" s="5" t="s">
        <v>8413</v>
      </c>
      <c r="Y680" s="5" t="s">
        <v>8414</v>
      </c>
    </row>
    <row r="681" spans="1:25" ht="13" x14ac:dyDescent="0.15">
      <c r="A681" s="2" t="s">
        <v>7459</v>
      </c>
      <c r="B681" s="2" t="s">
        <v>7460</v>
      </c>
      <c r="C681" s="8" t="str">
        <f ca="1">IFERROR(__xludf.DUMMYFUNCTION("INDEX(SPLIT(B681,"" ""),1)"),"Duracell")</f>
        <v>Duracell</v>
      </c>
      <c r="D681" s="2" t="s">
        <v>13942</v>
      </c>
      <c r="E681" s="8" t="s">
        <v>14103</v>
      </c>
      <c r="F681" s="8" t="s">
        <v>14161</v>
      </c>
      <c r="G681" s="8"/>
      <c r="H681" s="8"/>
      <c r="I681" s="9">
        <v>879</v>
      </c>
      <c r="J681" s="8" t="str">
        <f t="shared" si="4"/>
        <v>501-1000</v>
      </c>
      <c r="K681" s="8" t="s">
        <v>14144</v>
      </c>
      <c r="L681" s="8">
        <v>4</v>
      </c>
      <c r="M681" s="9">
        <v>1109</v>
      </c>
      <c r="N681" s="3">
        <v>0.21</v>
      </c>
      <c r="O681" s="2">
        <v>4.4000000000000004</v>
      </c>
      <c r="P681" s="4">
        <f t="shared" si="5"/>
        <v>1</v>
      </c>
      <c r="Q681" s="4">
        <v>31599</v>
      </c>
      <c r="R681" s="2" t="s">
        <v>7462</v>
      </c>
      <c r="S681" s="2" t="s">
        <v>7463</v>
      </c>
      <c r="T681" s="2" t="s">
        <v>7464</v>
      </c>
      <c r="U681" s="2" t="s">
        <v>7465</v>
      </c>
      <c r="V681" s="2" t="s">
        <v>7466</v>
      </c>
      <c r="W681" s="2" t="s">
        <v>7467</v>
      </c>
      <c r="X681" s="5" t="s">
        <v>7468</v>
      </c>
      <c r="Y681" s="5" t="s">
        <v>7469</v>
      </c>
    </row>
    <row r="682" spans="1:25" ht="13" x14ac:dyDescent="0.15">
      <c r="A682" s="2" t="s">
        <v>3623</v>
      </c>
      <c r="B682" s="2" t="s">
        <v>3624</v>
      </c>
      <c r="C682" s="8" t="str">
        <f ca="1">IFERROR(__xludf.DUMMYFUNCTION("INDEX(SPLIT(B682,"" ""),1)"),"Duracell")</f>
        <v>Duracell</v>
      </c>
      <c r="D682" s="2" t="s">
        <v>13942</v>
      </c>
      <c r="E682" s="8" t="s">
        <v>13947</v>
      </c>
      <c r="F682" s="8" t="s">
        <v>14045</v>
      </c>
      <c r="G682" s="8" t="s">
        <v>14050</v>
      </c>
      <c r="H682" s="8" t="s">
        <v>14162</v>
      </c>
      <c r="I682" s="9">
        <v>873</v>
      </c>
      <c r="J682" s="8" t="str">
        <f t="shared" si="4"/>
        <v>501-1000</v>
      </c>
      <c r="K682" s="8" t="s">
        <v>14144</v>
      </c>
      <c r="L682" s="8">
        <v>4</v>
      </c>
      <c r="M682" s="9">
        <v>1699</v>
      </c>
      <c r="N682" s="3">
        <v>0.49</v>
      </c>
      <c r="O682" s="2">
        <v>4.4000000000000004</v>
      </c>
      <c r="P682" s="4">
        <f t="shared" si="5"/>
        <v>1</v>
      </c>
      <c r="Q682" s="4">
        <v>1680</v>
      </c>
      <c r="R682" s="2" t="s">
        <v>3626</v>
      </c>
      <c r="S682" s="2" t="s">
        <v>3627</v>
      </c>
      <c r="T682" s="2" t="s">
        <v>3628</v>
      </c>
      <c r="U682" s="2" t="s">
        <v>3629</v>
      </c>
      <c r="V682" s="2" t="s">
        <v>3630</v>
      </c>
      <c r="W682" s="2" t="s">
        <v>3631</v>
      </c>
      <c r="X682" s="5" t="s">
        <v>3632</v>
      </c>
      <c r="Y682" s="5" t="s">
        <v>3633</v>
      </c>
    </row>
    <row r="683" spans="1:25" ht="13" x14ac:dyDescent="0.15">
      <c r="A683" s="2" t="s">
        <v>11769</v>
      </c>
      <c r="B683" s="2" t="s">
        <v>11770</v>
      </c>
      <c r="C683" s="8" t="str">
        <f ca="1">IFERROR(__xludf.DUMMYFUNCTION("INDEX(SPLIT(B683,"" ""),1)"),"Crompton")</f>
        <v>Crompton</v>
      </c>
      <c r="D683" s="2" t="s">
        <v>13950</v>
      </c>
      <c r="E683" s="8" t="s">
        <v>13958</v>
      </c>
      <c r="F683" s="8" t="s">
        <v>13959</v>
      </c>
      <c r="G683" s="8" t="s">
        <v>13992</v>
      </c>
      <c r="H683" s="8" t="s">
        <v>13993</v>
      </c>
      <c r="I683" s="9">
        <v>850</v>
      </c>
      <c r="J683" s="8" t="str">
        <f t="shared" si="4"/>
        <v>501-1000</v>
      </c>
      <c r="K683" s="8" t="s">
        <v>14144</v>
      </c>
      <c r="L683" s="8">
        <v>4</v>
      </c>
      <c r="M683" s="9">
        <v>1000</v>
      </c>
      <c r="N683" s="3">
        <v>0.15</v>
      </c>
      <c r="O683" s="2">
        <v>4.0999999999999996</v>
      </c>
      <c r="P683" s="4">
        <f t="shared" si="5"/>
        <v>0</v>
      </c>
      <c r="Q683" s="4">
        <v>7619</v>
      </c>
      <c r="R683" s="2" t="s">
        <v>11772</v>
      </c>
      <c r="S683" s="2" t="s">
        <v>11773</v>
      </c>
      <c r="T683" s="2" t="s">
        <v>11774</v>
      </c>
      <c r="U683" s="2" t="s">
        <v>11775</v>
      </c>
      <c r="V683" s="2" t="s">
        <v>11776</v>
      </c>
      <c r="W683" s="2" t="s">
        <v>11777</v>
      </c>
      <c r="X683" s="5" t="s">
        <v>11778</v>
      </c>
      <c r="Y683" s="5" t="s">
        <v>11779</v>
      </c>
    </row>
    <row r="684" spans="1:25" ht="13" x14ac:dyDescent="0.15">
      <c r="A684" s="2" t="s">
        <v>1038</v>
      </c>
      <c r="B684" s="2" t="s">
        <v>1039</v>
      </c>
      <c r="C684" s="8" t="str">
        <f ca="1">IFERROR(__xludf.DUMMYFUNCTION("INDEX(SPLIT(B684,"" ""),1)"),"Amazon")</f>
        <v>Amazon</v>
      </c>
      <c r="D684" s="2" t="s">
        <v>13954</v>
      </c>
      <c r="E684" s="8" t="s">
        <v>14026</v>
      </c>
      <c r="F684" s="8" t="s">
        <v>14095</v>
      </c>
      <c r="G684" s="8" t="s">
        <v>14096</v>
      </c>
      <c r="H684" s="8" t="s">
        <v>14097</v>
      </c>
      <c r="I684" s="9">
        <v>849</v>
      </c>
      <c r="J684" s="8" t="str">
        <f t="shared" si="4"/>
        <v>501-1000</v>
      </c>
      <c r="K684" s="8" t="s">
        <v>14144</v>
      </c>
      <c r="L684" s="8">
        <v>4</v>
      </c>
      <c r="M684" s="9">
        <v>1809</v>
      </c>
      <c r="N684" s="3">
        <v>0.53</v>
      </c>
      <c r="O684" s="2">
        <v>4.3</v>
      </c>
      <c r="P684" s="4">
        <f t="shared" si="5"/>
        <v>1</v>
      </c>
      <c r="Q684" s="4">
        <v>6547</v>
      </c>
      <c r="R684" s="2" t="s">
        <v>566</v>
      </c>
      <c r="S684" s="2" t="s">
        <v>1042</v>
      </c>
      <c r="T684" s="2" t="s">
        <v>1043</v>
      </c>
      <c r="U684" s="2" t="s">
        <v>1044</v>
      </c>
      <c r="V684" s="2" t="s">
        <v>1045</v>
      </c>
      <c r="W684" s="2" t="s">
        <v>1046</v>
      </c>
      <c r="X684" s="5" t="s">
        <v>572</v>
      </c>
      <c r="Y684" s="5" t="s">
        <v>1047</v>
      </c>
    </row>
    <row r="685" spans="1:25" ht="13" x14ac:dyDescent="0.15">
      <c r="A685" s="2" t="s">
        <v>9078</v>
      </c>
      <c r="B685" s="2" t="s">
        <v>9079</v>
      </c>
      <c r="C685" s="8" t="str">
        <f ca="1">IFERROR(__xludf.DUMMYFUNCTION("INDEX(SPLIT(B685,"" ""),1)"),"boAt")</f>
        <v>boAt</v>
      </c>
      <c r="D685" s="2" t="s">
        <v>13942</v>
      </c>
      <c r="E685" s="8" t="s">
        <v>14007</v>
      </c>
      <c r="F685" s="8" t="s">
        <v>14008</v>
      </c>
      <c r="G685" s="8" t="s">
        <v>14105</v>
      </c>
      <c r="H685" s="8"/>
      <c r="I685" s="9">
        <v>849</v>
      </c>
      <c r="J685" s="8" t="str">
        <f t="shared" si="4"/>
        <v>501-1000</v>
      </c>
      <c r="K685" s="8" t="s">
        <v>14144</v>
      </c>
      <c r="L685" s="8">
        <v>4</v>
      </c>
      <c r="M685" s="9">
        <v>2490</v>
      </c>
      <c r="N685" s="3">
        <v>0.66</v>
      </c>
      <c r="O685" s="2">
        <v>4.2</v>
      </c>
      <c r="P685" s="4">
        <f t="shared" si="5"/>
        <v>1</v>
      </c>
      <c r="Q685" s="4">
        <v>91188</v>
      </c>
      <c r="R685" s="2" t="s">
        <v>9080</v>
      </c>
      <c r="S685" s="2" t="s">
        <v>9081</v>
      </c>
      <c r="T685" s="2" t="s">
        <v>9082</v>
      </c>
      <c r="U685" s="2" t="s">
        <v>9083</v>
      </c>
      <c r="V685" s="2" t="s">
        <v>9084</v>
      </c>
      <c r="W685" s="2" t="s">
        <v>9085</v>
      </c>
      <c r="X685" s="5" t="s">
        <v>9086</v>
      </c>
      <c r="Y685" s="5" t="s">
        <v>9087</v>
      </c>
    </row>
    <row r="686" spans="1:25" ht="13" x14ac:dyDescent="0.15">
      <c r="A686" s="2" t="s">
        <v>12934</v>
      </c>
      <c r="B686" s="2" t="s">
        <v>12935</v>
      </c>
      <c r="C686" s="8" t="str">
        <f ca="1">IFERROR(__xludf.DUMMYFUNCTION("INDEX(SPLIT(B686,"" ""),1)"),"Havells")</f>
        <v>Havells</v>
      </c>
      <c r="D686" s="2" t="s">
        <v>13950</v>
      </c>
      <c r="E686" s="8" t="s">
        <v>13958</v>
      </c>
      <c r="F686" s="8" t="s">
        <v>13959</v>
      </c>
      <c r="G686" s="8" t="s">
        <v>13992</v>
      </c>
      <c r="H686" s="8" t="s">
        <v>13993</v>
      </c>
      <c r="I686" s="9">
        <v>849</v>
      </c>
      <c r="J686" s="8" t="str">
        <f t="shared" si="4"/>
        <v>501-1000</v>
      </c>
      <c r="K686" s="8" t="s">
        <v>14144</v>
      </c>
      <c r="L686" s="8">
        <v>4</v>
      </c>
      <c r="M686" s="9">
        <v>1190</v>
      </c>
      <c r="N686" s="3">
        <v>0.28999999999999998</v>
      </c>
      <c r="O686" s="2">
        <v>4.2</v>
      </c>
      <c r="P686" s="4">
        <f t="shared" si="5"/>
        <v>1</v>
      </c>
      <c r="Q686" s="4">
        <v>4184</v>
      </c>
      <c r="R686" s="2" t="s">
        <v>12936</v>
      </c>
      <c r="S686" s="2" t="s">
        <v>12937</v>
      </c>
      <c r="T686" s="2" t="s">
        <v>12938</v>
      </c>
      <c r="U686" s="2" t="s">
        <v>12939</v>
      </c>
      <c r="V686" s="2" t="s">
        <v>12940</v>
      </c>
      <c r="W686" s="2" t="s">
        <v>12941</v>
      </c>
      <c r="X686" s="5" t="s">
        <v>12942</v>
      </c>
      <c r="Y686" s="5" t="s">
        <v>12943</v>
      </c>
    </row>
    <row r="687" spans="1:25" ht="13" x14ac:dyDescent="0.15">
      <c r="A687" s="2" t="s">
        <v>1781</v>
      </c>
      <c r="B687" s="2" t="s">
        <v>1782</v>
      </c>
      <c r="C687" s="8" t="str">
        <f ca="1">IFERROR(__xludf.DUMMYFUNCTION("INDEX(SPLIT(B687,"" ""),1)"),"boAt")</f>
        <v>boAt</v>
      </c>
      <c r="D687" s="2" t="s">
        <v>13954</v>
      </c>
      <c r="E687" s="8" t="s">
        <v>14026</v>
      </c>
      <c r="F687" s="8" t="s">
        <v>14095</v>
      </c>
      <c r="G687" s="8" t="s">
        <v>14096</v>
      </c>
      <c r="H687" s="8" t="s">
        <v>14097</v>
      </c>
      <c r="I687" s="9">
        <v>849</v>
      </c>
      <c r="J687" s="8" t="str">
        <f t="shared" si="4"/>
        <v>501-1000</v>
      </c>
      <c r="K687" s="8" t="s">
        <v>14144</v>
      </c>
      <c r="L687" s="8">
        <v>4</v>
      </c>
      <c r="M687" s="9">
        <v>999</v>
      </c>
      <c r="N687" s="3">
        <v>0.15</v>
      </c>
      <c r="O687" s="2">
        <v>4.0999999999999996</v>
      </c>
      <c r="P687" s="4">
        <f t="shared" si="5"/>
        <v>0</v>
      </c>
      <c r="Q687" s="4">
        <v>6736</v>
      </c>
      <c r="R687" s="2" t="s">
        <v>1783</v>
      </c>
      <c r="S687" s="2" t="s">
        <v>1784</v>
      </c>
      <c r="T687" s="2" t="s">
        <v>1785</v>
      </c>
      <c r="U687" s="2" t="s">
        <v>1786</v>
      </c>
      <c r="V687" s="2" t="s">
        <v>1787</v>
      </c>
      <c r="W687" s="2" t="s">
        <v>1788</v>
      </c>
      <c r="X687" s="5" t="s">
        <v>1789</v>
      </c>
      <c r="Y687" s="5" t="s">
        <v>1790</v>
      </c>
    </row>
    <row r="688" spans="1:25" ht="13" x14ac:dyDescent="0.15">
      <c r="A688" s="2" t="s">
        <v>7528</v>
      </c>
      <c r="B688" s="2" t="s">
        <v>7529</v>
      </c>
      <c r="C688" s="8" t="str">
        <f ca="1">IFERROR(__xludf.DUMMYFUNCTION("INDEX(SPLIT(B688,"" ""),1)"),"Zebronics")</f>
        <v>Zebronics</v>
      </c>
      <c r="D688" s="2" t="s">
        <v>13954</v>
      </c>
      <c r="E688" s="8" t="s">
        <v>14026</v>
      </c>
      <c r="F688" s="8" t="s">
        <v>14068</v>
      </c>
      <c r="G688" s="8" t="s">
        <v>14163</v>
      </c>
      <c r="H688" s="8"/>
      <c r="I688" s="9">
        <v>849</v>
      </c>
      <c r="J688" s="8" t="str">
        <f t="shared" si="4"/>
        <v>501-1000</v>
      </c>
      <c r="K688" s="8" t="s">
        <v>14144</v>
      </c>
      <c r="L688" s="8">
        <v>4</v>
      </c>
      <c r="M688" s="9">
        <v>1499</v>
      </c>
      <c r="N688" s="3">
        <v>0.43</v>
      </c>
      <c r="O688" s="2">
        <v>4</v>
      </c>
      <c r="P688" s="4">
        <f t="shared" si="5"/>
        <v>0</v>
      </c>
      <c r="Q688" s="4">
        <v>7352</v>
      </c>
      <c r="R688" s="2" t="s">
        <v>7531</v>
      </c>
      <c r="S688" s="2" t="s">
        <v>7532</v>
      </c>
      <c r="T688" s="2" t="s">
        <v>7533</v>
      </c>
      <c r="U688" s="2" t="s">
        <v>7534</v>
      </c>
      <c r="V688" s="2" t="s">
        <v>7535</v>
      </c>
      <c r="W688" s="2" t="s">
        <v>7536</v>
      </c>
      <c r="X688" s="5" t="s">
        <v>7537</v>
      </c>
      <c r="Y688" s="5" t="s">
        <v>7538</v>
      </c>
    </row>
    <row r="689" spans="1:25" ht="13" x14ac:dyDescent="0.15">
      <c r="A689" s="2" t="s">
        <v>6494</v>
      </c>
      <c r="B689" s="2" t="s">
        <v>6495</v>
      </c>
      <c r="C689" s="8" t="str">
        <f ca="1">IFERROR(__xludf.DUMMYFUNCTION("INDEX(SPLIT(B689,"" ""),1)"),"Callas")</f>
        <v>Callas</v>
      </c>
      <c r="D689" s="2" t="s">
        <v>13954</v>
      </c>
      <c r="E689" s="8" t="s">
        <v>14026</v>
      </c>
      <c r="F689" s="8" t="s">
        <v>14078</v>
      </c>
      <c r="G689" s="8" t="s">
        <v>14079</v>
      </c>
      <c r="H689" s="8"/>
      <c r="I689" s="9">
        <v>849</v>
      </c>
      <c r="J689" s="8" t="str">
        <f t="shared" si="4"/>
        <v>501-1000</v>
      </c>
      <c r="K689" s="8" t="s">
        <v>14144</v>
      </c>
      <c r="L689" s="8">
        <v>4</v>
      </c>
      <c r="M689" s="9">
        <v>4999</v>
      </c>
      <c r="N689" s="3">
        <v>0.83</v>
      </c>
      <c r="O689" s="2">
        <v>4</v>
      </c>
      <c r="P689" s="4">
        <f t="shared" si="5"/>
        <v>0</v>
      </c>
      <c r="Q689" s="4">
        <v>20457</v>
      </c>
      <c r="R689" s="2" t="s">
        <v>6496</v>
      </c>
      <c r="S689" s="2" t="s">
        <v>6497</v>
      </c>
      <c r="T689" s="2" t="s">
        <v>6498</v>
      </c>
      <c r="U689" s="2" t="s">
        <v>6499</v>
      </c>
      <c r="V689" s="2" t="s">
        <v>6500</v>
      </c>
      <c r="W689" s="2" t="s">
        <v>6501</v>
      </c>
      <c r="X689" s="5" t="s">
        <v>6502</v>
      </c>
      <c r="Y689" s="5" t="s">
        <v>6503</v>
      </c>
    </row>
    <row r="690" spans="1:25" ht="13" x14ac:dyDescent="0.15">
      <c r="A690" s="2" t="s">
        <v>2136</v>
      </c>
      <c r="B690" s="2" t="s">
        <v>2137</v>
      </c>
      <c r="C690" s="8" t="str">
        <f ca="1">IFERROR(__xludf.DUMMYFUNCTION("INDEX(SPLIT(B690,"" ""),1)"),"boAt")</f>
        <v>boAt</v>
      </c>
      <c r="D690" s="2" t="s">
        <v>13954</v>
      </c>
      <c r="E690" s="8" t="s">
        <v>14026</v>
      </c>
      <c r="F690" s="8" t="s">
        <v>14095</v>
      </c>
      <c r="G690" s="8" t="s">
        <v>14096</v>
      </c>
      <c r="H690" s="8" t="s">
        <v>14097</v>
      </c>
      <c r="I690" s="9">
        <v>848.99</v>
      </c>
      <c r="J690" s="8" t="str">
        <f t="shared" si="4"/>
        <v>501-1000</v>
      </c>
      <c r="K690" s="8" t="s">
        <v>14144</v>
      </c>
      <c r="L690" s="8">
        <v>4</v>
      </c>
      <c r="M690" s="9">
        <v>1490</v>
      </c>
      <c r="N690" s="3">
        <v>0.43</v>
      </c>
      <c r="O690" s="2">
        <v>3.9</v>
      </c>
      <c r="P690" s="4">
        <f t="shared" si="5"/>
        <v>0</v>
      </c>
      <c r="Q690" s="2">
        <v>356</v>
      </c>
      <c r="R690" s="2" t="s">
        <v>2140</v>
      </c>
      <c r="S690" s="2" t="s">
        <v>2141</v>
      </c>
      <c r="T690" s="2" t="s">
        <v>2142</v>
      </c>
      <c r="U690" s="2" t="s">
        <v>2143</v>
      </c>
      <c r="V690" s="2" t="s">
        <v>2144</v>
      </c>
      <c r="W690" s="2" t="s">
        <v>2145</v>
      </c>
      <c r="X690" s="5" t="s">
        <v>2146</v>
      </c>
      <c r="Y690" s="5" t="s">
        <v>2147</v>
      </c>
    </row>
    <row r="691" spans="1:25" ht="13" x14ac:dyDescent="0.15">
      <c r="A691" s="2" t="s">
        <v>6132</v>
      </c>
      <c r="B691" s="2" t="s">
        <v>6133</v>
      </c>
      <c r="C691" s="8" t="str">
        <f ca="1">IFERROR(__xludf.DUMMYFUNCTION("INDEX(SPLIT(B691,"" ""),1)"),"HP")</f>
        <v>HP</v>
      </c>
      <c r="D691" s="2" t="s">
        <v>13954</v>
      </c>
      <c r="E691" s="8" t="s">
        <v>13988</v>
      </c>
      <c r="F691" s="8" t="s">
        <v>14164</v>
      </c>
      <c r="G691" s="8" t="s">
        <v>14165</v>
      </c>
      <c r="H691" s="8"/>
      <c r="I691" s="9">
        <v>828</v>
      </c>
      <c r="J691" s="8" t="str">
        <f t="shared" si="4"/>
        <v>501-1000</v>
      </c>
      <c r="K691" s="8" t="s">
        <v>14144</v>
      </c>
      <c r="L691" s="8">
        <v>4</v>
      </c>
      <c r="M691" s="9">
        <v>861</v>
      </c>
      <c r="N691" s="3">
        <v>0.04</v>
      </c>
      <c r="O691" s="2">
        <v>4.2</v>
      </c>
      <c r="P691" s="4">
        <f t="shared" si="5"/>
        <v>1</v>
      </c>
      <c r="Q691" s="4">
        <v>4567</v>
      </c>
      <c r="R691" s="2" t="s">
        <v>6136</v>
      </c>
      <c r="S691" s="2" t="s">
        <v>6137</v>
      </c>
      <c r="T691" s="2" t="s">
        <v>6138</v>
      </c>
      <c r="U691" s="2" t="s">
        <v>6139</v>
      </c>
      <c r="V691" s="2" t="s">
        <v>6140</v>
      </c>
      <c r="W691" s="2" t="s">
        <v>6141</v>
      </c>
      <c r="X691" s="5" t="s">
        <v>6142</v>
      </c>
      <c r="Y691" s="5" t="s">
        <v>6143</v>
      </c>
    </row>
    <row r="692" spans="1:25" ht="13" x14ac:dyDescent="0.15">
      <c r="A692" s="2" t="s">
        <v>12762</v>
      </c>
      <c r="B692" s="2" t="s">
        <v>12763</v>
      </c>
      <c r="C692" s="8" t="str">
        <f ca="1">IFERROR(__xludf.DUMMYFUNCTION("INDEX(SPLIT(B692,"" ""),1)"),"Eureka")</f>
        <v>Eureka</v>
      </c>
      <c r="D692" s="2" t="s">
        <v>13950</v>
      </c>
      <c r="E692" s="8" t="s">
        <v>13958</v>
      </c>
      <c r="F692" s="8" t="s">
        <v>13964</v>
      </c>
      <c r="G692" s="8" t="s">
        <v>14153</v>
      </c>
      <c r="H692" s="8"/>
      <c r="I692" s="9">
        <v>825</v>
      </c>
      <c r="J692" s="8" t="str">
        <f t="shared" si="4"/>
        <v>501-1000</v>
      </c>
      <c r="K692" s="8" t="s">
        <v>14144</v>
      </c>
      <c r="L692" s="8">
        <v>4</v>
      </c>
      <c r="M692" s="9">
        <v>825</v>
      </c>
      <c r="N692" s="3">
        <v>0</v>
      </c>
      <c r="O692" s="2">
        <v>4</v>
      </c>
      <c r="P692" s="4">
        <f t="shared" si="5"/>
        <v>0</v>
      </c>
      <c r="Q692" s="4">
        <v>3246</v>
      </c>
      <c r="R692" s="2" t="s">
        <v>12764</v>
      </c>
      <c r="S692" s="2" t="s">
        <v>12765</v>
      </c>
      <c r="T692" s="2" t="s">
        <v>12766</v>
      </c>
      <c r="U692" s="2" t="s">
        <v>12767</v>
      </c>
      <c r="V692" s="2" t="s">
        <v>12768</v>
      </c>
      <c r="W692" s="2" t="s">
        <v>12769</v>
      </c>
      <c r="X692" s="5" t="s">
        <v>12770</v>
      </c>
      <c r="Y692" s="5" t="s">
        <v>12771</v>
      </c>
    </row>
    <row r="693" spans="1:25" ht="13" x14ac:dyDescent="0.15">
      <c r="A693" s="2" t="s">
        <v>13517</v>
      </c>
      <c r="B693" s="2" t="s">
        <v>13518</v>
      </c>
      <c r="C693" s="8" t="str">
        <f ca="1">IFERROR(__xludf.DUMMYFUNCTION("INDEX(SPLIT(B693,"" ""),1)"),"iBELL")</f>
        <v>iBELL</v>
      </c>
      <c r="D693" s="2" t="s">
        <v>13950</v>
      </c>
      <c r="E693" s="8" t="s">
        <v>13958</v>
      </c>
      <c r="F693" s="8" t="s">
        <v>13969</v>
      </c>
      <c r="G693" s="8" t="s">
        <v>14040</v>
      </c>
      <c r="H693" s="8" t="s">
        <v>14041</v>
      </c>
      <c r="I693" s="9">
        <v>809</v>
      </c>
      <c r="J693" s="8" t="str">
        <f t="shared" si="4"/>
        <v>501-1000</v>
      </c>
      <c r="K693" s="8" t="s">
        <v>14144</v>
      </c>
      <c r="L693" s="8">
        <v>4</v>
      </c>
      <c r="M693" s="9">
        <v>1950</v>
      </c>
      <c r="N693" s="3">
        <v>0.59</v>
      </c>
      <c r="O693" s="2">
        <v>3.9</v>
      </c>
      <c r="P693" s="4">
        <f t="shared" si="5"/>
        <v>0</v>
      </c>
      <c r="Q693" s="2">
        <v>710</v>
      </c>
      <c r="R693" s="2" t="s">
        <v>13519</v>
      </c>
      <c r="S693" s="2" t="s">
        <v>13520</v>
      </c>
      <c r="T693" s="2" t="s">
        <v>13521</v>
      </c>
      <c r="U693" s="2" t="s">
        <v>13522</v>
      </c>
      <c r="V693" s="2" t="s">
        <v>13523</v>
      </c>
      <c r="W693" s="2" t="s">
        <v>13524</v>
      </c>
      <c r="X693" s="5" t="s">
        <v>13525</v>
      </c>
      <c r="Y693" s="5" t="s">
        <v>13526</v>
      </c>
    </row>
    <row r="694" spans="1:25" ht="13" x14ac:dyDescent="0.15">
      <c r="A694" s="2" t="s">
        <v>9539</v>
      </c>
      <c r="B694" s="2" t="s">
        <v>9540</v>
      </c>
      <c r="C694" s="8" t="str">
        <f ca="1">IFERROR(__xludf.DUMMYFUNCTION("INDEX(SPLIT(B694,"" ""),1)"),"Pigeon")</f>
        <v>Pigeon</v>
      </c>
      <c r="D694" s="2" t="s">
        <v>13950</v>
      </c>
      <c r="E694" s="8" t="s">
        <v>13958</v>
      </c>
      <c r="F694" s="8" t="s">
        <v>13969</v>
      </c>
      <c r="G694" s="8" t="s">
        <v>14040</v>
      </c>
      <c r="H694" s="8" t="s">
        <v>14118</v>
      </c>
      <c r="I694" s="9">
        <v>809</v>
      </c>
      <c r="J694" s="8" t="str">
        <f t="shared" si="4"/>
        <v>501-1000</v>
      </c>
      <c r="K694" s="8" t="s">
        <v>14144</v>
      </c>
      <c r="L694" s="8">
        <v>4</v>
      </c>
      <c r="M694" s="9">
        <v>1545</v>
      </c>
      <c r="N694" s="3">
        <v>0.48</v>
      </c>
      <c r="O694" s="2">
        <v>3.7</v>
      </c>
      <c r="P694" s="4">
        <f t="shared" si="5"/>
        <v>0</v>
      </c>
      <c r="Q694" s="2">
        <v>976</v>
      </c>
      <c r="R694" s="2" t="s">
        <v>9543</v>
      </c>
      <c r="S694" s="2" t="s">
        <v>9544</v>
      </c>
      <c r="T694" s="2" t="s">
        <v>9545</v>
      </c>
      <c r="U694" s="2" t="s">
        <v>9546</v>
      </c>
      <c r="V694" s="2" t="s">
        <v>9547</v>
      </c>
      <c r="W694" s="2" t="s">
        <v>9548</v>
      </c>
      <c r="X694" s="5" t="s">
        <v>9549</v>
      </c>
      <c r="Y694" s="5" t="s">
        <v>9550</v>
      </c>
    </row>
    <row r="695" spans="1:25" ht="13" x14ac:dyDescent="0.15">
      <c r="A695" s="2" t="s">
        <v>11802</v>
      </c>
      <c r="B695" s="2" t="s">
        <v>11803</v>
      </c>
      <c r="C695" s="8" t="str">
        <f ca="1">IFERROR(__xludf.DUMMYFUNCTION("INDEX(SPLIT(B695,"" ""),1)"),"Gadgetronics")</f>
        <v>Gadgetronics</v>
      </c>
      <c r="D695" s="2" t="s">
        <v>13950</v>
      </c>
      <c r="E695" s="8" t="s">
        <v>13958</v>
      </c>
      <c r="F695" s="8" t="s">
        <v>13969</v>
      </c>
      <c r="G695" s="8" t="s">
        <v>14140</v>
      </c>
      <c r="H695" s="8"/>
      <c r="I695" s="9">
        <v>799</v>
      </c>
      <c r="J695" s="8" t="str">
        <f t="shared" si="4"/>
        <v>501-1000</v>
      </c>
      <c r="K695" s="8" t="s">
        <v>14144</v>
      </c>
      <c r="L695" s="8">
        <v>4</v>
      </c>
      <c r="M695" s="9">
        <v>2999</v>
      </c>
      <c r="N695" s="3">
        <v>0.73</v>
      </c>
      <c r="O695" s="2">
        <v>4.5</v>
      </c>
      <c r="P695" s="4">
        <f t="shared" si="5"/>
        <v>1</v>
      </c>
      <c r="Q695" s="2">
        <v>63</v>
      </c>
      <c r="R695" s="2" t="s">
        <v>11804</v>
      </c>
      <c r="S695" s="2" t="s">
        <v>11805</v>
      </c>
      <c r="T695" s="2" t="s">
        <v>11806</v>
      </c>
      <c r="U695" s="2" t="s">
        <v>11807</v>
      </c>
      <c r="V695" s="2" t="s">
        <v>11808</v>
      </c>
      <c r="W695" s="2" t="s">
        <v>11809</v>
      </c>
      <c r="X695" s="5" t="s">
        <v>11810</v>
      </c>
      <c r="Y695" s="5" t="s">
        <v>11811</v>
      </c>
    </row>
    <row r="696" spans="1:25" ht="13" x14ac:dyDescent="0.15">
      <c r="A696" s="2" t="s">
        <v>6028</v>
      </c>
      <c r="B696" s="2" t="s">
        <v>6029</v>
      </c>
      <c r="C696" s="8" t="str">
        <f ca="1">IFERROR(__xludf.DUMMYFUNCTION("INDEX(SPLIT(B696,"" ""),1)"),"Logitech")</f>
        <v>Logitech</v>
      </c>
      <c r="D696" s="2" t="s">
        <v>13954</v>
      </c>
      <c r="E696" s="8" t="s">
        <v>14026</v>
      </c>
      <c r="F696" s="8" t="s">
        <v>14027</v>
      </c>
      <c r="G696" s="8" t="s">
        <v>14111</v>
      </c>
      <c r="H696" s="8"/>
      <c r="I696" s="9">
        <v>799</v>
      </c>
      <c r="J696" s="8" t="str">
        <f t="shared" si="4"/>
        <v>501-1000</v>
      </c>
      <c r="K696" s="8" t="s">
        <v>14144</v>
      </c>
      <c r="L696" s="8">
        <v>4</v>
      </c>
      <c r="M696" s="9">
        <v>1295</v>
      </c>
      <c r="N696" s="3">
        <v>0.38</v>
      </c>
      <c r="O696" s="2">
        <v>4.4000000000000004</v>
      </c>
      <c r="P696" s="4">
        <f t="shared" si="5"/>
        <v>1</v>
      </c>
      <c r="Q696" s="4">
        <v>34852</v>
      </c>
      <c r="R696" s="2" t="s">
        <v>6030</v>
      </c>
      <c r="S696" s="2" t="s">
        <v>6031</v>
      </c>
      <c r="T696" s="2" t="s">
        <v>6032</v>
      </c>
      <c r="U696" s="2" t="s">
        <v>6033</v>
      </c>
      <c r="V696" s="2" t="s">
        <v>6034</v>
      </c>
      <c r="W696" s="2" t="s">
        <v>6035</v>
      </c>
      <c r="X696" s="5" t="s">
        <v>6036</v>
      </c>
      <c r="Y696" s="5" t="s">
        <v>6037</v>
      </c>
    </row>
    <row r="697" spans="1:25" ht="13" x14ac:dyDescent="0.15">
      <c r="A697" s="2" t="s">
        <v>13622</v>
      </c>
      <c r="B697" s="2" t="s">
        <v>13623</v>
      </c>
      <c r="C697" s="8" t="str">
        <f ca="1">IFERROR(__xludf.DUMMYFUNCTION("INDEX(SPLIT(B697,"" ""),1)"),"Portable,")</f>
        <v>Portable,</v>
      </c>
      <c r="D697" s="2" t="s">
        <v>13950</v>
      </c>
      <c r="E697" s="8" t="s">
        <v>13951</v>
      </c>
      <c r="F697" s="8" t="s">
        <v>13972</v>
      </c>
      <c r="G697" s="8" t="s">
        <v>13973</v>
      </c>
      <c r="H697" s="8"/>
      <c r="I697" s="9">
        <v>799</v>
      </c>
      <c r="J697" s="8" t="str">
        <f t="shared" si="4"/>
        <v>501-1000</v>
      </c>
      <c r="K697" s="8" t="s">
        <v>14144</v>
      </c>
      <c r="L697" s="8">
        <v>4</v>
      </c>
      <c r="M697" s="9">
        <v>1199</v>
      </c>
      <c r="N697" s="3">
        <v>0.33</v>
      </c>
      <c r="O697" s="2">
        <v>4.4000000000000004</v>
      </c>
      <c r="P697" s="4">
        <f t="shared" si="5"/>
        <v>1</v>
      </c>
      <c r="Q697" s="2">
        <v>17</v>
      </c>
      <c r="R697" s="2" t="s">
        <v>9772</v>
      </c>
      <c r="S697" s="2" t="s">
        <v>13624</v>
      </c>
      <c r="T697" s="2" t="s">
        <v>13625</v>
      </c>
      <c r="U697" s="2" t="s">
        <v>13626</v>
      </c>
      <c r="V697" s="2" t="s">
        <v>13627</v>
      </c>
      <c r="W697" s="2" t="s">
        <v>13628</v>
      </c>
      <c r="X697" s="5" t="s">
        <v>9778</v>
      </c>
      <c r="Y697" s="5" t="s">
        <v>13629</v>
      </c>
    </row>
    <row r="698" spans="1:25" ht="13" x14ac:dyDescent="0.15">
      <c r="A698" s="2" t="s">
        <v>5543</v>
      </c>
      <c r="B698" s="2" t="s">
        <v>5544</v>
      </c>
      <c r="C698" s="8" t="str">
        <f ca="1">IFERROR(__xludf.DUMMYFUNCTION("INDEX(SPLIT(B698,"" ""),1)"),"SYVO")</f>
        <v>SYVO</v>
      </c>
      <c r="D698" s="2" t="s">
        <v>13942</v>
      </c>
      <c r="E698" s="8" t="s">
        <v>14012</v>
      </c>
      <c r="F698" s="8" t="s">
        <v>14038</v>
      </c>
      <c r="G698" s="8" t="s">
        <v>14101</v>
      </c>
      <c r="H698" s="8" t="s">
        <v>14166</v>
      </c>
      <c r="I698" s="9">
        <v>799</v>
      </c>
      <c r="J698" s="8" t="str">
        <f t="shared" si="4"/>
        <v>501-1000</v>
      </c>
      <c r="K698" s="8" t="s">
        <v>14144</v>
      </c>
      <c r="L698" s="8">
        <v>4</v>
      </c>
      <c r="M698" s="9">
        <v>3990</v>
      </c>
      <c r="N698" s="3">
        <v>0.8</v>
      </c>
      <c r="O698" s="2">
        <v>4.3</v>
      </c>
      <c r="P698" s="4">
        <f t="shared" si="5"/>
        <v>1</v>
      </c>
      <c r="Q698" s="4">
        <v>27139</v>
      </c>
      <c r="R698" s="2" t="s">
        <v>5546</v>
      </c>
      <c r="S698" s="2" t="s">
        <v>5547</v>
      </c>
      <c r="T698" s="2" t="s">
        <v>5548</v>
      </c>
      <c r="U698" s="2" t="s">
        <v>5549</v>
      </c>
      <c r="V698" s="2" t="s">
        <v>5550</v>
      </c>
      <c r="W698" s="2" t="s">
        <v>5551</v>
      </c>
      <c r="X698" s="5" t="s">
        <v>5552</v>
      </c>
      <c r="Y698" s="5" t="s">
        <v>5553</v>
      </c>
    </row>
    <row r="699" spans="1:25" ht="13" x14ac:dyDescent="0.15">
      <c r="A699" s="2" t="s">
        <v>563</v>
      </c>
      <c r="B699" s="2" t="s">
        <v>564</v>
      </c>
      <c r="C699" s="8" t="str">
        <f ca="1">IFERROR(__xludf.DUMMYFUNCTION("INDEX(SPLIT(B699,"" ""),1)"),"AmazonBasics")</f>
        <v>AmazonBasics</v>
      </c>
      <c r="D699" s="2" t="s">
        <v>13954</v>
      </c>
      <c r="E699" s="8" t="s">
        <v>14026</v>
      </c>
      <c r="F699" s="8" t="s">
        <v>14095</v>
      </c>
      <c r="G699" s="8" t="s">
        <v>14096</v>
      </c>
      <c r="H699" s="8" t="s">
        <v>14097</v>
      </c>
      <c r="I699" s="9">
        <v>799</v>
      </c>
      <c r="J699" s="8" t="str">
        <f t="shared" si="4"/>
        <v>501-1000</v>
      </c>
      <c r="K699" s="8" t="s">
        <v>14144</v>
      </c>
      <c r="L699" s="8">
        <v>4</v>
      </c>
      <c r="M699" s="9">
        <v>2100</v>
      </c>
      <c r="N699" s="3">
        <v>0.62</v>
      </c>
      <c r="O699" s="2">
        <v>4.3</v>
      </c>
      <c r="P699" s="4">
        <f t="shared" si="5"/>
        <v>1</v>
      </c>
      <c r="Q699" s="4">
        <v>8188</v>
      </c>
      <c r="R699" s="2" t="s">
        <v>566</v>
      </c>
      <c r="S699" s="2" t="s">
        <v>567</v>
      </c>
      <c r="T699" s="2" t="s">
        <v>568</v>
      </c>
      <c r="U699" s="2" t="s">
        <v>569</v>
      </c>
      <c r="V699" s="2" t="s">
        <v>570</v>
      </c>
      <c r="W699" s="2" t="s">
        <v>571</v>
      </c>
      <c r="X699" s="5" t="s">
        <v>572</v>
      </c>
      <c r="Y699" s="5" t="s">
        <v>573</v>
      </c>
    </row>
    <row r="700" spans="1:25" ht="13" x14ac:dyDescent="0.15">
      <c r="A700" s="2" t="s">
        <v>9877</v>
      </c>
      <c r="B700" s="2" t="s">
        <v>9878</v>
      </c>
      <c r="C700" s="8" t="str">
        <f ca="1">IFERROR(__xludf.DUMMYFUNCTION("INDEX(SPLIT(B700,"" ""),1)"),"HealthSense")</f>
        <v>HealthSense</v>
      </c>
      <c r="D700" s="2" t="s">
        <v>13950</v>
      </c>
      <c r="E700" s="8" t="s">
        <v>13958</v>
      </c>
      <c r="F700" s="8" t="s">
        <v>13969</v>
      </c>
      <c r="G700" s="8" t="s">
        <v>14140</v>
      </c>
      <c r="H700" s="8" t="s">
        <v>14167</v>
      </c>
      <c r="I700" s="9">
        <v>799</v>
      </c>
      <c r="J700" s="8" t="str">
        <f t="shared" si="4"/>
        <v>501-1000</v>
      </c>
      <c r="K700" s="8" t="s">
        <v>14144</v>
      </c>
      <c r="L700" s="8">
        <v>4</v>
      </c>
      <c r="M700" s="9">
        <v>1500</v>
      </c>
      <c r="N700" s="3">
        <v>0.47</v>
      </c>
      <c r="O700" s="2">
        <v>4.3</v>
      </c>
      <c r="P700" s="4">
        <f t="shared" si="5"/>
        <v>1</v>
      </c>
      <c r="Q700" s="4">
        <v>9695</v>
      </c>
      <c r="R700" s="2" t="s">
        <v>9880</v>
      </c>
      <c r="S700" s="2" t="s">
        <v>9881</v>
      </c>
      <c r="T700" s="2" t="s">
        <v>9882</v>
      </c>
      <c r="U700" s="2" t="s">
        <v>9883</v>
      </c>
      <c r="V700" s="2" t="s">
        <v>9884</v>
      </c>
      <c r="W700" s="2" t="s">
        <v>9885</v>
      </c>
      <c r="X700" s="5" t="s">
        <v>9886</v>
      </c>
      <c r="Y700" s="5" t="s">
        <v>9887</v>
      </c>
    </row>
    <row r="701" spans="1:25" ht="13" x14ac:dyDescent="0.15">
      <c r="A701" s="2" t="s">
        <v>9770</v>
      </c>
      <c r="B701" s="2" t="s">
        <v>9771</v>
      </c>
      <c r="C701" s="8" t="str">
        <f ca="1">IFERROR(__xludf.DUMMYFUNCTION("INDEX(SPLIT(B701,"" ""),1)"),"Room")</f>
        <v>Room</v>
      </c>
      <c r="D701" s="2" t="s">
        <v>13950</v>
      </c>
      <c r="E701" s="8" t="s">
        <v>13951</v>
      </c>
      <c r="F701" s="8" t="s">
        <v>13972</v>
      </c>
      <c r="G701" s="8" t="s">
        <v>13982</v>
      </c>
      <c r="H701" s="8"/>
      <c r="I701" s="9">
        <v>799</v>
      </c>
      <c r="J701" s="8" t="str">
        <f t="shared" si="4"/>
        <v>501-1000</v>
      </c>
      <c r="K701" s="8" t="s">
        <v>14144</v>
      </c>
      <c r="L701" s="8">
        <v>4</v>
      </c>
      <c r="M701" s="9">
        <v>1989</v>
      </c>
      <c r="N701" s="3">
        <v>0.6</v>
      </c>
      <c r="O701" s="2">
        <v>4.3</v>
      </c>
      <c r="P701" s="4">
        <f t="shared" si="5"/>
        <v>1</v>
      </c>
      <c r="Q701" s="2">
        <v>70</v>
      </c>
      <c r="R701" s="2" t="s">
        <v>9772</v>
      </c>
      <c r="S701" s="2" t="s">
        <v>9773</v>
      </c>
      <c r="T701" s="2" t="s">
        <v>9774</v>
      </c>
      <c r="U701" s="2" t="s">
        <v>9775</v>
      </c>
      <c r="V701" s="2" t="s">
        <v>9776</v>
      </c>
      <c r="W701" s="2" t="s">
        <v>9777</v>
      </c>
      <c r="X701" s="5" t="s">
        <v>9778</v>
      </c>
      <c r="Y701" s="5" t="s">
        <v>9779</v>
      </c>
    </row>
    <row r="702" spans="1:25" ht="13" x14ac:dyDescent="0.15">
      <c r="A702" s="2" t="s">
        <v>2071</v>
      </c>
      <c r="B702" s="2" t="s">
        <v>2072</v>
      </c>
      <c r="C702" s="8" t="str">
        <f ca="1">IFERROR(__xludf.DUMMYFUNCTION("INDEX(SPLIT(B702,"" ""),1)"),"Amazon")</f>
        <v>Amazon</v>
      </c>
      <c r="D702" s="2" t="s">
        <v>13954</v>
      </c>
      <c r="E702" s="8" t="s">
        <v>14026</v>
      </c>
      <c r="F702" s="8" t="s">
        <v>14095</v>
      </c>
      <c r="G702" s="8" t="s">
        <v>14096</v>
      </c>
      <c r="H702" s="8" t="s">
        <v>14097</v>
      </c>
      <c r="I702" s="9">
        <v>799</v>
      </c>
      <c r="J702" s="8" t="str">
        <f t="shared" si="4"/>
        <v>501-1000</v>
      </c>
      <c r="K702" s="8" t="s">
        <v>14144</v>
      </c>
      <c r="L702" s="8">
        <v>4</v>
      </c>
      <c r="M702" s="9">
        <v>1999</v>
      </c>
      <c r="N702" s="3">
        <v>0.6</v>
      </c>
      <c r="O702" s="2">
        <v>4.2</v>
      </c>
      <c r="P702" s="4">
        <f t="shared" si="5"/>
        <v>1</v>
      </c>
      <c r="Q702" s="4">
        <v>8583</v>
      </c>
      <c r="R702" s="2" t="s">
        <v>2073</v>
      </c>
      <c r="S702" s="2" t="s">
        <v>2074</v>
      </c>
      <c r="T702" s="2" t="s">
        <v>2075</v>
      </c>
      <c r="U702" s="2" t="s">
        <v>2076</v>
      </c>
      <c r="V702" s="2" t="s">
        <v>2077</v>
      </c>
      <c r="W702" s="2" t="s">
        <v>2078</v>
      </c>
      <c r="X702" s="5" t="s">
        <v>2079</v>
      </c>
      <c r="Y702" s="5" t="s">
        <v>2080</v>
      </c>
    </row>
    <row r="703" spans="1:25" ht="13" x14ac:dyDescent="0.15">
      <c r="A703" s="2" t="s">
        <v>1259</v>
      </c>
      <c r="B703" s="2" t="s">
        <v>1260</v>
      </c>
      <c r="C703" s="8" t="str">
        <f ca="1">IFERROR(__xludf.DUMMYFUNCTION("INDEX(SPLIT(B703,"" ""),1)"),"AmazonBasics")</f>
        <v>AmazonBasics</v>
      </c>
      <c r="D703" s="2" t="s">
        <v>13942</v>
      </c>
      <c r="E703" s="8" t="s">
        <v>13943</v>
      </c>
      <c r="F703" s="8" t="s">
        <v>14038</v>
      </c>
      <c r="G703" s="8" t="s">
        <v>14096</v>
      </c>
      <c r="H703" s="8" t="s">
        <v>14145</v>
      </c>
      <c r="I703" s="9">
        <v>799</v>
      </c>
      <c r="J703" s="8" t="str">
        <f t="shared" si="4"/>
        <v>501-1000</v>
      </c>
      <c r="K703" s="8" t="s">
        <v>14144</v>
      </c>
      <c r="L703" s="8">
        <v>4</v>
      </c>
      <c r="M703" s="9">
        <v>1700</v>
      </c>
      <c r="N703" s="3">
        <v>0.53</v>
      </c>
      <c r="O703" s="2">
        <v>4.0999999999999996</v>
      </c>
      <c r="P703" s="4">
        <f t="shared" si="5"/>
        <v>0</v>
      </c>
      <c r="Q703" s="4">
        <v>28638</v>
      </c>
      <c r="R703" s="2" t="s">
        <v>1262</v>
      </c>
      <c r="S703" s="2" t="s">
        <v>1263</v>
      </c>
      <c r="T703" s="2" t="s">
        <v>1264</v>
      </c>
      <c r="U703" s="2" t="s">
        <v>1265</v>
      </c>
      <c r="V703" s="2" t="s">
        <v>1266</v>
      </c>
      <c r="W703" s="2" t="s">
        <v>1267</v>
      </c>
      <c r="X703" s="5" t="s">
        <v>1268</v>
      </c>
      <c r="Y703" s="5" t="s">
        <v>1269</v>
      </c>
    </row>
    <row r="704" spans="1:25" ht="13" x14ac:dyDescent="0.15">
      <c r="A704" s="2" t="s">
        <v>2229</v>
      </c>
      <c r="B704" s="2" t="s">
        <v>2230</v>
      </c>
      <c r="C704" s="8" t="str">
        <f ca="1">IFERROR(__xludf.DUMMYFUNCTION("INDEX(SPLIT(B704,"" ""),1)"),"boAt")</f>
        <v>boAt</v>
      </c>
      <c r="D704" s="2" t="s">
        <v>13954</v>
      </c>
      <c r="E704" s="8" t="s">
        <v>14026</v>
      </c>
      <c r="F704" s="8" t="s">
        <v>14095</v>
      </c>
      <c r="G704" s="8" t="s">
        <v>14096</v>
      </c>
      <c r="H704" s="8" t="s">
        <v>14097</v>
      </c>
      <c r="I704" s="9">
        <v>799</v>
      </c>
      <c r="J704" s="8" t="str">
        <f t="shared" si="4"/>
        <v>501-1000</v>
      </c>
      <c r="K704" s="8" t="s">
        <v>14144</v>
      </c>
      <c r="L704" s="8">
        <v>4</v>
      </c>
      <c r="M704" s="9">
        <v>1749</v>
      </c>
      <c r="N704" s="3">
        <v>0.54</v>
      </c>
      <c r="O704" s="2">
        <v>4.0999999999999996</v>
      </c>
      <c r="P704" s="4">
        <f t="shared" si="5"/>
        <v>0</v>
      </c>
      <c r="Q704" s="4">
        <v>5626</v>
      </c>
      <c r="R704" s="2" t="s">
        <v>2232</v>
      </c>
      <c r="S704" s="2" t="s">
        <v>2233</v>
      </c>
      <c r="T704" s="2" t="s">
        <v>2234</v>
      </c>
      <c r="U704" s="2" t="s">
        <v>2235</v>
      </c>
      <c r="V704" s="2" t="s">
        <v>2236</v>
      </c>
      <c r="W704" s="2" t="s">
        <v>2237</v>
      </c>
      <c r="X704" s="5" t="s">
        <v>2238</v>
      </c>
      <c r="Y704" s="5" t="s">
        <v>2239</v>
      </c>
    </row>
    <row r="705" spans="1:25" ht="13" x14ac:dyDescent="0.15">
      <c r="A705" s="2" t="s">
        <v>6241</v>
      </c>
      <c r="B705" s="2" t="s">
        <v>6242</v>
      </c>
      <c r="C705" s="8" t="str">
        <f ca="1">IFERROR(__xludf.DUMMYFUNCTION("INDEX(SPLIT(B705,"" ""),1)"),"JBL")</f>
        <v>JBL</v>
      </c>
      <c r="D705" s="2" t="s">
        <v>13942</v>
      </c>
      <c r="E705" s="8" t="s">
        <v>14007</v>
      </c>
      <c r="F705" s="8" t="s">
        <v>14008</v>
      </c>
      <c r="G705" s="8" t="s">
        <v>14009</v>
      </c>
      <c r="H705" s="8"/>
      <c r="I705" s="9">
        <v>799</v>
      </c>
      <c r="J705" s="8" t="str">
        <f t="shared" si="4"/>
        <v>501-1000</v>
      </c>
      <c r="K705" s="8" t="s">
        <v>14144</v>
      </c>
      <c r="L705" s="8">
        <v>4</v>
      </c>
      <c r="M705" s="9">
        <v>1499</v>
      </c>
      <c r="N705" s="3">
        <v>0.47</v>
      </c>
      <c r="O705" s="2">
        <v>4.0999999999999996</v>
      </c>
      <c r="P705" s="4">
        <f t="shared" si="5"/>
        <v>0</v>
      </c>
      <c r="Q705" s="4">
        <v>53648</v>
      </c>
      <c r="R705" s="2" t="s">
        <v>6243</v>
      </c>
      <c r="S705" s="2" t="s">
        <v>6244</v>
      </c>
      <c r="T705" s="2" t="s">
        <v>6245</v>
      </c>
      <c r="U705" s="2" t="s">
        <v>6246</v>
      </c>
      <c r="V705" s="2" t="s">
        <v>6247</v>
      </c>
      <c r="W705" s="2" t="s">
        <v>6248</v>
      </c>
      <c r="X705" s="5" t="s">
        <v>6249</v>
      </c>
      <c r="Y705" s="5" t="s">
        <v>6250</v>
      </c>
    </row>
    <row r="706" spans="1:25" ht="13" x14ac:dyDescent="0.15">
      <c r="A706" s="2" t="s">
        <v>11102</v>
      </c>
      <c r="B706" s="2" t="s">
        <v>11103</v>
      </c>
      <c r="C706" s="8" t="str">
        <f ca="1">IFERROR(__xludf.DUMMYFUNCTION("INDEX(SPLIT(B706,"" ""),1)"),"Pick")</f>
        <v>Pick</v>
      </c>
      <c r="D706" s="2" t="s">
        <v>13950</v>
      </c>
      <c r="E706" s="8" t="s">
        <v>13958</v>
      </c>
      <c r="F706" s="8" t="s">
        <v>13959</v>
      </c>
      <c r="G706" s="8" t="s">
        <v>13992</v>
      </c>
      <c r="H706" s="8" t="s">
        <v>14112</v>
      </c>
      <c r="I706" s="9">
        <v>799</v>
      </c>
      <c r="J706" s="8" t="str">
        <f t="shared" si="4"/>
        <v>501-1000</v>
      </c>
      <c r="K706" s="8" t="s">
        <v>14144</v>
      </c>
      <c r="L706" s="8">
        <v>4</v>
      </c>
      <c r="M706" s="9">
        <v>1230</v>
      </c>
      <c r="N706" s="3">
        <v>0.35</v>
      </c>
      <c r="O706" s="2">
        <v>4.0999999999999996</v>
      </c>
      <c r="P706" s="4">
        <f t="shared" si="5"/>
        <v>0</v>
      </c>
      <c r="Q706" s="4">
        <v>2138</v>
      </c>
      <c r="R706" s="2" t="s">
        <v>11105</v>
      </c>
      <c r="S706" s="2" t="s">
        <v>11106</v>
      </c>
      <c r="T706" s="2" t="s">
        <v>11107</v>
      </c>
      <c r="U706" s="2" t="s">
        <v>11108</v>
      </c>
      <c r="V706" s="2" t="s">
        <v>11109</v>
      </c>
      <c r="W706" s="2" t="s">
        <v>11110</v>
      </c>
      <c r="X706" s="5" t="s">
        <v>11111</v>
      </c>
      <c r="Y706" s="5" t="s">
        <v>11112</v>
      </c>
    </row>
    <row r="707" spans="1:25" ht="13" x14ac:dyDescent="0.15">
      <c r="A707" s="2" t="s">
        <v>9910</v>
      </c>
      <c r="B707" s="2" t="s">
        <v>9911</v>
      </c>
      <c r="C707" s="8" t="str">
        <f ca="1">IFERROR(__xludf.DUMMYFUNCTION("INDEX(SPLIT(B707,"" ""),1)"),"Bulfyss")</f>
        <v>Bulfyss</v>
      </c>
      <c r="D707" s="2" t="s">
        <v>13950</v>
      </c>
      <c r="E707" s="8" t="s">
        <v>13958</v>
      </c>
      <c r="F707" s="8" t="s">
        <v>13969</v>
      </c>
      <c r="G707" s="8" t="s">
        <v>14140</v>
      </c>
      <c r="H707" s="8"/>
      <c r="I707" s="9">
        <v>799</v>
      </c>
      <c r="J707" s="8" t="str">
        <f t="shared" si="4"/>
        <v>501-1000</v>
      </c>
      <c r="K707" s="8" t="s">
        <v>14144</v>
      </c>
      <c r="L707" s="8">
        <v>4</v>
      </c>
      <c r="M707" s="9">
        <v>1999</v>
      </c>
      <c r="N707" s="3">
        <v>0.6</v>
      </c>
      <c r="O707" s="2">
        <v>4.0999999999999996</v>
      </c>
      <c r="P707" s="4">
        <f t="shared" si="5"/>
        <v>0</v>
      </c>
      <c r="Q707" s="4">
        <v>2162</v>
      </c>
      <c r="R707" s="2" t="s">
        <v>9912</v>
      </c>
      <c r="S707" s="2" t="s">
        <v>9913</v>
      </c>
      <c r="T707" s="2" t="s">
        <v>9914</v>
      </c>
      <c r="U707" s="2" t="s">
        <v>9915</v>
      </c>
      <c r="V707" s="2" t="s">
        <v>9916</v>
      </c>
      <c r="W707" s="2" t="s">
        <v>9917</v>
      </c>
      <c r="X707" s="5" t="s">
        <v>9918</v>
      </c>
      <c r="Y707" s="5" t="s">
        <v>9919</v>
      </c>
    </row>
    <row r="708" spans="1:25" ht="13" x14ac:dyDescent="0.15">
      <c r="A708" s="2" t="s">
        <v>12507</v>
      </c>
      <c r="B708" s="2" t="s">
        <v>12508</v>
      </c>
      <c r="C708" s="8" t="str">
        <f ca="1">IFERROR(__xludf.DUMMYFUNCTION("INDEX(SPLIT(B708,"" ""),1)"),"Amazon")</f>
        <v>Amazon</v>
      </c>
      <c r="D708" s="2" t="s">
        <v>13950</v>
      </c>
      <c r="E708" s="8" t="s">
        <v>13958</v>
      </c>
      <c r="F708" s="8" t="s">
        <v>13969</v>
      </c>
      <c r="G708" s="8" t="s">
        <v>14037</v>
      </c>
      <c r="H708" s="8"/>
      <c r="I708" s="9">
        <v>799</v>
      </c>
      <c r="J708" s="8" t="str">
        <f t="shared" si="4"/>
        <v>501-1000</v>
      </c>
      <c r="K708" s="8" t="s">
        <v>14144</v>
      </c>
      <c r="L708" s="8">
        <v>4</v>
      </c>
      <c r="M708" s="9">
        <v>1699</v>
      </c>
      <c r="N708" s="3">
        <v>0.53</v>
      </c>
      <c r="O708" s="2">
        <v>4</v>
      </c>
      <c r="P708" s="4">
        <f t="shared" si="5"/>
        <v>0</v>
      </c>
      <c r="Q708" s="2">
        <v>97</v>
      </c>
      <c r="R708" s="2" t="s">
        <v>12509</v>
      </c>
      <c r="S708" s="2" t="s">
        <v>12510</v>
      </c>
      <c r="T708" s="2" t="s">
        <v>12511</v>
      </c>
      <c r="U708" s="2" t="s">
        <v>12512</v>
      </c>
      <c r="V708" s="2" t="s">
        <v>12513</v>
      </c>
      <c r="W708" s="2" t="s">
        <v>12514</v>
      </c>
      <c r="X708" s="5" t="s">
        <v>12515</v>
      </c>
      <c r="Y708" s="5" t="s">
        <v>12516</v>
      </c>
    </row>
    <row r="709" spans="1:25" ht="13" x14ac:dyDescent="0.15">
      <c r="A709" s="2" t="s">
        <v>5812</v>
      </c>
      <c r="B709" s="2" t="s">
        <v>5813</v>
      </c>
      <c r="C709" s="8" t="str">
        <f ca="1">IFERROR(__xludf.DUMMYFUNCTION("INDEX(SPLIT(B709,"" ""),1)"),"Tygot")</f>
        <v>Tygot</v>
      </c>
      <c r="D709" s="2" t="s">
        <v>13942</v>
      </c>
      <c r="E709" s="8" t="s">
        <v>14012</v>
      </c>
      <c r="F709" s="8" t="s">
        <v>14168</v>
      </c>
      <c r="G709" s="8" t="s">
        <v>14169</v>
      </c>
      <c r="H709" s="8"/>
      <c r="I709" s="9">
        <v>799</v>
      </c>
      <c r="J709" s="8" t="str">
        <f t="shared" si="4"/>
        <v>501-1000</v>
      </c>
      <c r="K709" s="8" t="s">
        <v>14144</v>
      </c>
      <c r="L709" s="8">
        <v>4</v>
      </c>
      <c r="M709" s="9">
        <v>1999</v>
      </c>
      <c r="N709" s="3">
        <v>0.6</v>
      </c>
      <c r="O709" s="2">
        <v>3.8</v>
      </c>
      <c r="P709" s="4">
        <f t="shared" si="5"/>
        <v>0</v>
      </c>
      <c r="Q709" s="4">
        <v>12958</v>
      </c>
      <c r="R709" s="2" t="s">
        <v>5815</v>
      </c>
      <c r="S709" s="2" t="s">
        <v>5816</v>
      </c>
      <c r="T709" s="2" t="s">
        <v>5817</v>
      </c>
      <c r="U709" s="2" t="s">
        <v>5818</v>
      </c>
      <c r="V709" s="2" t="s">
        <v>5819</v>
      </c>
      <c r="W709" s="2" t="s">
        <v>5820</v>
      </c>
      <c r="X709" s="5" t="s">
        <v>5821</v>
      </c>
      <c r="Y709" s="5" t="s">
        <v>5822</v>
      </c>
    </row>
    <row r="710" spans="1:25" ht="13" x14ac:dyDescent="0.15">
      <c r="A710" s="2" t="s">
        <v>4776</v>
      </c>
      <c r="B710" s="2" t="s">
        <v>4777</v>
      </c>
      <c r="C710" s="8" t="str">
        <f ca="1">IFERROR(__xludf.DUMMYFUNCTION("INDEX(SPLIT(B710,"" ""),1)"),"iPhone")</f>
        <v>iPhone</v>
      </c>
      <c r="D710" s="2" t="s">
        <v>13942</v>
      </c>
      <c r="E710" s="8" t="s">
        <v>13947</v>
      </c>
      <c r="F710" s="8" t="s">
        <v>14045</v>
      </c>
      <c r="G710" s="8" t="s">
        <v>14050</v>
      </c>
      <c r="H710" s="8" t="s">
        <v>14132</v>
      </c>
      <c r="I710" s="9">
        <v>799</v>
      </c>
      <c r="J710" s="8" t="str">
        <f t="shared" si="4"/>
        <v>501-1000</v>
      </c>
      <c r="K710" s="8" t="s">
        <v>14144</v>
      </c>
      <c r="L710" s="8">
        <v>4</v>
      </c>
      <c r="M710" s="9">
        <v>3990</v>
      </c>
      <c r="N710" s="3">
        <v>0.8</v>
      </c>
      <c r="O710" s="2">
        <v>3.8</v>
      </c>
      <c r="P710" s="4">
        <f t="shared" si="5"/>
        <v>0</v>
      </c>
      <c r="Q710" s="2">
        <v>119</v>
      </c>
      <c r="R710" s="2" t="s">
        <v>4778</v>
      </c>
      <c r="S710" s="2" t="s">
        <v>4779</v>
      </c>
      <c r="T710" s="2" t="s">
        <v>4780</v>
      </c>
      <c r="U710" s="2" t="s">
        <v>4781</v>
      </c>
      <c r="V710" s="2" t="s">
        <v>4782</v>
      </c>
      <c r="W710" s="2" t="s">
        <v>4783</v>
      </c>
      <c r="X710" s="5" t="s">
        <v>4784</v>
      </c>
      <c r="Y710" s="5" t="s">
        <v>4785</v>
      </c>
    </row>
    <row r="711" spans="1:25" ht="13" x14ac:dyDescent="0.15">
      <c r="A711" s="2" t="s">
        <v>9088</v>
      </c>
      <c r="B711" s="2" t="s">
        <v>9089</v>
      </c>
      <c r="C711" s="8" t="str">
        <f ca="1">IFERROR(__xludf.DUMMYFUNCTION("INDEX(SPLIT(B711,"" ""),1)"),"Zebronics")</f>
        <v>Zebronics</v>
      </c>
      <c r="D711" s="2" t="s">
        <v>13942</v>
      </c>
      <c r="E711" s="8" t="s">
        <v>14002</v>
      </c>
      <c r="F711" s="8" t="s">
        <v>14003</v>
      </c>
      <c r="G711" s="8" t="s">
        <v>14107</v>
      </c>
      <c r="H711" s="8"/>
      <c r="I711" s="9">
        <v>799</v>
      </c>
      <c r="J711" s="8" t="str">
        <f t="shared" si="4"/>
        <v>501-1000</v>
      </c>
      <c r="K711" s="8" t="s">
        <v>14144</v>
      </c>
      <c r="L711" s="8">
        <v>4</v>
      </c>
      <c r="M711" s="9">
        <v>1999</v>
      </c>
      <c r="N711" s="3">
        <v>0.6</v>
      </c>
      <c r="O711" s="2">
        <v>3.7</v>
      </c>
      <c r="P711" s="4">
        <f t="shared" si="5"/>
        <v>0</v>
      </c>
      <c r="Q711" s="2">
        <v>418</v>
      </c>
      <c r="R711" s="2" t="s">
        <v>9090</v>
      </c>
      <c r="S711" s="2" t="s">
        <v>9091</v>
      </c>
      <c r="T711" s="2" t="s">
        <v>9092</v>
      </c>
      <c r="U711" s="2" t="s">
        <v>9093</v>
      </c>
      <c r="V711" s="2" t="s">
        <v>9094</v>
      </c>
      <c r="W711" s="2" t="s">
        <v>9095</v>
      </c>
      <c r="X711" s="5" t="s">
        <v>9096</v>
      </c>
      <c r="Y711" s="5" t="s">
        <v>9097</v>
      </c>
    </row>
    <row r="712" spans="1:25" ht="13" x14ac:dyDescent="0.15">
      <c r="A712" s="2" t="s">
        <v>1750</v>
      </c>
      <c r="B712" s="2" t="s">
        <v>1751</v>
      </c>
      <c r="C712" s="8" t="str">
        <f ca="1">IFERROR(__xludf.DUMMYFUNCTION("INDEX(SPLIT(B712,"" ""),1)"),"7SEVEN®")</f>
        <v>7SEVEN®</v>
      </c>
      <c r="D712" s="2" t="s">
        <v>13942</v>
      </c>
      <c r="E712" s="8" t="s">
        <v>13943</v>
      </c>
      <c r="F712" s="8" t="s">
        <v>14038</v>
      </c>
      <c r="G712" s="8" t="s">
        <v>14109</v>
      </c>
      <c r="H712" s="8"/>
      <c r="I712" s="9">
        <v>799</v>
      </c>
      <c r="J712" s="8" t="str">
        <f t="shared" si="4"/>
        <v>501-1000</v>
      </c>
      <c r="K712" s="8" t="s">
        <v>14144</v>
      </c>
      <c r="L712" s="8">
        <v>4</v>
      </c>
      <c r="M712" s="9">
        <v>1999</v>
      </c>
      <c r="N712" s="3">
        <v>0.6</v>
      </c>
      <c r="O712" s="2">
        <v>3.3</v>
      </c>
      <c r="P712" s="4">
        <f t="shared" si="5"/>
        <v>0</v>
      </c>
      <c r="Q712" s="2">
        <v>576</v>
      </c>
      <c r="R712" s="2" t="s">
        <v>1752</v>
      </c>
      <c r="S712" s="2" t="s">
        <v>1753</v>
      </c>
      <c r="T712" s="2" t="s">
        <v>1754</v>
      </c>
      <c r="U712" s="2" t="s">
        <v>1755</v>
      </c>
      <c r="V712" s="2" t="s">
        <v>1756</v>
      </c>
      <c r="W712" s="2" t="s">
        <v>1757</v>
      </c>
      <c r="X712" s="5" t="s">
        <v>1758</v>
      </c>
      <c r="Y712" s="5" t="s">
        <v>1759</v>
      </c>
    </row>
    <row r="713" spans="1:25" ht="13" x14ac:dyDescent="0.15">
      <c r="A713" s="2" t="s">
        <v>5402</v>
      </c>
      <c r="B713" s="2" t="s">
        <v>5403</v>
      </c>
      <c r="C713" s="8" t="str">
        <f ca="1">IFERROR(__xludf.DUMMYFUNCTION("INDEX(SPLIT(B713,"" ""),1)"),"Boya")</f>
        <v>Boya</v>
      </c>
      <c r="D713" s="2" t="s">
        <v>14170</v>
      </c>
      <c r="E713" s="8" t="s">
        <v>14171</v>
      </c>
      <c r="F713" s="8" t="s">
        <v>14172</v>
      </c>
      <c r="G713" s="8"/>
      <c r="H713" s="8"/>
      <c r="I713" s="9">
        <v>798</v>
      </c>
      <c r="J713" s="8" t="str">
        <f t="shared" si="4"/>
        <v>501-1000</v>
      </c>
      <c r="K713" s="8" t="s">
        <v>14144</v>
      </c>
      <c r="L713" s="8">
        <v>4</v>
      </c>
      <c r="M713" s="9">
        <v>1995</v>
      </c>
      <c r="N713" s="3">
        <v>0.6</v>
      </c>
      <c r="O713" s="2">
        <v>4</v>
      </c>
      <c r="P713" s="4">
        <f t="shared" si="5"/>
        <v>0</v>
      </c>
      <c r="Q713" s="4">
        <v>68664</v>
      </c>
      <c r="R713" s="2" t="s">
        <v>5406</v>
      </c>
      <c r="S713" s="2" t="s">
        <v>5407</v>
      </c>
      <c r="T713" s="2" t="s">
        <v>5408</v>
      </c>
      <c r="U713" s="2" t="s">
        <v>5409</v>
      </c>
      <c r="V713" s="2" t="s">
        <v>5410</v>
      </c>
      <c r="W713" s="2" t="s">
        <v>5411</v>
      </c>
      <c r="X713" s="5" t="s">
        <v>5412</v>
      </c>
      <c r="Y713" s="5" t="s">
        <v>5413</v>
      </c>
    </row>
    <row r="714" spans="1:25" ht="13" x14ac:dyDescent="0.15">
      <c r="A714" s="2" t="s">
        <v>2533</v>
      </c>
      <c r="B714" s="2" t="s">
        <v>2534</v>
      </c>
      <c r="C714" s="8" t="str">
        <f ca="1">IFERROR(__xludf.DUMMYFUNCTION("INDEX(SPLIT(B714,"" ""),1)"),"7SEVEN")</f>
        <v>7SEVEN</v>
      </c>
      <c r="D714" s="2" t="s">
        <v>13942</v>
      </c>
      <c r="E714" s="8" t="s">
        <v>13943</v>
      </c>
      <c r="F714" s="8" t="s">
        <v>14038</v>
      </c>
      <c r="G714" s="8" t="s">
        <v>14109</v>
      </c>
      <c r="H714" s="8"/>
      <c r="I714" s="9">
        <v>790</v>
      </c>
      <c r="J714" s="8" t="str">
        <f t="shared" si="4"/>
        <v>501-1000</v>
      </c>
      <c r="K714" s="8" t="s">
        <v>14144</v>
      </c>
      <c r="L714" s="8">
        <v>4</v>
      </c>
      <c r="M714" s="9">
        <v>1999</v>
      </c>
      <c r="N714" s="3">
        <v>0.6</v>
      </c>
      <c r="O714" s="2">
        <v>3</v>
      </c>
      <c r="P714" s="4">
        <f t="shared" si="5"/>
        <v>0</v>
      </c>
      <c r="Q714" s="2">
        <v>103</v>
      </c>
      <c r="R714" s="2" t="s">
        <v>2536</v>
      </c>
      <c r="S714" s="2" t="s">
        <v>2537</v>
      </c>
      <c r="T714" s="2" t="s">
        <v>2538</v>
      </c>
      <c r="U714" s="2" t="s">
        <v>2539</v>
      </c>
      <c r="V714" s="2" t="s">
        <v>2540</v>
      </c>
      <c r="W714" s="2" t="s">
        <v>2541</v>
      </c>
      <c r="X714" s="5" t="s">
        <v>2542</v>
      </c>
      <c r="Y714" s="5" t="s">
        <v>2543</v>
      </c>
    </row>
    <row r="715" spans="1:25" ht="13" x14ac:dyDescent="0.15">
      <c r="A715" s="2" t="s">
        <v>2502</v>
      </c>
      <c r="B715" s="2" t="s">
        <v>2503</v>
      </c>
      <c r="C715" s="8" t="str">
        <f ca="1">IFERROR(__xludf.DUMMYFUNCTION("INDEX(SPLIT(B715,"" ""),1)"),"Amazon")</f>
        <v>Amazon</v>
      </c>
      <c r="D715" s="2" t="s">
        <v>13954</v>
      </c>
      <c r="E715" s="8" t="s">
        <v>14026</v>
      </c>
      <c r="F715" s="8" t="s">
        <v>14095</v>
      </c>
      <c r="G715" s="8" t="s">
        <v>14096</v>
      </c>
      <c r="H715" s="8" t="s">
        <v>14097</v>
      </c>
      <c r="I715" s="9">
        <v>789</v>
      </c>
      <c r="J715" s="8" t="str">
        <f t="shared" si="4"/>
        <v>501-1000</v>
      </c>
      <c r="K715" s="8" t="s">
        <v>14144</v>
      </c>
      <c r="L715" s="8">
        <v>4</v>
      </c>
      <c r="M715" s="9">
        <v>1999</v>
      </c>
      <c r="N715" s="3">
        <v>0.61</v>
      </c>
      <c r="O715" s="2">
        <v>4.2</v>
      </c>
      <c r="P715" s="4">
        <f t="shared" si="5"/>
        <v>1</v>
      </c>
      <c r="Q715" s="4">
        <v>34540</v>
      </c>
      <c r="R715" s="2" t="s">
        <v>2505</v>
      </c>
      <c r="S715" s="2" t="s">
        <v>2506</v>
      </c>
      <c r="T715" s="2" t="s">
        <v>2507</v>
      </c>
      <c r="U715" s="2" t="s">
        <v>2508</v>
      </c>
      <c r="V715" s="2" t="s">
        <v>2509</v>
      </c>
      <c r="W715" s="2" t="s">
        <v>2510</v>
      </c>
      <c r="X715" s="5" t="s">
        <v>2511</v>
      </c>
      <c r="Y715" s="5" t="s">
        <v>2512</v>
      </c>
    </row>
    <row r="716" spans="1:25" ht="13" x14ac:dyDescent="0.15">
      <c r="A716" s="2" t="s">
        <v>10620</v>
      </c>
      <c r="B716" s="2" t="s">
        <v>10621</v>
      </c>
      <c r="C716" s="8" t="str">
        <f ca="1">IFERROR(__xludf.DUMMYFUNCTION("INDEX(SPLIT(B716,"" ""),1)"),"!!1000")</f>
        <v>!!1000</v>
      </c>
      <c r="D716" s="2" t="s">
        <v>13950</v>
      </c>
      <c r="E716" s="8" t="s">
        <v>13951</v>
      </c>
      <c r="F716" s="8" t="s">
        <v>13972</v>
      </c>
      <c r="G716" s="8" t="s">
        <v>13973</v>
      </c>
      <c r="H716" s="8"/>
      <c r="I716" s="9">
        <v>784</v>
      </c>
      <c r="J716" s="8" t="str">
        <f t="shared" si="4"/>
        <v>501-1000</v>
      </c>
      <c r="K716" s="8" t="s">
        <v>14144</v>
      </c>
      <c r="L716" s="8">
        <v>4</v>
      </c>
      <c r="M716" s="9">
        <v>1599</v>
      </c>
      <c r="N716" s="3">
        <v>0.51</v>
      </c>
      <c r="O716" s="2">
        <v>4.5</v>
      </c>
      <c r="P716" s="4">
        <f t="shared" si="5"/>
        <v>1</v>
      </c>
      <c r="Q716" s="2">
        <v>11</v>
      </c>
      <c r="R716" s="2" t="s">
        <v>10623</v>
      </c>
      <c r="S716" s="2" t="s">
        <v>10624</v>
      </c>
      <c r="T716" s="2" t="s">
        <v>10625</v>
      </c>
      <c r="U716" s="2" t="s">
        <v>10626</v>
      </c>
      <c r="V716" s="2" t="s">
        <v>10627</v>
      </c>
      <c r="W716" s="2" t="s">
        <v>10628</v>
      </c>
      <c r="X716" s="5" t="s">
        <v>10629</v>
      </c>
      <c r="Y716" s="5" t="s">
        <v>10630</v>
      </c>
    </row>
    <row r="717" spans="1:25" ht="13" x14ac:dyDescent="0.15">
      <c r="A717" s="2" t="s">
        <v>12964</v>
      </c>
      <c r="B717" s="2" t="s">
        <v>12965</v>
      </c>
      <c r="C717" s="8" t="str">
        <f ca="1">IFERROR(__xludf.DUMMYFUNCTION("INDEX(SPLIT(B717,"" ""),1)"),"KNYUC")</f>
        <v>KNYUC</v>
      </c>
      <c r="D717" s="2" t="s">
        <v>13950</v>
      </c>
      <c r="E717" s="8" t="s">
        <v>13951</v>
      </c>
      <c r="F717" s="8" t="s">
        <v>13972</v>
      </c>
      <c r="G717" s="8" t="s">
        <v>13973</v>
      </c>
      <c r="H717" s="8"/>
      <c r="I717" s="9">
        <v>778</v>
      </c>
      <c r="J717" s="8" t="str">
        <f t="shared" si="4"/>
        <v>501-1000</v>
      </c>
      <c r="K717" s="8" t="s">
        <v>14144</v>
      </c>
      <c r="L717" s="8">
        <v>4</v>
      </c>
      <c r="M717" s="9">
        <v>999</v>
      </c>
      <c r="N717" s="3">
        <v>0.22</v>
      </c>
      <c r="O717" s="2">
        <v>3.3</v>
      </c>
      <c r="P717" s="4">
        <f t="shared" si="5"/>
        <v>0</v>
      </c>
      <c r="Q717" s="2">
        <v>8</v>
      </c>
      <c r="R717" s="2" t="s">
        <v>12967</v>
      </c>
      <c r="S717" s="2" t="s">
        <v>12968</v>
      </c>
      <c r="T717" s="2" t="s">
        <v>12969</v>
      </c>
      <c r="U717" s="2" t="s">
        <v>12970</v>
      </c>
      <c r="V717" s="2" t="s">
        <v>12971</v>
      </c>
      <c r="W717" s="2" t="s">
        <v>12972</v>
      </c>
      <c r="X717" s="5" t="s">
        <v>12973</v>
      </c>
      <c r="Y717" s="5" t="s">
        <v>12974</v>
      </c>
    </row>
    <row r="718" spans="1:25" ht="13" x14ac:dyDescent="0.15">
      <c r="A718" s="2" t="s">
        <v>9736</v>
      </c>
      <c r="B718" s="2" t="s">
        <v>9737</v>
      </c>
      <c r="C718" s="8" t="str">
        <f ca="1">IFERROR(__xludf.DUMMYFUNCTION("INDEX(SPLIT(B718,"" ""),1)"),"Bajaj")</f>
        <v>Bajaj</v>
      </c>
      <c r="D718" s="2" t="s">
        <v>13950</v>
      </c>
      <c r="E718" s="8" t="s">
        <v>13958</v>
      </c>
      <c r="F718" s="8" t="s">
        <v>13959</v>
      </c>
      <c r="G718" s="8" t="s">
        <v>13992</v>
      </c>
      <c r="H718" s="8" t="s">
        <v>13993</v>
      </c>
      <c r="I718" s="9">
        <v>775</v>
      </c>
      <c r="J718" s="8" t="str">
        <f t="shared" si="4"/>
        <v>501-1000</v>
      </c>
      <c r="K718" s="8" t="s">
        <v>14144</v>
      </c>
      <c r="L718" s="8">
        <v>4</v>
      </c>
      <c r="M718" s="9">
        <v>875</v>
      </c>
      <c r="N718" s="3">
        <v>0.11</v>
      </c>
      <c r="O718" s="2">
        <v>4.2</v>
      </c>
      <c r="P718" s="4">
        <f t="shared" si="5"/>
        <v>1</v>
      </c>
      <c r="Q718" s="4">
        <v>46647</v>
      </c>
      <c r="R718" s="2" t="s">
        <v>9739</v>
      </c>
      <c r="S718" s="2" t="s">
        <v>9740</v>
      </c>
      <c r="T718" s="2" t="s">
        <v>9741</v>
      </c>
      <c r="U718" s="2" t="s">
        <v>9742</v>
      </c>
      <c r="V718" s="2" t="s">
        <v>9743</v>
      </c>
      <c r="W718" s="2" t="s">
        <v>9744</v>
      </c>
      <c r="X718" s="5" t="s">
        <v>9745</v>
      </c>
      <c r="Y718" s="5" t="s">
        <v>9746</v>
      </c>
    </row>
    <row r="719" spans="1:25" ht="13" x14ac:dyDescent="0.15">
      <c r="A719" s="2" t="s">
        <v>8768</v>
      </c>
      <c r="B719" s="2" t="s">
        <v>8769</v>
      </c>
      <c r="C719" s="8" t="str">
        <f ca="1">IFERROR(__xludf.DUMMYFUNCTION("INDEX(SPLIT(B719,"" ""),1)"),"HP")</f>
        <v>HP</v>
      </c>
      <c r="D719" s="2" t="s">
        <v>13954</v>
      </c>
      <c r="E719" s="8" t="s">
        <v>14026</v>
      </c>
      <c r="F719" s="8" t="s">
        <v>14078</v>
      </c>
      <c r="G719" s="8" t="s">
        <v>14093</v>
      </c>
      <c r="H719" s="8"/>
      <c r="I719" s="9">
        <v>770</v>
      </c>
      <c r="J719" s="8" t="str">
        <f t="shared" si="4"/>
        <v>501-1000</v>
      </c>
      <c r="K719" s="8" t="s">
        <v>14144</v>
      </c>
      <c r="L719" s="8">
        <v>4</v>
      </c>
      <c r="M719" s="9">
        <v>1547</v>
      </c>
      <c r="N719" s="3">
        <v>0.5</v>
      </c>
      <c r="O719" s="2">
        <v>4.3</v>
      </c>
      <c r="P719" s="4">
        <f t="shared" si="5"/>
        <v>1</v>
      </c>
      <c r="Q719" s="4">
        <v>2585</v>
      </c>
      <c r="R719" s="2" t="s">
        <v>8772</v>
      </c>
      <c r="S719" s="2" t="s">
        <v>8773</v>
      </c>
      <c r="T719" s="2" t="s">
        <v>8774</v>
      </c>
      <c r="U719" s="2" t="s">
        <v>8775</v>
      </c>
      <c r="V719" s="2" t="s">
        <v>8776</v>
      </c>
      <c r="W719" s="2" t="s">
        <v>8777</v>
      </c>
      <c r="X719" s="5" t="s">
        <v>8778</v>
      </c>
      <c r="Y719" s="5" t="s">
        <v>8779</v>
      </c>
    </row>
    <row r="720" spans="1:25" ht="13" x14ac:dyDescent="0.15">
      <c r="A720" s="2" t="s">
        <v>12517</v>
      </c>
      <c r="B720" s="2" t="s">
        <v>12518</v>
      </c>
      <c r="C720" s="8" t="str">
        <f ca="1">IFERROR(__xludf.DUMMYFUNCTION("INDEX(SPLIT(B720,"" ""),1)"),"Orpat")</f>
        <v>Orpat</v>
      </c>
      <c r="D720" s="2" t="s">
        <v>13950</v>
      </c>
      <c r="E720" s="8" t="s">
        <v>13958</v>
      </c>
      <c r="F720" s="8" t="s">
        <v>13969</v>
      </c>
      <c r="G720" s="8" t="s">
        <v>14037</v>
      </c>
      <c r="H720" s="8"/>
      <c r="I720" s="9">
        <v>765</v>
      </c>
      <c r="J720" s="8" t="str">
        <f t="shared" si="4"/>
        <v>501-1000</v>
      </c>
      <c r="K720" s="8" t="s">
        <v>14144</v>
      </c>
      <c r="L720" s="8">
        <v>4</v>
      </c>
      <c r="M720" s="9">
        <v>970</v>
      </c>
      <c r="N720" s="3">
        <v>0.21</v>
      </c>
      <c r="O720" s="2">
        <v>4.2</v>
      </c>
      <c r="P720" s="4">
        <f t="shared" si="5"/>
        <v>1</v>
      </c>
      <c r="Q720" s="4">
        <v>6055</v>
      </c>
      <c r="R720" s="2" t="s">
        <v>12520</v>
      </c>
      <c r="S720" s="2" t="s">
        <v>12521</v>
      </c>
      <c r="T720" s="2" t="s">
        <v>12522</v>
      </c>
      <c r="U720" s="2" t="s">
        <v>12523</v>
      </c>
      <c r="V720" s="2" t="s">
        <v>12524</v>
      </c>
      <c r="W720" s="2" t="s">
        <v>12525</v>
      </c>
      <c r="X720" s="5" t="s">
        <v>12526</v>
      </c>
      <c r="Y720" s="5" t="s">
        <v>12527</v>
      </c>
    </row>
    <row r="721" spans="1:25" ht="13" x14ac:dyDescent="0.15">
      <c r="A721" s="2" t="s">
        <v>13124</v>
      </c>
      <c r="B721" s="2" t="s">
        <v>13125</v>
      </c>
      <c r="C721" s="8" t="str">
        <f ca="1">IFERROR(__xludf.DUMMYFUNCTION("INDEX(SPLIT(B721,"" ""),1)"),"Themisto")</f>
        <v>Themisto</v>
      </c>
      <c r="D721" s="2" t="s">
        <v>13950</v>
      </c>
      <c r="E721" s="8" t="s">
        <v>13958</v>
      </c>
      <c r="F721" s="8" t="s">
        <v>13969</v>
      </c>
      <c r="G721" s="8" t="s">
        <v>14140</v>
      </c>
      <c r="H721" s="8"/>
      <c r="I721" s="9">
        <v>759</v>
      </c>
      <c r="J721" s="8" t="str">
        <f t="shared" si="4"/>
        <v>501-1000</v>
      </c>
      <c r="K721" s="8" t="s">
        <v>14144</v>
      </c>
      <c r="L721" s="8">
        <v>4</v>
      </c>
      <c r="M721" s="9">
        <v>1999</v>
      </c>
      <c r="N721" s="3">
        <v>0.62</v>
      </c>
      <c r="O721" s="2">
        <v>4.3</v>
      </c>
      <c r="P721" s="4">
        <f t="shared" si="5"/>
        <v>1</v>
      </c>
      <c r="Q721" s="2">
        <v>532</v>
      </c>
      <c r="R721" s="2" t="s">
        <v>13127</v>
      </c>
      <c r="S721" s="2" t="s">
        <v>13128</v>
      </c>
      <c r="T721" s="2" t="s">
        <v>13129</v>
      </c>
      <c r="U721" s="2" t="s">
        <v>13130</v>
      </c>
      <c r="V721" s="2" t="s">
        <v>13131</v>
      </c>
      <c r="W721" s="2" t="s">
        <v>13132</v>
      </c>
      <c r="X721" s="5" t="s">
        <v>13133</v>
      </c>
      <c r="Y721" s="5" t="s">
        <v>13134</v>
      </c>
    </row>
    <row r="722" spans="1:25" ht="13" x14ac:dyDescent="0.15">
      <c r="A722" s="2" t="s">
        <v>10053</v>
      </c>
      <c r="B722" s="2" t="s">
        <v>10054</v>
      </c>
      <c r="C722" s="8" t="str">
        <f ca="1">IFERROR(__xludf.DUMMYFUNCTION("INDEX(SPLIT(B722,"" ""),1)"),"Orpat")</f>
        <v>Orpat</v>
      </c>
      <c r="D722" s="2" t="s">
        <v>13950</v>
      </c>
      <c r="E722" s="8" t="s">
        <v>13958</v>
      </c>
      <c r="F722" s="8" t="s">
        <v>13969</v>
      </c>
      <c r="G722" s="8" t="s">
        <v>14037</v>
      </c>
      <c r="H722" s="8"/>
      <c r="I722" s="9">
        <v>753</v>
      </c>
      <c r="J722" s="8" t="str">
        <f t="shared" si="4"/>
        <v>501-1000</v>
      </c>
      <c r="K722" s="8" t="s">
        <v>14144</v>
      </c>
      <c r="L722" s="8">
        <v>4</v>
      </c>
      <c r="M722" s="9">
        <v>899</v>
      </c>
      <c r="N722" s="3">
        <v>0.16</v>
      </c>
      <c r="O722" s="2">
        <v>4.2</v>
      </c>
      <c r="P722" s="4">
        <f t="shared" si="5"/>
        <v>1</v>
      </c>
      <c r="Q722" s="4">
        <v>18462</v>
      </c>
      <c r="R722" s="2" t="s">
        <v>10056</v>
      </c>
      <c r="S722" s="2" t="s">
        <v>10057</v>
      </c>
      <c r="T722" s="2" t="s">
        <v>10058</v>
      </c>
      <c r="U722" s="2" t="s">
        <v>10059</v>
      </c>
      <c r="V722" s="2" t="s">
        <v>10060</v>
      </c>
      <c r="W722" s="2" t="s">
        <v>10061</v>
      </c>
      <c r="X722" s="5" t="s">
        <v>10062</v>
      </c>
      <c r="Y722" s="5" t="s">
        <v>10063</v>
      </c>
    </row>
    <row r="723" spans="1:25" ht="13" x14ac:dyDescent="0.15">
      <c r="A723" s="2" t="s">
        <v>1430</v>
      </c>
      <c r="B723" s="2" t="s">
        <v>1431</v>
      </c>
      <c r="C723" s="8" t="str">
        <f ca="1">IFERROR(__xludf.DUMMYFUNCTION("INDEX(SPLIT(B723,"" ""),1)"),"TP-Link")</f>
        <v>TP-Link</v>
      </c>
      <c r="D723" s="2" t="s">
        <v>13954</v>
      </c>
      <c r="E723" s="8" t="s">
        <v>14048</v>
      </c>
      <c r="F723" s="8" t="s">
        <v>14089</v>
      </c>
      <c r="G723" s="8" t="s">
        <v>14090</v>
      </c>
      <c r="H723" s="8"/>
      <c r="I723" s="9">
        <v>749</v>
      </c>
      <c r="J723" s="8" t="str">
        <f t="shared" si="4"/>
        <v>501-1000</v>
      </c>
      <c r="K723" s="8" t="s">
        <v>14144</v>
      </c>
      <c r="L723" s="8">
        <v>4</v>
      </c>
      <c r="M723" s="9">
        <v>1339</v>
      </c>
      <c r="N723" s="3">
        <v>0.44</v>
      </c>
      <c r="O723" s="2">
        <v>4.2</v>
      </c>
      <c r="P723" s="4">
        <f t="shared" si="5"/>
        <v>1</v>
      </c>
      <c r="Q723" s="2" t="s">
        <v>1434</v>
      </c>
      <c r="R723" s="2" t="s">
        <v>1435</v>
      </c>
      <c r="S723" s="2" t="s">
        <v>117</v>
      </c>
      <c r="T723" s="2" t="s">
        <v>118</v>
      </c>
      <c r="U723" s="2" t="s">
        <v>119</v>
      </c>
      <c r="V723" s="2" t="s">
        <v>120</v>
      </c>
      <c r="W723" s="2" t="s">
        <v>121</v>
      </c>
      <c r="X723" s="5" t="s">
        <v>1436</v>
      </c>
      <c r="Y723" s="5" t="s">
        <v>1437</v>
      </c>
    </row>
    <row r="724" spans="1:25" ht="13" x14ac:dyDescent="0.15">
      <c r="A724" s="2" t="s">
        <v>9800</v>
      </c>
      <c r="B724" s="2" t="s">
        <v>9801</v>
      </c>
      <c r="C724" s="8" t="str">
        <f ca="1">IFERROR(__xludf.DUMMYFUNCTION("INDEX(SPLIT(B724,"" ""),1)"),"Butterfly")</f>
        <v>Butterfly</v>
      </c>
      <c r="D724" s="2" t="s">
        <v>13950</v>
      </c>
      <c r="E724" s="8" t="s">
        <v>13958</v>
      </c>
      <c r="F724" s="8" t="s">
        <v>13969</v>
      </c>
      <c r="G724" s="8" t="s">
        <v>14040</v>
      </c>
      <c r="H724" s="8" t="s">
        <v>14118</v>
      </c>
      <c r="I724" s="9">
        <v>749</v>
      </c>
      <c r="J724" s="8" t="str">
        <f t="shared" si="4"/>
        <v>501-1000</v>
      </c>
      <c r="K724" s="8" t="s">
        <v>14144</v>
      </c>
      <c r="L724" s="8">
        <v>4</v>
      </c>
      <c r="M724" s="9">
        <v>1111</v>
      </c>
      <c r="N724" s="3">
        <v>0.33</v>
      </c>
      <c r="O724" s="2">
        <v>4.2</v>
      </c>
      <c r="P724" s="4">
        <f t="shared" si="5"/>
        <v>1</v>
      </c>
      <c r="Q724" s="4">
        <v>35693</v>
      </c>
      <c r="R724" s="2" t="s">
        <v>9803</v>
      </c>
      <c r="S724" s="2" t="s">
        <v>9804</v>
      </c>
      <c r="T724" s="2" t="s">
        <v>9805</v>
      </c>
      <c r="U724" s="2" t="s">
        <v>9806</v>
      </c>
      <c r="V724" s="2" t="s">
        <v>9807</v>
      </c>
      <c r="W724" s="2" t="s">
        <v>9808</v>
      </c>
      <c r="X724" s="5" t="s">
        <v>9809</v>
      </c>
      <c r="Y724" s="5" t="s">
        <v>9810</v>
      </c>
    </row>
    <row r="725" spans="1:25" ht="13" x14ac:dyDescent="0.15">
      <c r="A725" s="2" t="s">
        <v>9631</v>
      </c>
      <c r="B725" s="2" t="s">
        <v>9632</v>
      </c>
      <c r="C725" s="8" t="str">
        <f ca="1">IFERROR(__xludf.DUMMYFUNCTION("INDEX(SPLIT(B725,"" ""),1)"),"Bajaj")</f>
        <v>Bajaj</v>
      </c>
      <c r="D725" s="2" t="s">
        <v>13950</v>
      </c>
      <c r="E725" s="8" t="s">
        <v>13951</v>
      </c>
      <c r="F725" s="8" t="s">
        <v>13972</v>
      </c>
      <c r="G725" s="8" t="s">
        <v>13982</v>
      </c>
      <c r="H725" s="8"/>
      <c r="I725" s="9">
        <v>749</v>
      </c>
      <c r="J725" s="8" t="str">
        <f t="shared" si="4"/>
        <v>501-1000</v>
      </c>
      <c r="K725" s="8" t="s">
        <v>14144</v>
      </c>
      <c r="L725" s="8">
        <v>4</v>
      </c>
      <c r="M725" s="9">
        <v>1129</v>
      </c>
      <c r="N725" s="3">
        <v>0.34</v>
      </c>
      <c r="O725" s="2">
        <v>4</v>
      </c>
      <c r="P725" s="4">
        <f t="shared" si="5"/>
        <v>0</v>
      </c>
      <c r="Q725" s="4">
        <v>2446</v>
      </c>
      <c r="R725" s="2" t="s">
        <v>9634</v>
      </c>
      <c r="S725" s="2" t="s">
        <v>9635</v>
      </c>
      <c r="T725" s="2" t="s">
        <v>9636</v>
      </c>
      <c r="U725" s="2" t="s">
        <v>9637</v>
      </c>
      <c r="V725" s="2" t="s">
        <v>9638</v>
      </c>
      <c r="W725" s="2" t="s">
        <v>9639</v>
      </c>
      <c r="X725" s="5" t="s">
        <v>9640</v>
      </c>
      <c r="Y725" s="5" t="s">
        <v>9641</v>
      </c>
    </row>
    <row r="726" spans="1:25" ht="13" x14ac:dyDescent="0.15">
      <c r="A726" s="2" t="s">
        <v>8437</v>
      </c>
      <c r="B726" s="2" t="s">
        <v>8438</v>
      </c>
      <c r="C726" s="8" t="str">
        <f ca="1">IFERROR(__xludf.DUMMYFUNCTION("INDEX(SPLIT(B726,"" ""),1)"),"Redgear")</f>
        <v>Redgear</v>
      </c>
      <c r="D726" s="2" t="s">
        <v>13954</v>
      </c>
      <c r="E726" s="8" t="s">
        <v>14026</v>
      </c>
      <c r="F726" s="8" t="s">
        <v>14042</v>
      </c>
      <c r="G726" s="8" t="s">
        <v>14072</v>
      </c>
      <c r="H726" s="8"/>
      <c r="I726" s="9">
        <v>749</v>
      </c>
      <c r="J726" s="8" t="str">
        <f t="shared" si="4"/>
        <v>501-1000</v>
      </c>
      <c r="K726" s="8" t="s">
        <v>14144</v>
      </c>
      <c r="L726" s="8">
        <v>4</v>
      </c>
      <c r="M726" s="9">
        <v>1799</v>
      </c>
      <c r="N726" s="3">
        <v>0.57999999999999996</v>
      </c>
      <c r="O726" s="2">
        <v>4</v>
      </c>
      <c r="P726" s="4">
        <f t="shared" si="5"/>
        <v>0</v>
      </c>
      <c r="Q726" s="4">
        <v>13199</v>
      </c>
      <c r="R726" s="2" t="s">
        <v>8439</v>
      </c>
      <c r="S726" s="2" t="s">
        <v>8440</v>
      </c>
      <c r="T726" s="2" t="s">
        <v>8441</v>
      </c>
      <c r="U726" s="2" t="s">
        <v>8442</v>
      </c>
      <c r="V726" s="2" t="s">
        <v>8443</v>
      </c>
      <c r="W726" s="2" t="s">
        <v>14173</v>
      </c>
      <c r="X726" s="5" t="s">
        <v>8445</v>
      </c>
      <c r="Y726" s="5" t="s">
        <v>8446</v>
      </c>
    </row>
    <row r="727" spans="1:25" ht="13" x14ac:dyDescent="0.15">
      <c r="A727" s="2" t="s">
        <v>9674</v>
      </c>
      <c r="B727" s="2" t="s">
        <v>9675</v>
      </c>
      <c r="C727" s="8" t="str">
        <f ca="1">IFERROR(__xludf.DUMMYFUNCTION("INDEX(SPLIT(B727,"" ""),1)"),"Amazon")</f>
        <v>Amazon</v>
      </c>
      <c r="D727" s="2" t="s">
        <v>13950</v>
      </c>
      <c r="E727" s="8" t="s">
        <v>13958</v>
      </c>
      <c r="F727" s="8" t="s">
        <v>13969</v>
      </c>
      <c r="G727" s="8" t="s">
        <v>14040</v>
      </c>
      <c r="H727" s="8" t="s">
        <v>14118</v>
      </c>
      <c r="I727" s="9">
        <v>749</v>
      </c>
      <c r="J727" s="8" t="str">
        <f t="shared" si="4"/>
        <v>501-1000</v>
      </c>
      <c r="K727" s="8" t="s">
        <v>14144</v>
      </c>
      <c r="L727" s="8">
        <v>4</v>
      </c>
      <c r="M727" s="9">
        <v>1299</v>
      </c>
      <c r="N727" s="3">
        <v>0.42</v>
      </c>
      <c r="O727" s="2">
        <v>4</v>
      </c>
      <c r="P727" s="4">
        <f t="shared" si="5"/>
        <v>0</v>
      </c>
      <c r="Q727" s="2">
        <v>119</v>
      </c>
      <c r="R727" s="2" t="s">
        <v>9676</v>
      </c>
      <c r="S727" s="2" t="s">
        <v>9677</v>
      </c>
      <c r="T727" s="2" t="s">
        <v>9678</v>
      </c>
      <c r="U727" s="2" t="s">
        <v>9679</v>
      </c>
      <c r="V727" s="2" t="s">
        <v>9680</v>
      </c>
      <c r="W727" s="2" t="s">
        <v>9681</v>
      </c>
      <c r="X727" s="5" t="s">
        <v>9682</v>
      </c>
      <c r="Y727" s="5" t="s">
        <v>9683</v>
      </c>
    </row>
    <row r="728" spans="1:25" ht="13" x14ac:dyDescent="0.15">
      <c r="A728" s="2" t="s">
        <v>9225</v>
      </c>
      <c r="B728" s="2" t="s">
        <v>9226</v>
      </c>
      <c r="C728" s="8" t="str">
        <f ca="1">IFERROR(__xludf.DUMMYFUNCTION("INDEX(SPLIT(B728,"" ""),1)"),"Prestige")</f>
        <v>Prestige</v>
      </c>
      <c r="D728" s="2" t="s">
        <v>13950</v>
      </c>
      <c r="E728" s="8" t="s">
        <v>13958</v>
      </c>
      <c r="F728" s="8" t="s">
        <v>13969</v>
      </c>
      <c r="G728" s="8" t="s">
        <v>14040</v>
      </c>
      <c r="H728" s="8" t="s">
        <v>14041</v>
      </c>
      <c r="I728" s="9">
        <v>749</v>
      </c>
      <c r="J728" s="8" t="str">
        <f t="shared" si="4"/>
        <v>501-1000</v>
      </c>
      <c r="K728" s="8" t="s">
        <v>14144</v>
      </c>
      <c r="L728" s="8">
        <v>4</v>
      </c>
      <c r="M728" s="9">
        <v>1445</v>
      </c>
      <c r="N728" s="3">
        <v>0.48</v>
      </c>
      <c r="O728" s="2">
        <v>3.9</v>
      </c>
      <c r="P728" s="4">
        <f t="shared" si="5"/>
        <v>0</v>
      </c>
      <c r="Q728" s="4">
        <v>63350</v>
      </c>
      <c r="R728" s="2" t="s">
        <v>9228</v>
      </c>
      <c r="S728" s="2" t="s">
        <v>9229</v>
      </c>
      <c r="T728" s="2" t="s">
        <v>9230</v>
      </c>
      <c r="U728" s="2" t="s">
        <v>9231</v>
      </c>
      <c r="V728" s="2" t="s">
        <v>9232</v>
      </c>
      <c r="W728" s="2" t="s">
        <v>9233</v>
      </c>
      <c r="X728" s="5" t="s">
        <v>9234</v>
      </c>
      <c r="Y728" s="5" t="s">
        <v>9235</v>
      </c>
    </row>
    <row r="729" spans="1:25" ht="13" x14ac:dyDescent="0.15">
      <c r="A729" s="2" t="s">
        <v>9205</v>
      </c>
      <c r="B729" s="2" t="s">
        <v>9206</v>
      </c>
      <c r="C729" s="8" t="str">
        <f ca="1">IFERROR(__xludf.DUMMYFUNCTION("INDEX(SPLIT(B729,"" ""),1)"),"Prestige")</f>
        <v>Prestige</v>
      </c>
      <c r="D729" s="2" t="s">
        <v>13950</v>
      </c>
      <c r="E729" s="8" t="s">
        <v>13958</v>
      </c>
      <c r="F729" s="8" t="s">
        <v>13969</v>
      </c>
      <c r="G729" s="8" t="s">
        <v>14040</v>
      </c>
      <c r="H729" s="8" t="s">
        <v>14041</v>
      </c>
      <c r="I729" s="9">
        <v>749</v>
      </c>
      <c r="J729" s="8" t="str">
        <f t="shared" si="4"/>
        <v>501-1000</v>
      </c>
      <c r="K729" s="8" t="s">
        <v>14144</v>
      </c>
      <c r="L729" s="8">
        <v>4</v>
      </c>
      <c r="M729" s="9">
        <v>1245</v>
      </c>
      <c r="N729" s="3">
        <v>0.4</v>
      </c>
      <c r="O729" s="2">
        <v>3.9</v>
      </c>
      <c r="P729" s="4">
        <f t="shared" si="5"/>
        <v>0</v>
      </c>
      <c r="Q729" s="4">
        <v>31783</v>
      </c>
      <c r="R729" s="2" t="s">
        <v>9207</v>
      </c>
      <c r="S729" s="2" t="s">
        <v>9208</v>
      </c>
      <c r="T729" s="2" t="s">
        <v>9209</v>
      </c>
      <c r="U729" s="2" t="s">
        <v>9210</v>
      </c>
      <c r="V729" s="2" t="s">
        <v>9211</v>
      </c>
      <c r="W729" s="2" t="s">
        <v>9212</v>
      </c>
      <c r="X729" s="5" t="s">
        <v>9213</v>
      </c>
      <c r="Y729" s="5" t="s">
        <v>9214</v>
      </c>
    </row>
    <row r="730" spans="1:25" ht="13" x14ac:dyDescent="0.15">
      <c r="A730" s="2" t="s">
        <v>6144</v>
      </c>
      <c r="B730" s="2" t="s">
        <v>6145</v>
      </c>
      <c r="C730" s="8" t="str">
        <f ca="1">IFERROR(__xludf.DUMMYFUNCTION("INDEX(SPLIT(B730,"" ""),1)"),"Logitech")</f>
        <v>Logitech</v>
      </c>
      <c r="D730" s="2" t="s">
        <v>13942</v>
      </c>
      <c r="E730" s="8" t="s">
        <v>14007</v>
      </c>
      <c r="F730" s="8" t="s">
        <v>14008</v>
      </c>
      <c r="G730" s="8" t="s">
        <v>14105</v>
      </c>
      <c r="H730" s="8"/>
      <c r="I730" s="9">
        <v>745</v>
      </c>
      <c r="J730" s="8" t="str">
        <f t="shared" si="4"/>
        <v>501-1000</v>
      </c>
      <c r="K730" s="8" t="s">
        <v>14144</v>
      </c>
      <c r="L730" s="8">
        <v>4</v>
      </c>
      <c r="M730" s="9">
        <v>795</v>
      </c>
      <c r="N730" s="3">
        <v>0.06</v>
      </c>
      <c r="O730" s="2">
        <v>4</v>
      </c>
      <c r="P730" s="4">
        <f t="shared" si="5"/>
        <v>0</v>
      </c>
      <c r="Q730" s="4">
        <v>13797</v>
      </c>
      <c r="R730" s="2" t="s">
        <v>6147</v>
      </c>
      <c r="S730" s="2" t="s">
        <v>6148</v>
      </c>
      <c r="T730" s="2" t="s">
        <v>6149</v>
      </c>
      <c r="U730" s="2" t="s">
        <v>6150</v>
      </c>
      <c r="V730" s="2" t="s">
        <v>6151</v>
      </c>
      <c r="W730" s="2" t="s">
        <v>6152</v>
      </c>
      <c r="X730" s="5" t="s">
        <v>6153</v>
      </c>
      <c r="Y730" s="5" t="s">
        <v>6154</v>
      </c>
    </row>
    <row r="731" spans="1:25" ht="13" x14ac:dyDescent="0.15">
      <c r="A731" s="2" t="s">
        <v>6759</v>
      </c>
      <c r="B731" s="2" t="s">
        <v>6760</v>
      </c>
      <c r="C731" s="8" t="str">
        <f ca="1">IFERROR(__xludf.DUMMYFUNCTION("INDEX(SPLIT(B731,"" ""),1)"),"SanDisk")</f>
        <v>SanDisk</v>
      </c>
      <c r="D731" s="2" t="s">
        <v>13954</v>
      </c>
      <c r="E731" s="8" t="s">
        <v>13976</v>
      </c>
      <c r="F731" s="8" t="s">
        <v>14119</v>
      </c>
      <c r="G731" s="8"/>
      <c r="H731" s="8"/>
      <c r="I731" s="9">
        <v>729</v>
      </c>
      <c r="J731" s="8" t="str">
        <f t="shared" si="4"/>
        <v>501-1000</v>
      </c>
      <c r="K731" s="8" t="s">
        <v>14144</v>
      </c>
      <c r="L731" s="8">
        <v>4</v>
      </c>
      <c r="M731" s="9">
        <v>1650</v>
      </c>
      <c r="N731" s="3">
        <v>0.56000000000000005</v>
      </c>
      <c r="O731" s="2">
        <v>4.3</v>
      </c>
      <c r="P731" s="4">
        <f t="shared" si="5"/>
        <v>1</v>
      </c>
      <c r="Q731" s="4">
        <v>82356</v>
      </c>
      <c r="R731" s="2" t="s">
        <v>6763</v>
      </c>
      <c r="S731" s="2" t="s">
        <v>6764</v>
      </c>
      <c r="T731" s="2" t="s">
        <v>6765</v>
      </c>
      <c r="U731" s="2" t="s">
        <v>6766</v>
      </c>
      <c r="V731" s="2" t="s">
        <v>6767</v>
      </c>
      <c r="W731" s="2" t="s">
        <v>6768</v>
      </c>
      <c r="X731" s="5" t="s">
        <v>6769</v>
      </c>
      <c r="Y731" s="5" t="s">
        <v>6770</v>
      </c>
    </row>
    <row r="732" spans="1:25" ht="13" x14ac:dyDescent="0.15">
      <c r="A732" s="2" t="s">
        <v>11624</v>
      </c>
      <c r="B732" s="2" t="s">
        <v>11625</v>
      </c>
      <c r="C732" s="8" t="str">
        <f ca="1">IFERROR(__xludf.DUMMYFUNCTION("INDEX(SPLIT(B732,"" ""),1)"),"akiara")</f>
        <v>akiara</v>
      </c>
      <c r="D732" s="2" t="s">
        <v>13950</v>
      </c>
      <c r="E732" s="8" t="s">
        <v>13958</v>
      </c>
      <c r="F732" s="8" t="s">
        <v>13979</v>
      </c>
      <c r="G732" s="8" t="s">
        <v>13980</v>
      </c>
      <c r="H732" s="8"/>
      <c r="I732" s="9">
        <v>721</v>
      </c>
      <c r="J732" s="8" t="str">
        <f t="shared" si="4"/>
        <v>501-1000</v>
      </c>
      <c r="K732" s="8" t="s">
        <v>14144</v>
      </c>
      <c r="L732" s="8">
        <v>4</v>
      </c>
      <c r="M732" s="9">
        <v>1499</v>
      </c>
      <c r="N732" s="3">
        <v>0.52</v>
      </c>
      <c r="O732" s="2">
        <v>3.1</v>
      </c>
      <c r="P732" s="4">
        <f t="shared" si="5"/>
        <v>0</v>
      </c>
      <c r="Q732" s="4">
        <v>2449</v>
      </c>
      <c r="R732" s="2" t="s">
        <v>11627</v>
      </c>
      <c r="S732" s="2" t="s">
        <v>11628</v>
      </c>
      <c r="T732" s="2" t="s">
        <v>11629</v>
      </c>
      <c r="U732" s="2" t="s">
        <v>11630</v>
      </c>
      <c r="V732" s="2" t="s">
        <v>11631</v>
      </c>
      <c r="W732" s="2" t="s">
        <v>11632</v>
      </c>
      <c r="X732" s="5" t="s">
        <v>11633</v>
      </c>
      <c r="Y732" s="5" t="s">
        <v>11634</v>
      </c>
    </row>
    <row r="733" spans="1:25" ht="13" x14ac:dyDescent="0.15">
      <c r="A733" s="2" t="s">
        <v>9518</v>
      </c>
      <c r="B733" s="2" t="s">
        <v>9519</v>
      </c>
      <c r="C733" s="8" t="str">
        <f ca="1">IFERROR(__xludf.DUMMYFUNCTION("INDEX(SPLIT(B733,"" ""),1)"),"Havells")</f>
        <v>Havells</v>
      </c>
      <c r="D733" s="2" t="s">
        <v>13950</v>
      </c>
      <c r="E733" s="8" t="s">
        <v>13951</v>
      </c>
      <c r="F733" s="8" t="s">
        <v>13985</v>
      </c>
      <c r="G733" s="8" t="s">
        <v>14108</v>
      </c>
      <c r="H733" s="8"/>
      <c r="I733" s="9">
        <v>719</v>
      </c>
      <c r="J733" s="8" t="str">
        <f t="shared" si="4"/>
        <v>501-1000</v>
      </c>
      <c r="K733" s="8" t="s">
        <v>14144</v>
      </c>
      <c r="L733" s="8">
        <v>4</v>
      </c>
      <c r="M733" s="9">
        <v>1295</v>
      </c>
      <c r="N733" s="3">
        <v>0.44</v>
      </c>
      <c r="O733" s="2">
        <v>4.2</v>
      </c>
      <c r="P733" s="4">
        <f t="shared" si="5"/>
        <v>1</v>
      </c>
      <c r="Q733" s="4">
        <v>17218</v>
      </c>
      <c r="R733" s="2" t="s">
        <v>9520</v>
      </c>
      <c r="S733" s="2" t="s">
        <v>9521</v>
      </c>
      <c r="T733" s="2" t="s">
        <v>9522</v>
      </c>
      <c r="U733" s="2" t="s">
        <v>9523</v>
      </c>
      <c r="V733" s="2" t="s">
        <v>9524</v>
      </c>
      <c r="W733" s="2" t="s">
        <v>9525</v>
      </c>
      <c r="X733" s="5" t="s">
        <v>9526</v>
      </c>
      <c r="Y733" s="5" t="s">
        <v>9527</v>
      </c>
    </row>
    <row r="734" spans="1:25" ht="13" x14ac:dyDescent="0.15">
      <c r="A734" s="2" t="s">
        <v>1017</v>
      </c>
      <c r="B734" s="2" t="s">
        <v>1018</v>
      </c>
      <c r="C734" s="8" t="str">
        <f ca="1">IFERROR(__xludf.DUMMYFUNCTION("INDEX(SPLIT(B734,"" ""),1)"),"Wayona")</f>
        <v>Wayona</v>
      </c>
      <c r="D734" s="2" t="s">
        <v>13954</v>
      </c>
      <c r="E734" s="8" t="s">
        <v>14026</v>
      </c>
      <c r="F734" s="8" t="s">
        <v>14095</v>
      </c>
      <c r="G734" s="8" t="s">
        <v>14096</v>
      </c>
      <c r="H734" s="8" t="s">
        <v>14097</v>
      </c>
      <c r="I734" s="9">
        <v>719</v>
      </c>
      <c r="J734" s="8" t="str">
        <f t="shared" si="4"/>
        <v>501-1000</v>
      </c>
      <c r="K734" s="8" t="s">
        <v>14144</v>
      </c>
      <c r="L734" s="8">
        <v>4</v>
      </c>
      <c r="M734" s="9">
        <v>1499</v>
      </c>
      <c r="N734" s="3">
        <v>0.52</v>
      </c>
      <c r="O734" s="2">
        <v>4.0999999999999996</v>
      </c>
      <c r="P734" s="4">
        <f t="shared" si="5"/>
        <v>0</v>
      </c>
      <c r="Q734" s="4">
        <v>1045</v>
      </c>
      <c r="R734" s="2" t="s">
        <v>1020</v>
      </c>
      <c r="S734" s="2" t="s">
        <v>1021</v>
      </c>
      <c r="T734" s="2" t="s">
        <v>1022</v>
      </c>
      <c r="U734" s="2" t="s">
        <v>1023</v>
      </c>
      <c r="V734" s="2" t="s">
        <v>1024</v>
      </c>
      <c r="W734" s="2" t="s">
        <v>1025</v>
      </c>
      <c r="X734" s="5" t="s">
        <v>1026</v>
      </c>
      <c r="Y734" s="5" t="s">
        <v>1027</v>
      </c>
    </row>
    <row r="735" spans="1:25" ht="13" x14ac:dyDescent="0.15">
      <c r="A735" s="2" t="s">
        <v>2623</v>
      </c>
      <c r="B735" s="2" t="s">
        <v>2624</v>
      </c>
      <c r="C735" s="8" t="str">
        <f ca="1">IFERROR(__xludf.DUMMYFUNCTION("INDEX(SPLIT(B735,"" ""),1)"),"Wayona")</f>
        <v>Wayona</v>
      </c>
      <c r="D735" s="2" t="s">
        <v>13954</v>
      </c>
      <c r="E735" s="8" t="s">
        <v>14026</v>
      </c>
      <c r="F735" s="8" t="s">
        <v>14095</v>
      </c>
      <c r="G735" s="8" t="s">
        <v>14096</v>
      </c>
      <c r="H735" s="8" t="s">
        <v>14097</v>
      </c>
      <c r="I735" s="9">
        <v>719</v>
      </c>
      <c r="J735" s="8" t="str">
        <f t="shared" si="4"/>
        <v>501-1000</v>
      </c>
      <c r="K735" s="8" t="s">
        <v>14144</v>
      </c>
      <c r="L735" s="8">
        <v>4</v>
      </c>
      <c r="M735" s="9">
        <v>1499</v>
      </c>
      <c r="N735" s="3">
        <v>0.52</v>
      </c>
      <c r="O735" s="2">
        <v>4.0999999999999996</v>
      </c>
      <c r="P735" s="4">
        <f t="shared" si="5"/>
        <v>0</v>
      </c>
      <c r="Q735" s="4">
        <v>1045</v>
      </c>
      <c r="R735" s="2" t="s">
        <v>2625</v>
      </c>
      <c r="S735" s="2" t="s">
        <v>1021</v>
      </c>
      <c r="T735" s="2" t="s">
        <v>1022</v>
      </c>
      <c r="U735" s="2" t="s">
        <v>1023</v>
      </c>
      <c r="V735" s="2" t="s">
        <v>1024</v>
      </c>
      <c r="W735" s="2" t="s">
        <v>1025</v>
      </c>
      <c r="X735" s="5" t="s">
        <v>2626</v>
      </c>
      <c r="Y735" s="5" t="s">
        <v>2627</v>
      </c>
    </row>
    <row r="736" spans="1:25" ht="13" x14ac:dyDescent="0.15">
      <c r="A736" s="2" t="s">
        <v>12216</v>
      </c>
      <c r="B736" s="2" t="s">
        <v>12217</v>
      </c>
      <c r="C736" s="8" t="str">
        <f ca="1">IFERROR(__xludf.DUMMYFUNCTION("INDEX(SPLIT(B736,"" ""),1)"),"Usha")</f>
        <v>Usha</v>
      </c>
      <c r="D736" s="2" t="s">
        <v>13950</v>
      </c>
      <c r="E736" s="8" t="s">
        <v>13958</v>
      </c>
      <c r="F736" s="8" t="s">
        <v>13959</v>
      </c>
      <c r="G736" s="8" t="s">
        <v>13992</v>
      </c>
      <c r="H736" s="8" t="s">
        <v>13993</v>
      </c>
      <c r="I736" s="9">
        <v>717</v>
      </c>
      <c r="J736" s="8" t="str">
        <f t="shared" si="4"/>
        <v>501-1000</v>
      </c>
      <c r="K736" s="8" t="s">
        <v>14144</v>
      </c>
      <c r="L736" s="8">
        <v>4</v>
      </c>
      <c r="M736" s="9">
        <v>1390</v>
      </c>
      <c r="N736" s="3">
        <v>0.48</v>
      </c>
      <c r="O736" s="2">
        <v>4</v>
      </c>
      <c r="P736" s="4">
        <f t="shared" si="5"/>
        <v>0</v>
      </c>
      <c r="Q736" s="4">
        <v>4867</v>
      </c>
      <c r="R736" s="2" t="s">
        <v>12218</v>
      </c>
      <c r="S736" s="2" t="s">
        <v>12219</v>
      </c>
      <c r="T736" s="2" t="s">
        <v>12220</v>
      </c>
      <c r="U736" s="2" t="s">
        <v>12221</v>
      </c>
      <c r="V736" s="2" t="s">
        <v>12222</v>
      </c>
      <c r="W736" s="2" t="s">
        <v>12223</v>
      </c>
      <c r="X736" s="5" t="s">
        <v>12224</v>
      </c>
      <c r="Y736" s="5" t="s">
        <v>12225</v>
      </c>
    </row>
    <row r="737" spans="1:25" ht="13" x14ac:dyDescent="0.15">
      <c r="A737" s="2" t="s">
        <v>5651</v>
      </c>
      <c r="B737" s="2" t="s">
        <v>5652</v>
      </c>
      <c r="C737" s="8" t="str">
        <f ca="1">IFERROR(__xludf.DUMMYFUNCTION("INDEX(SPLIT(B737,"" ""),1)"),"HP")</f>
        <v>HP</v>
      </c>
      <c r="D737" s="2" t="s">
        <v>13954</v>
      </c>
      <c r="E737" s="8" t="s">
        <v>13988</v>
      </c>
      <c r="F737" s="8" t="s">
        <v>14164</v>
      </c>
      <c r="G737" s="8" t="s">
        <v>14165</v>
      </c>
      <c r="H737" s="8"/>
      <c r="I737" s="9">
        <v>717</v>
      </c>
      <c r="J737" s="8" t="str">
        <f t="shared" si="4"/>
        <v>501-1000</v>
      </c>
      <c r="K737" s="8" t="s">
        <v>14144</v>
      </c>
      <c r="L737" s="8">
        <v>4</v>
      </c>
      <c r="M737" s="9">
        <v>761</v>
      </c>
      <c r="N737" s="3">
        <v>0.06</v>
      </c>
      <c r="O737" s="2">
        <v>4</v>
      </c>
      <c r="P737" s="4">
        <f t="shared" si="5"/>
        <v>0</v>
      </c>
      <c r="Q737" s="4">
        <v>7199</v>
      </c>
      <c r="R737" s="2" t="s">
        <v>5656</v>
      </c>
      <c r="S737" s="2" t="s">
        <v>5657</v>
      </c>
      <c r="T737" s="2" t="s">
        <v>5658</v>
      </c>
      <c r="U737" s="2" t="s">
        <v>5659</v>
      </c>
      <c r="V737" s="2" t="s">
        <v>5660</v>
      </c>
      <c r="W737" s="2" t="s">
        <v>5661</v>
      </c>
      <c r="X737" s="5" t="s">
        <v>5662</v>
      </c>
      <c r="Y737" s="5" t="s">
        <v>5663</v>
      </c>
    </row>
    <row r="738" spans="1:25" ht="13" x14ac:dyDescent="0.15">
      <c r="A738" s="2" t="s">
        <v>1854</v>
      </c>
      <c r="B738" s="2" t="s">
        <v>1855</v>
      </c>
      <c r="C738" s="8" t="str">
        <f ca="1">IFERROR(__xludf.DUMMYFUNCTION("INDEX(SPLIT(B738,"" ""),1)"),"Amazon")</f>
        <v>Amazon</v>
      </c>
      <c r="D738" s="2" t="s">
        <v>13954</v>
      </c>
      <c r="E738" s="8" t="s">
        <v>14026</v>
      </c>
      <c r="F738" s="8" t="s">
        <v>14095</v>
      </c>
      <c r="G738" s="8" t="s">
        <v>14096</v>
      </c>
      <c r="H738" s="8" t="s">
        <v>14097</v>
      </c>
      <c r="I738" s="9">
        <v>709</v>
      </c>
      <c r="J738" s="8" t="str">
        <f t="shared" si="4"/>
        <v>501-1000</v>
      </c>
      <c r="K738" s="8" t="s">
        <v>14144</v>
      </c>
      <c r="L738" s="8">
        <v>4</v>
      </c>
      <c r="M738" s="9">
        <v>1999</v>
      </c>
      <c r="N738" s="3">
        <v>0.65</v>
      </c>
      <c r="O738" s="2">
        <v>4.0999999999999996</v>
      </c>
      <c r="P738" s="4">
        <f t="shared" si="5"/>
        <v>0</v>
      </c>
      <c r="Q738" s="2" t="s">
        <v>1857</v>
      </c>
      <c r="R738" s="2" t="s">
        <v>1858</v>
      </c>
      <c r="S738" s="2" t="s">
        <v>1859</v>
      </c>
      <c r="T738" s="2" t="s">
        <v>1860</v>
      </c>
      <c r="U738" s="2" t="s">
        <v>1861</v>
      </c>
      <c r="V738" s="2" t="s">
        <v>1862</v>
      </c>
      <c r="W738" s="2" t="s">
        <v>14174</v>
      </c>
      <c r="X738" s="5" t="s">
        <v>1864</v>
      </c>
      <c r="Y738" s="5" t="s">
        <v>1865</v>
      </c>
    </row>
    <row r="739" spans="1:25" ht="13" x14ac:dyDescent="0.15">
      <c r="A739" s="2" t="s">
        <v>11318</v>
      </c>
      <c r="B739" s="2" t="s">
        <v>11319</v>
      </c>
      <c r="C739" s="8" t="str">
        <f ca="1">IFERROR(__xludf.DUMMYFUNCTION("INDEX(SPLIT(B739,"" ""),1)"),"FIGMENT")</f>
        <v>FIGMENT</v>
      </c>
      <c r="D739" s="2" t="s">
        <v>13950</v>
      </c>
      <c r="E739" s="8" t="s">
        <v>13958</v>
      </c>
      <c r="F739" s="8" t="s">
        <v>13969</v>
      </c>
      <c r="G739" s="8" t="s">
        <v>14037</v>
      </c>
      <c r="H739" s="8"/>
      <c r="I739" s="9">
        <v>699</v>
      </c>
      <c r="J739" s="8" t="str">
        <f t="shared" si="4"/>
        <v>501-1000</v>
      </c>
      <c r="K739" s="8" t="s">
        <v>14144</v>
      </c>
      <c r="L739" s="8">
        <v>4</v>
      </c>
      <c r="M739" s="9">
        <v>1599</v>
      </c>
      <c r="N739" s="3">
        <v>0.56000000000000005</v>
      </c>
      <c r="O739" s="2">
        <v>4.7</v>
      </c>
      <c r="P739" s="4">
        <f t="shared" si="5"/>
        <v>1</v>
      </c>
      <c r="Q739" s="4">
        <v>1729</v>
      </c>
      <c r="R739" s="2" t="s">
        <v>11320</v>
      </c>
      <c r="S739" s="2" t="s">
        <v>11321</v>
      </c>
      <c r="T739" s="2" t="s">
        <v>11322</v>
      </c>
      <c r="U739" s="2" t="s">
        <v>11323</v>
      </c>
      <c r="V739" s="2" t="s">
        <v>11324</v>
      </c>
      <c r="W739" s="2" t="s">
        <v>11325</v>
      </c>
      <c r="X739" s="5" t="s">
        <v>11326</v>
      </c>
      <c r="Y739" s="5" t="s">
        <v>11327</v>
      </c>
    </row>
    <row r="740" spans="1:25" ht="13" x14ac:dyDescent="0.15">
      <c r="A740" s="2" t="s">
        <v>11889</v>
      </c>
      <c r="B740" s="2" t="s">
        <v>11890</v>
      </c>
      <c r="C740" s="8" t="str">
        <f ca="1">IFERROR(__xludf.DUMMYFUNCTION("INDEX(SPLIT(B740,"" ""),1)"),"Multifunctional")</f>
        <v>Multifunctional</v>
      </c>
      <c r="D740" s="2" t="s">
        <v>13950</v>
      </c>
      <c r="E740" s="8" t="s">
        <v>13958</v>
      </c>
      <c r="F740" s="8" t="s">
        <v>13969</v>
      </c>
      <c r="G740" s="8" t="s">
        <v>14094</v>
      </c>
      <c r="H740" s="8"/>
      <c r="I740" s="9">
        <v>699</v>
      </c>
      <c r="J740" s="8" t="str">
        <f t="shared" si="4"/>
        <v>501-1000</v>
      </c>
      <c r="K740" s="8" t="s">
        <v>14144</v>
      </c>
      <c r="L740" s="8">
        <v>4</v>
      </c>
      <c r="M740" s="9">
        <v>1599</v>
      </c>
      <c r="N740" s="3">
        <v>0.56000000000000005</v>
      </c>
      <c r="O740" s="2">
        <v>4.7</v>
      </c>
      <c r="P740" s="4">
        <f t="shared" si="5"/>
        <v>1</v>
      </c>
      <c r="Q740" s="4">
        <v>2300</v>
      </c>
      <c r="R740" s="2" t="s">
        <v>11891</v>
      </c>
      <c r="S740" s="2" t="s">
        <v>11892</v>
      </c>
      <c r="T740" s="2" t="s">
        <v>11893</v>
      </c>
      <c r="U740" s="2" t="s">
        <v>11894</v>
      </c>
      <c r="V740" s="2" t="s">
        <v>11895</v>
      </c>
      <c r="W740" s="2" t="s">
        <v>11896</v>
      </c>
      <c r="X740" s="5" t="s">
        <v>11897</v>
      </c>
      <c r="Y740" s="5" t="s">
        <v>11898</v>
      </c>
    </row>
    <row r="741" spans="1:25" ht="13" x14ac:dyDescent="0.15">
      <c r="A741" s="2" t="s">
        <v>6460</v>
      </c>
      <c r="B741" s="2" t="s">
        <v>6461</v>
      </c>
      <c r="C741" s="8" t="str">
        <f ca="1">IFERROR(__xludf.DUMMYFUNCTION("INDEX(SPLIT(B741,"" ""),1)"),"Logitech")</f>
        <v>Logitech</v>
      </c>
      <c r="D741" s="2" t="s">
        <v>13954</v>
      </c>
      <c r="E741" s="8" t="s">
        <v>14026</v>
      </c>
      <c r="F741" s="8" t="s">
        <v>14027</v>
      </c>
      <c r="G741" s="8" t="s">
        <v>14111</v>
      </c>
      <c r="H741" s="8"/>
      <c r="I741" s="9">
        <v>699</v>
      </c>
      <c r="J741" s="8" t="str">
        <f t="shared" si="4"/>
        <v>501-1000</v>
      </c>
      <c r="K741" s="8" t="s">
        <v>14144</v>
      </c>
      <c r="L741" s="8">
        <v>4</v>
      </c>
      <c r="M741" s="9">
        <v>995</v>
      </c>
      <c r="N741" s="3">
        <v>0.3</v>
      </c>
      <c r="O741" s="2">
        <v>4.5</v>
      </c>
      <c r="P741" s="4">
        <f t="shared" si="5"/>
        <v>1</v>
      </c>
      <c r="Q741" s="4">
        <v>54405</v>
      </c>
      <c r="R741" s="2" t="s">
        <v>6462</v>
      </c>
      <c r="S741" s="2" t="s">
        <v>6463</v>
      </c>
      <c r="T741" s="2" t="s">
        <v>6464</v>
      </c>
      <c r="U741" s="2" t="s">
        <v>6465</v>
      </c>
      <c r="V741" s="2" t="s">
        <v>6466</v>
      </c>
      <c r="W741" s="2" t="s">
        <v>6467</v>
      </c>
      <c r="X741" s="5" t="s">
        <v>6468</v>
      </c>
      <c r="Y741" s="5" t="s">
        <v>6469</v>
      </c>
    </row>
    <row r="742" spans="1:25" ht="13" x14ac:dyDescent="0.15">
      <c r="A742" s="2" t="s">
        <v>2986</v>
      </c>
      <c r="B742" s="2" t="s">
        <v>2987</v>
      </c>
      <c r="C742" s="8" t="str">
        <f ca="1">IFERROR(__xludf.DUMMYFUNCTION("INDEX(SPLIT(B742,"" ""),1)"),"Bestor")</f>
        <v>Bestor</v>
      </c>
      <c r="D742" s="2" t="s">
        <v>13942</v>
      </c>
      <c r="E742" s="8" t="s">
        <v>13943</v>
      </c>
      <c r="F742" s="8" t="s">
        <v>14038</v>
      </c>
      <c r="G742" s="8" t="s">
        <v>14096</v>
      </c>
      <c r="H742" s="8" t="s">
        <v>14145</v>
      </c>
      <c r="I742" s="9">
        <v>699</v>
      </c>
      <c r="J742" s="8" t="str">
        <f t="shared" si="4"/>
        <v>501-1000</v>
      </c>
      <c r="K742" s="8" t="s">
        <v>14144</v>
      </c>
      <c r="L742" s="8">
        <v>4</v>
      </c>
      <c r="M742" s="9">
        <v>1899</v>
      </c>
      <c r="N742" s="3">
        <v>0.63</v>
      </c>
      <c r="O742" s="2">
        <v>4.4000000000000004</v>
      </c>
      <c r="P742" s="4">
        <f t="shared" si="5"/>
        <v>1</v>
      </c>
      <c r="Q742" s="2">
        <v>390</v>
      </c>
      <c r="R742" s="2" t="s">
        <v>2988</v>
      </c>
      <c r="S742" s="2" t="s">
        <v>2989</v>
      </c>
      <c r="T742" s="2" t="s">
        <v>2990</v>
      </c>
      <c r="U742" s="2" t="s">
        <v>2991</v>
      </c>
      <c r="V742" s="2" t="s">
        <v>2992</v>
      </c>
      <c r="W742" s="2" t="s">
        <v>2993</v>
      </c>
      <c r="X742" s="5" t="s">
        <v>2994</v>
      </c>
      <c r="Y742" s="5" t="s">
        <v>2995</v>
      </c>
    </row>
    <row r="743" spans="1:25" ht="13" x14ac:dyDescent="0.15">
      <c r="A743" s="2" t="s">
        <v>8496</v>
      </c>
      <c r="B743" s="2" t="s">
        <v>8497</v>
      </c>
      <c r="C743" s="8" t="str">
        <f ca="1">IFERROR(__xludf.DUMMYFUNCTION("INDEX(SPLIT(B743,"" ""),1)"),"DIGITEK®")</f>
        <v>DIGITEK®</v>
      </c>
      <c r="D743" s="2" t="s">
        <v>13942</v>
      </c>
      <c r="E743" s="8" t="s">
        <v>14012</v>
      </c>
      <c r="F743" s="8" t="s">
        <v>14038</v>
      </c>
      <c r="G743" s="8" t="s">
        <v>14175</v>
      </c>
      <c r="H743" s="8" t="s">
        <v>14176</v>
      </c>
      <c r="I743" s="9">
        <v>699</v>
      </c>
      <c r="J743" s="8" t="str">
        <f t="shared" si="4"/>
        <v>501-1000</v>
      </c>
      <c r="K743" s="8" t="s">
        <v>14144</v>
      </c>
      <c r="L743" s="8">
        <v>4</v>
      </c>
      <c r="M743" s="9">
        <v>1299</v>
      </c>
      <c r="N743" s="3">
        <v>0.46</v>
      </c>
      <c r="O743" s="2">
        <v>4.3</v>
      </c>
      <c r="P743" s="4">
        <f t="shared" si="5"/>
        <v>1</v>
      </c>
      <c r="Q743" s="4">
        <v>6183</v>
      </c>
      <c r="R743" s="2" t="s">
        <v>8499</v>
      </c>
      <c r="S743" s="2" t="s">
        <v>8500</v>
      </c>
      <c r="T743" s="2" t="s">
        <v>8501</v>
      </c>
      <c r="U743" s="2" t="s">
        <v>8502</v>
      </c>
      <c r="V743" s="2" t="s">
        <v>8503</v>
      </c>
      <c r="W743" s="2" t="s">
        <v>8504</v>
      </c>
      <c r="X743" s="5" t="s">
        <v>8505</v>
      </c>
      <c r="Y743" s="5" t="s">
        <v>8506</v>
      </c>
    </row>
    <row r="744" spans="1:25" ht="13" x14ac:dyDescent="0.15">
      <c r="A744" s="2" t="s">
        <v>12562</v>
      </c>
      <c r="B744" s="2" t="s">
        <v>12563</v>
      </c>
      <c r="C744" s="8" t="str">
        <f ca="1">IFERROR(__xludf.DUMMYFUNCTION("INDEX(SPLIT(B744,"" ""),1)"),"Wipro")</f>
        <v>Wipro</v>
      </c>
      <c r="D744" s="2" t="s">
        <v>13950</v>
      </c>
      <c r="E744" s="8" t="s">
        <v>13958</v>
      </c>
      <c r="F744" s="8" t="s">
        <v>13959</v>
      </c>
      <c r="G744" s="8" t="s">
        <v>13992</v>
      </c>
      <c r="H744" s="8" t="s">
        <v>13993</v>
      </c>
      <c r="I744" s="9">
        <v>699</v>
      </c>
      <c r="J744" s="8" t="str">
        <f t="shared" si="4"/>
        <v>501-1000</v>
      </c>
      <c r="K744" s="8" t="s">
        <v>14144</v>
      </c>
      <c r="L744" s="8">
        <v>4</v>
      </c>
      <c r="M744" s="9">
        <v>850</v>
      </c>
      <c r="N744" s="3">
        <v>0.18</v>
      </c>
      <c r="O744" s="2">
        <v>4.0999999999999996</v>
      </c>
      <c r="P744" s="4">
        <f t="shared" si="5"/>
        <v>0</v>
      </c>
      <c r="Q744" s="4">
        <v>1106</v>
      </c>
      <c r="R744" s="2" t="s">
        <v>12564</v>
      </c>
      <c r="S744" s="2" t="s">
        <v>12565</v>
      </c>
      <c r="T744" s="2" t="s">
        <v>12566</v>
      </c>
      <c r="U744" s="2" t="s">
        <v>12567</v>
      </c>
      <c r="V744" s="2" t="s">
        <v>14177</v>
      </c>
      <c r="W744" s="2" t="s">
        <v>14178</v>
      </c>
      <c r="X744" s="5" t="s">
        <v>12570</v>
      </c>
      <c r="Y744" s="5" t="s">
        <v>12571</v>
      </c>
    </row>
    <row r="745" spans="1:25" ht="13" x14ac:dyDescent="0.15">
      <c r="A745" s="2" t="s">
        <v>13473</v>
      </c>
      <c r="B745" s="2" t="s">
        <v>13474</v>
      </c>
      <c r="C745" s="8" t="str">
        <f ca="1">IFERROR(__xludf.DUMMYFUNCTION("INDEX(SPLIT(B745,"" ""),1)"),"Monitor")</f>
        <v>Monitor</v>
      </c>
      <c r="D745" s="2" t="s">
        <v>13950</v>
      </c>
      <c r="E745" s="8" t="s">
        <v>13951</v>
      </c>
      <c r="F745" s="8" t="s">
        <v>14179</v>
      </c>
      <c r="G745" s="8" t="s">
        <v>14180</v>
      </c>
      <c r="H745" s="8"/>
      <c r="I745" s="9">
        <v>699</v>
      </c>
      <c r="J745" s="8" t="str">
        <f t="shared" si="4"/>
        <v>501-1000</v>
      </c>
      <c r="K745" s="8" t="s">
        <v>14144</v>
      </c>
      <c r="L745" s="8">
        <v>4</v>
      </c>
      <c r="M745" s="9">
        <v>1690</v>
      </c>
      <c r="N745" s="3">
        <v>0.59</v>
      </c>
      <c r="O745" s="2">
        <v>4.0999999999999996</v>
      </c>
      <c r="P745" s="4">
        <f t="shared" si="5"/>
        <v>0</v>
      </c>
      <c r="Q745" s="4">
        <v>3524</v>
      </c>
      <c r="R745" s="2" t="s">
        <v>13476</v>
      </c>
      <c r="S745" s="2" t="s">
        <v>13477</v>
      </c>
      <c r="T745" s="2" t="s">
        <v>13478</v>
      </c>
      <c r="U745" s="2" t="s">
        <v>13479</v>
      </c>
      <c r="V745" s="2" t="s">
        <v>13480</v>
      </c>
      <c r="W745" s="2" t="s">
        <v>13481</v>
      </c>
      <c r="X745" s="5" t="s">
        <v>13482</v>
      </c>
      <c r="Y745" s="5" t="s">
        <v>13483</v>
      </c>
    </row>
    <row r="746" spans="1:25" ht="13" x14ac:dyDescent="0.15">
      <c r="A746" s="2" t="s">
        <v>6715</v>
      </c>
      <c r="B746" s="2" t="s">
        <v>6716</v>
      </c>
      <c r="C746" s="8" t="str">
        <f ca="1">IFERROR(__xludf.DUMMYFUNCTION("INDEX(SPLIT(B746,"" ""),1)"),"boAt")</f>
        <v>boAt</v>
      </c>
      <c r="D746" s="2" t="s">
        <v>13942</v>
      </c>
      <c r="E746" s="8" t="s">
        <v>14007</v>
      </c>
      <c r="F746" s="8" t="s">
        <v>14008</v>
      </c>
      <c r="G746" s="8" t="s">
        <v>14009</v>
      </c>
      <c r="H746" s="8"/>
      <c r="I746" s="9">
        <v>699</v>
      </c>
      <c r="J746" s="8" t="str">
        <f t="shared" si="4"/>
        <v>501-1000</v>
      </c>
      <c r="K746" s="8" t="s">
        <v>14144</v>
      </c>
      <c r="L746" s="8">
        <v>4</v>
      </c>
      <c r="M746" s="9">
        <v>999</v>
      </c>
      <c r="N746" s="3">
        <v>0.3</v>
      </c>
      <c r="O746" s="2">
        <v>4.0999999999999996</v>
      </c>
      <c r="P746" s="4">
        <f t="shared" si="5"/>
        <v>0</v>
      </c>
      <c r="Q746" s="2" t="s">
        <v>6717</v>
      </c>
      <c r="R746" s="2" t="s">
        <v>6718</v>
      </c>
      <c r="S746" s="2" t="s">
        <v>6719</v>
      </c>
      <c r="T746" s="2" t="s">
        <v>6720</v>
      </c>
      <c r="U746" s="2" t="s">
        <v>6721</v>
      </c>
      <c r="V746" s="2" t="s">
        <v>6722</v>
      </c>
      <c r="W746" s="2" t="s">
        <v>6723</v>
      </c>
      <c r="X746" s="5" t="s">
        <v>6724</v>
      </c>
      <c r="Y746" s="5" t="s">
        <v>6725</v>
      </c>
    </row>
    <row r="747" spans="1:25" ht="13" x14ac:dyDescent="0.15">
      <c r="A747" s="2" t="s">
        <v>9458</v>
      </c>
      <c r="B747" s="2" t="s">
        <v>9459</v>
      </c>
      <c r="C747" s="8" t="str">
        <f ca="1">IFERROR(__xludf.DUMMYFUNCTION("INDEX(SPLIT(B747,"" ""),1)"),"INALSA")</f>
        <v>INALSA</v>
      </c>
      <c r="D747" s="2" t="s">
        <v>13950</v>
      </c>
      <c r="E747" s="8" t="s">
        <v>13958</v>
      </c>
      <c r="F747" s="8" t="s">
        <v>13969</v>
      </c>
      <c r="G747" s="8" t="s">
        <v>14040</v>
      </c>
      <c r="H747" s="8" t="s">
        <v>14041</v>
      </c>
      <c r="I747" s="9">
        <v>699</v>
      </c>
      <c r="J747" s="8" t="str">
        <f t="shared" si="4"/>
        <v>501-1000</v>
      </c>
      <c r="K747" s="8" t="s">
        <v>14144</v>
      </c>
      <c r="L747" s="8">
        <v>4</v>
      </c>
      <c r="M747" s="9">
        <v>1595</v>
      </c>
      <c r="N747" s="3">
        <v>0.56000000000000005</v>
      </c>
      <c r="O747" s="2">
        <v>4.0999999999999996</v>
      </c>
      <c r="P747" s="4">
        <f t="shared" si="5"/>
        <v>0</v>
      </c>
      <c r="Q747" s="4">
        <v>8090</v>
      </c>
      <c r="R747" s="2" t="s">
        <v>9461</v>
      </c>
      <c r="S747" s="2" t="s">
        <v>9462</v>
      </c>
      <c r="T747" s="2" t="s">
        <v>9463</v>
      </c>
      <c r="U747" s="2" t="s">
        <v>9464</v>
      </c>
      <c r="V747" s="2" t="s">
        <v>9465</v>
      </c>
      <c r="W747" s="2" t="s">
        <v>9466</v>
      </c>
      <c r="X747" s="5" t="s">
        <v>9467</v>
      </c>
      <c r="Y747" s="5" t="s">
        <v>9468</v>
      </c>
    </row>
    <row r="748" spans="1:25" ht="13" x14ac:dyDescent="0.15">
      <c r="A748" s="2" t="s">
        <v>4949</v>
      </c>
      <c r="B748" s="2" t="s">
        <v>4950</v>
      </c>
      <c r="C748" s="8" t="str">
        <f ca="1">IFERROR(__xludf.DUMMYFUNCTION("INDEX(SPLIT(B748,"" ""),1)"),"Oraimo")</f>
        <v>Oraimo</v>
      </c>
      <c r="D748" s="2" t="s">
        <v>13942</v>
      </c>
      <c r="E748" s="8" t="s">
        <v>13947</v>
      </c>
      <c r="F748" s="8" t="s">
        <v>14045</v>
      </c>
      <c r="G748" s="8" t="s">
        <v>14050</v>
      </c>
      <c r="H748" s="8" t="s">
        <v>14132</v>
      </c>
      <c r="I748" s="9">
        <v>699</v>
      </c>
      <c r="J748" s="8" t="str">
        <f t="shared" si="4"/>
        <v>501-1000</v>
      </c>
      <c r="K748" s="8" t="s">
        <v>14144</v>
      </c>
      <c r="L748" s="8">
        <v>4</v>
      </c>
      <c r="M748" s="9">
        <v>1199</v>
      </c>
      <c r="N748" s="3">
        <v>0.42</v>
      </c>
      <c r="O748" s="2">
        <v>4</v>
      </c>
      <c r="P748" s="4">
        <f t="shared" si="5"/>
        <v>0</v>
      </c>
      <c r="Q748" s="4">
        <v>14404</v>
      </c>
      <c r="R748" s="2" t="s">
        <v>4951</v>
      </c>
      <c r="S748" s="2" t="s">
        <v>3978</v>
      </c>
      <c r="T748" s="2" t="s">
        <v>3979</v>
      </c>
      <c r="U748" s="2" t="s">
        <v>3980</v>
      </c>
      <c r="V748" s="2" t="s">
        <v>3981</v>
      </c>
      <c r="W748" s="2" t="s">
        <v>3982</v>
      </c>
      <c r="X748" s="5" t="s">
        <v>4952</v>
      </c>
      <c r="Y748" s="5" t="s">
        <v>4953</v>
      </c>
    </row>
    <row r="749" spans="1:25" ht="13" x14ac:dyDescent="0.15">
      <c r="A749" s="2" t="s">
        <v>8310</v>
      </c>
      <c r="B749" s="2" t="s">
        <v>8311</v>
      </c>
      <c r="C749" s="8" t="str">
        <f ca="1">IFERROR(__xludf.DUMMYFUNCTION("INDEX(SPLIT(B749,"" ""),1)"),"RPM")</f>
        <v>RPM</v>
      </c>
      <c r="D749" s="2" t="s">
        <v>13954</v>
      </c>
      <c r="E749" s="8" t="s">
        <v>14026</v>
      </c>
      <c r="F749" s="8" t="s">
        <v>14042</v>
      </c>
      <c r="G749" s="8" t="s">
        <v>14091</v>
      </c>
      <c r="H749" s="8"/>
      <c r="I749" s="9">
        <v>699</v>
      </c>
      <c r="J749" s="8" t="str">
        <f t="shared" si="4"/>
        <v>501-1000</v>
      </c>
      <c r="K749" s="8" t="s">
        <v>14144</v>
      </c>
      <c r="L749" s="8">
        <v>4</v>
      </c>
      <c r="M749" s="9">
        <v>1490</v>
      </c>
      <c r="N749" s="3">
        <v>0.53</v>
      </c>
      <c r="O749" s="2">
        <v>4</v>
      </c>
      <c r="P749" s="4">
        <f t="shared" si="5"/>
        <v>0</v>
      </c>
      <c r="Q749" s="4">
        <v>5736</v>
      </c>
      <c r="R749" s="2" t="s">
        <v>8312</v>
      </c>
      <c r="S749" s="2" t="s">
        <v>8313</v>
      </c>
      <c r="T749" s="2" t="s">
        <v>8314</v>
      </c>
      <c r="U749" s="2" t="s">
        <v>8315</v>
      </c>
      <c r="V749" s="2" t="s">
        <v>8316</v>
      </c>
      <c r="W749" s="2" t="s">
        <v>8317</v>
      </c>
      <c r="X749" s="5" t="s">
        <v>8318</v>
      </c>
      <c r="Y749" s="5" t="s">
        <v>8319</v>
      </c>
    </row>
    <row r="750" spans="1:25" ht="13" x14ac:dyDescent="0.15">
      <c r="A750" s="2" t="s">
        <v>10587</v>
      </c>
      <c r="B750" s="2" t="s">
        <v>10588</v>
      </c>
      <c r="C750" s="8" t="str">
        <f ca="1">IFERROR(__xludf.DUMMYFUNCTION("INDEX(SPLIT(B750,"" ""),1)"),"Pigeon")</f>
        <v>Pigeon</v>
      </c>
      <c r="D750" s="2" t="s">
        <v>13950</v>
      </c>
      <c r="E750" s="8" t="s">
        <v>13958</v>
      </c>
      <c r="F750" s="8" t="s">
        <v>13969</v>
      </c>
      <c r="G750" s="8" t="s">
        <v>14040</v>
      </c>
      <c r="H750" s="8" t="s">
        <v>14041</v>
      </c>
      <c r="I750" s="9">
        <v>699</v>
      </c>
      <c r="J750" s="8" t="str">
        <f t="shared" si="4"/>
        <v>501-1000</v>
      </c>
      <c r="K750" s="8" t="s">
        <v>14144</v>
      </c>
      <c r="L750" s="8">
        <v>4</v>
      </c>
      <c r="M750" s="9">
        <v>1345</v>
      </c>
      <c r="N750" s="3">
        <v>0.48</v>
      </c>
      <c r="O750" s="2">
        <v>3.9</v>
      </c>
      <c r="P750" s="4">
        <f t="shared" si="5"/>
        <v>0</v>
      </c>
      <c r="Q750" s="4">
        <v>8446</v>
      </c>
      <c r="R750" s="2" t="s">
        <v>10589</v>
      </c>
      <c r="S750" s="2" t="s">
        <v>10590</v>
      </c>
      <c r="T750" s="2" t="s">
        <v>10591</v>
      </c>
      <c r="U750" s="2" t="s">
        <v>10592</v>
      </c>
      <c r="V750" s="2" t="s">
        <v>10593</v>
      </c>
      <c r="W750" s="2" t="s">
        <v>10594</v>
      </c>
      <c r="X750" s="5" t="s">
        <v>10595</v>
      </c>
      <c r="Y750" s="5" t="s">
        <v>10596</v>
      </c>
    </row>
    <row r="751" spans="1:25" ht="13" x14ac:dyDescent="0.15">
      <c r="A751" s="2" t="s">
        <v>5533</v>
      </c>
      <c r="B751" s="2" t="s">
        <v>5534</v>
      </c>
      <c r="C751" s="8" t="str">
        <f ca="1">IFERROR(__xludf.DUMMYFUNCTION("INDEX(SPLIT(B751,"" ""),1)"),"Zebronics")</f>
        <v>Zebronics</v>
      </c>
      <c r="D751" s="2" t="s">
        <v>13954</v>
      </c>
      <c r="E751" s="8" t="s">
        <v>14026</v>
      </c>
      <c r="F751" s="8" t="s">
        <v>14027</v>
      </c>
      <c r="G751" s="8" t="s">
        <v>14110</v>
      </c>
      <c r="H751" s="8"/>
      <c r="I751" s="9">
        <v>699</v>
      </c>
      <c r="J751" s="8" t="str">
        <f t="shared" si="4"/>
        <v>501-1000</v>
      </c>
      <c r="K751" s="8" t="s">
        <v>14144</v>
      </c>
      <c r="L751" s="8">
        <v>4</v>
      </c>
      <c r="M751" s="9">
        <v>999</v>
      </c>
      <c r="N751" s="3">
        <v>0.3</v>
      </c>
      <c r="O751" s="2">
        <v>3.5</v>
      </c>
      <c r="P751" s="4">
        <f t="shared" si="5"/>
        <v>0</v>
      </c>
      <c r="Q751" s="4">
        <v>15295</v>
      </c>
      <c r="R751" s="2" t="s">
        <v>5535</v>
      </c>
      <c r="S751" s="2" t="s">
        <v>5536</v>
      </c>
      <c r="T751" s="2" t="s">
        <v>5537</v>
      </c>
      <c r="U751" s="2" t="s">
        <v>5538</v>
      </c>
      <c r="V751" s="2" t="s">
        <v>5539</v>
      </c>
      <c r="W751" s="2" t="s">
        <v>5540</v>
      </c>
      <c r="X751" s="5" t="s">
        <v>5541</v>
      </c>
      <c r="Y751" s="5" t="s">
        <v>5542</v>
      </c>
    </row>
    <row r="752" spans="1:25" ht="13" x14ac:dyDescent="0.15">
      <c r="A752" s="2" t="s">
        <v>10789</v>
      </c>
      <c r="B752" s="2" t="s">
        <v>10790</v>
      </c>
      <c r="C752" s="8" t="str">
        <f ca="1">IFERROR(__xludf.DUMMYFUNCTION("INDEX(SPLIT(B752,"" ""),1)"),"Tata")</f>
        <v>Tata</v>
      </c>
      <c r="D752" s="2" t="s">
        <v>13950</v>
      </c>
      <c r="E752" s="8" t="s">
        <v>13958</v>
      </c>
      <c r="F752" s="8" t="s">
        <v>13964</v>
      </c>
      <c r="G752" s="8" t="s">
        <v>13965</v>
      </c>
      <c r="H752" s="8"/>
      <c r="I752" s="9">
        <v>698</v>
      </c>
      <c r="J752" s="8" t="str">
        <f t="shared" si="4"/>
        <v>501-1000</v>
      </c>
      <c r="K752" s="8" t="s">
        <v>14144</v>
      </c>
      <c r="L752" s="8">
        <v>4</v>
      </c>
      <c r="M752" s="9">
        <v>699</v>
      </c>
      <c r="N752" s="3">
        <v>0</v>
      </c>
      <c r="O752" s="2">
        <v>4.2</v>
      </c>
      <c r="P752" s="4">
        <f t="shared" si="5"/>
        <v>1</v>
      </c>
      <c r="Q752" s="4">
        <v>3160</v>
      </c>
      <c r="R752" s="2" t="s">
        <v>10793</v>
      </c>
      <c r="S752" s="2" t="s">
        <v>10794</v>
      </c>
      <c r="T752" s="2" t="s">
        <v>10795</v>
      </c>
      <c r="U752" s="2" t="s">
        <v>10796</v>
      </c>
      <c r="V752" s="2" t="s">
        <v>10797</v>
      </c>
      <c r="W752" s="2" t="s">
        <v>10798</v>
      </c>
      <c r="X752" s="5" t="s">
        <v>10799</v>
      </c>
      <c r="Y752" s="5" t="s">
        <v>10800</v>
      </c>
    </row>
    <row r="753" spans="1:25" ht="13" x14ac:dyDescent="0.15">
      <c r="A753" s="2" t="s">
        <v>12783</v>
      </c>
      <c r="B753" s="2" t="s">
        <v>12784</v>
      </c>
      <c r="C753" s="8" t="str">
        <f ca="1">IFERROR(__xludf.DUMMYFUNCTION("INDEX(SPLIT(B753,"" ""),1)"),"SaleOn")</f>
        <v>SaleOn</v>
      </c>
      <c r="D753" s="2" t="s">
        <v>13950</v>
      </c>
      <c r="E753" s="8" t="s">
        <v>13958</v>
      </c>
      <c r="F753" s="8" t="s">
        <v>13969</v>
      </c>
      <c r="G753" s="8" t="s">
        <v>14031</v>
      </c>
      <c r="H753" s="8"/>
      <c r="I753" s="9">
        <v>697</v>
      </c>
      <c r="J753" s="8" t="str">
        <f t="shared" si="4"/>
        <v>501-1000</v>
      </c>
      <c r="K753" s="8" t="s">
        <v>14144</v>
      </c>
      <c r="L753" s="8">
        <v>4</v>
      </c>
      <c r="M753" s="9">
        <v>1499</v>
      </c>
      <c r="N753" s="3">
        <v>0.54</v>
      </c>
      <c r="O753" s="2">
        <v>3.8</v>
      </c>
      <c r="P753" s="4">
        <f t="shared" si="5"/>
        <v>0</v>
      </c>
      <c r="Q753" s="2">
        <v>144</v>
      </c>
      <c r="R753" s="2" t="s">
        <v>12786</v>
      </c>
      <c r="S753" s="2" t="s">
        <v>12787</v>
      </c>
      <c r="T753" s="2" t="s">
        <v>12788</v>
      </c>
      <c r="U753" s="2" t="s">
        <v>12789</v>
      </c>
      <c r="V753" s="2" t="s">
        <v>12790</v>
      </c>
      <c r="W753" s="2" t="s">
        <v>12791</v>
      </c>
      <c r="X753" s="5" t="s">
        <v>12792</v>
      </c>
      <c r="Y753" s="5" t="s">
        <v>12793</v>
      </c>
    </row>
    <row r="754" spans="1:25" ht="13" x14ac:dyDescent="0.15">
      <c r="A754" s="2" t="s">
        <v>4660</v>
      </c>
      <c r="B754" s="2" t="s">
        <v>4661</v>
      </c>
      <c r="C754" s="8" t="str">
        <f ca="1">IFERROR(__xludf.DUMMYFUNCTION("INDEX(SPLIT(B754,"" ""),1)"),"WeCool")</f>
        <v>WeCool</v>
      </c>
      <c r="D754" s="2" t="s">
        <v>13942</v>
      </c>
      <c r="E754" s="8" t="s">
        <v>13947</v>
      </c>
      <c r="F754" s="8" t="s">
        <v>14045</v>
      </c>
      <c r="G754" s="8" t="s">
        <v>14181</v>
      </c>
      <c r="H754" s="8" t="s">
        <v>14182</v>
      </c>
      <c r="I754" s="9">
        <v>689</v>
      </c>
      <c r="J754" s="8" t="str">
        <f t="shared" si="4"/>
        <v>501-1000</v>
      </c>
      <c r="K754" s="8" t="s">
        <v>14144</v>
      </c>
      <c r="L754" s="8">
        <v>4</v>
      </c>
      <c r="M754" s="9">
        <v>1999</v>
      </c>
      <c r="N754" s="3">
        <v>0.66</v>
      </c>
      <c r="O754" s="2">
        <v>4.3</v>
      </c>
      <c r="P754" s="4">
        <f t="shared" si="5"/>
        <v>1</v>
      </c>
      <c r="Q754" s="4">
        <v>1193</v>
      </c>
      <c r="R754" s="2" t="s">
        <v>4663</v>
      </c>
      <c r="S754" s="2" t="s">
        <v>4664</v>
      </c>
      <c r="T754" s="2" t="s">
        <v>4665</v>
      </c>
      <c r="U754" s="2" t="s">
        <v>4666</v>
      </c>
      <c r="V754" s="2" t="s">
        <v>4667</v>
      </c>
      <c r="W754" s="2" t="s">
        <v>4668</v>
      </c>
      <c r="X754" s="5" t="s">
        <v>4669</v>
      </c>
      <c r="Y754" s="5" t="s">
        <v>4670</v>
      </c>
    </row>
    <row r="755" spans="1:25" ht="13" x14ac:dyDescent="0.15">
      <c r="A755" s="2" t="s">
        <v>1348</v>
      </c>
      <c r="B755" s="2" t="s">
        <v>1349</v>
      </c>
      <c r="C755" s="8" t="str">
        <f ca="1">IFERROR(__xludf.DUMMYFUNCTION("INDEX(SPLIT(B755,"" ""),1)"),"AmazonBasics")</f>
        <v>AmazonBasics</v>
      </c>
      <c r="D755" s="2" t="s">
        <v>13954</v>
      </c>
      <c r="E755" s="8" t="s">
        <v>14026</v>
      </c>
      <c r="F755" s="8" t="s">
        <v>14095</v>
      </c>
      <c r="G755" s="8" t="s">
        <v>14096</v>
      </c>
      <c r="H755" s="8" t="s">
        <v>14097</v>
      </c>
      <c r="I755" s="9">
        <v>689</v>
      </c>
      <c r="J755" s="8" t="str">
        <f t="shared" si="4"/>
        <v>501-1000</v>
      </c>
      <c r="K755" s="8" t="s">
        <v>14144</v>
      </c>
      <c r="L755" s="8">
        <v>4</v>
      </c>
      <c r="M755" s="9">
        <v>1500</v>
      </c>
      <c r="N755" s="3">
        <v>0.54</v>
      </c>
      <c r="O755" s="2">
        <v>4.2</v>
      </c>
      <c r="P755" s="4">
        <f t="shared" si="5"/>
        <v>1</v>
      </c>
      <c r="Q755" s="4">
        <v>42301</v>
      </c>
      <c r="R755" s="2" t="s">
        <v>1352</v>
      </c>
      <c r="S755" s="2" t="s">
        <v>1353</v>
      </c>
      <c r="T755" s="2" t="s">
        <v>1354</v>
      </c>
      <c r="U755" s="2" t="s">
        <v>1355</v>
      </c>
      <c r="V755" s="2" t="s">
        <v>1356</v>
      </c>
      <c r="W755" s="2" t="s">
        <v>1357</v>
      </c>
      <c r="X755" s="5" t="s">
        <v>1358</v>
      </c>
      <c r="Y755" s="5" t="s">
        <v>1359</v>
      </c>
    </row>
    <row r="756" spans="1:25" ht="13" x14ac:dyDescent="0.15">
      <c r="A756" s="2" t="s">
        <v>12794</v>
      </c>
      <c r="B756" s="2" t="s">
        <v>12795</v>
      </c>
      <c r="C756" s="8" t="str">
        <f ca="1">IFERROR(__xludf.DUMMYFUNCTION("INDEX(SPLIT(B756,"" ""),1)"),"Sujata")</f>
        <v>Sujata</v>
      </c>
      <c r="D756" s="2" t="s">
        <v>13950</v>
      </c>
      <c r="E756" s="8" t="s">
        <v>13958</v>
      </c>
      <c r="F756" s="8" t="s">
        <v>13969</v>
      </c>
      <c r="G756" s="8" t="s">
        <v>14183</v>
      </c>
      <c r="H756" s="8"/>
      <c r="I756" s="9">
        <v>688</v>
      </c>
      <c r="J756" s="8" t="str">
        <f t="shared" si="4"/>
        <v>501-1000</v>
      </c>
      <c r="K756" s="8" t="s">
        <v>14144</v>
      </c>
      <c r="L756" s="8">
        <v>4</v>
      </c>
      <c r="M756" s="9">
        <v>747</v>
      </c>
      <c r="N756" s="3">
        <v>0.08</v>
      </c>
      <c r="O756" s="2">
        <v>4.5</v>
      </c>
      <c r="P756" s="4">
        <f t="shared" si="5"/>
        <v>1</v>
      </c>
      <c r="Q756" s="4">
        <v>2280</v>
      </c>
      <c r="R756" s="2" t="s">
        <v>12799</v>
      </c>
      <c r="S756" s="2" t="s">
        <v>12800</v>
      </c>
      <c r="T756" s="2" t="s">
        <v>12801</v>
      </c>
      <c r="U756" s="2" t="s">
        <v>12802</v>
      </c>
      <c r="V756" s="2" t="s">
        <v>12803</v>
      </c>
      <c r="W756" s="2" t="s">
        <v>12804</v>
      </c>
      <c r="X756" s="5" t="s">
        <v>12805</v>
      </c>
      <c r="Y756" s="5" t="s">
        <v>12806</v>
      </c>
    </row>
    <row r="757" spans="1:25" ht="13" x14ac:dyDescent="0.15">
      <c r="A757" s="2" t="s">
        <v>5823</v>
      </c>
      <c r="B757" s="2" t="s">
        <v>5824</v>
      </c>
      <c r="C757" s="8" t="str">
        <f ca="1">IFERROR(__xludf.DUMMYFUNCTION("INDEX(SPLIT(B757,"" ""),1)"),"HP")</f>
        <v>HP</v>
      </c>
      <c r="D757" s="2" t="s">
        <v>13954</v>
      </c>
      <c r="E757" s="8" t="s">
        <v>14026</v>
      </c>
      <c r="F757" s="8" t="s">
        <v>14027</v>
      </c>
      <c r="G757" s="8" t="s">
        <v>14111</v>
      </c>
      <c r="H757" s="8"/>
      <c r="I757" s="9">
        <v>681</v>
      </c>
      <c r="J757" s="8" t="str">
        <f t="shared" si="4"/>
        <v>501-1000</v>
      </c>
      <c r="K757" s="8" t="s">
        <v>14144</v>
      </c>
      <c r="L757" s="8">
        <v>4</v>
      </c>
      <c r="M757" s="9">
        <v>1199</v>
      </c>
      <c r="N757" s="3">
        <v>0.43</v>
      </c>
      <c r="O757" s="2">
        <v>4.2</v>
      </c>
      <c r="P757" s="4">
        <f t="shared" si="5"/>
        <v>1</v>
      </c>
      <c r="Q757" s="4">
        <v>8258</v>
      </c>
      <c r="R757" s="2" t="s">
        <v>5826</v>
      </c>
      <c r="S757" s="2" t="s">
        <v>5827</v>
      </c>
      <c r="T757" s="2" t="s">
        <v>5828</v>
      </c>
      <c r="U757" s="2" t="s">
        <v>5829</v>
      </c>
      <c r="V757" s="2" t="s">
        <v>5830</v>
      </c>
      <c r="W757" s="2" t="s">
        <v>14184</v>
      </c>
      <c r="X757" s="5" t="s">
        <v>5832</v>
      </c>
      <c r="Y757" s="5" t="s">
        <v>5833</v>
      </c>
    </row>
    <row r="758" spans="1:25" ht="13" x14ac:dyDescent="0.15">
      <c r="A758" s="2" t="s">
        <v>9528</v>
      </c>
      <c r="B758" s="2" t="s">
        <v>9529</v>
      </c>
      <c r="C758" s="8" t="str">
        <f ca="1">IFERROR(__xludf.DUMMYFUNCTION("INDEX(SPLIT(B758,"" ""),1)"),"AGARO")</f>
        <v>AGARO</v>
      </c>
      <c r="D758" s="2" t="s">
        <v>13950</v>
      </c>
      <c r="E758" s="8" t="s">
        <v>13958</v>
      </c>
      <c r="F758" s="8" t="s">
        <v>13959</v>
      </c>
      <c r="G758" s="8" t="s">
        <v>13992</v>
      </c>
      <c r="H758" s="8" t="s">
        <v>14112</v>
      </c>
      <c r="I758" s="9">
        <v>678</v>
      </c>
      <c r="J758" s="8" t="str">
        <f t="shared" si="4"/>
        <v>501-1000</v>
      </c>
      <c r="K758" s="8" t="s">
        <v>14144</v>
      </c>
      <c r="L758" s="8">
        <v>4</v>
      </c>
      <c r="M758" s="9">
        <v>1499</v>
      </c>
      <c r="N758" s="3">
        <v>0.55000000000000004</v>
      </c>
      <c r="O758" s="2">
        <v>4.2</v>
      </c>
      <c r="P758" s="4">
        <f t="shared" si="5"/>
        <v>1</v>
      </c>
      <c r="Q758" s="2">
        <v>900</v>
      </c>
      <c r="R758" s="2" t="s">
        <v>9531</v>
      </c>
      <c r="S758" s="2" t="s">
        <v>9532</v>
      </c>
      <c r="T758" s="2" t="s">
        <v>9533</v>
      </c>
      <c r="U758" s="2" t="s">
        <v>9534</v>
      </c>
      <c r="V758" s="2" t="s">
        <v>9535</v>
      </c>
      <c r="W758" s="2" t="s">
        <v>9536</v>
      </c>
      <c r="X758" s="5" t="s">
        <v>9537</v>
      </c>
      <c r="Y758" s="5" t="s">
        <v>9538</v>
      </c>
    </row>
    <row r="759" spans="1:25" ht="13" x14ac:dyDescent="0.15">
      <c r="A759" s="2" t="s">
        <v>11536</v>
      </c>
      <c r="B759" s="2" t="s">
        <v>11537</v>
      </c>
      <c r="C759" s="8" t="str">
        <f ca="1">IFERROR(__xludf.DUMMYFUNCTION("INDEX(SPLIT(B759,"" ""),1)"),"Personal")</f>
        <v>Personal</v>
      </c>
      <c r="D759" s="2" t="s">
        <v>13950</v>
      </c>
      <c r="E759" s="8" t="s">
        <v>13958</v>
      </c>
      <c r="F759" s="8" t="s">
        <v>13969</v>
      </c>
      <c r="G759" s="8" t="s">
        <v>14037</v>
      </c>
      <c r="H759" s="8"/>
      <c r="I759" s="9">
        <v>669</v>
      </c>
      <c r="J759" s="8" t="str">
        <f t="shared" si="4"/>
        <v>501-1000</v>
      </c>
      <c r="K759" s="8" t="s">
        <v>14144</v>
      </c>
      <c r="L759" s="8">
        <v>4</v>
      </c>
      <c r="M759" s="9">
        <v>1499</v>
      </c>
      <c r="N759" s="3">
        <v>0.55000000000000004</v>
      </c>
      <c r="O759" s="2">
        <v>2.2999999999999998</v>
      </c>
      <c r="P759" s="4">
        <f t="shared" si="5"/>
        <v>0</v>
      </c>
      <c r="Q759" s="2">
        <v>13</v>
      </c>
      <c r="R759" s="2" t="s">
        <v>11539</v>
      </c>
      <c r="S759" s="2" t="s">
        <v>11540</v>
      </c>
      <c r="T759" s="2" t="s">
        <v>11541</v>
      </c>
      <c r="U759" s="2" t="s">
        <v>11542</v>
      </c>
      <c r="V759" s="2" t="s">
        <v>11543</v>
      </c>
      <c r="W759" s="2" t="s">
        <v>11544</v>
      </c>
      <c r="X759" s="5" t="s">
        <v>11545</v>
      </c>
      <c r="Y759" s="5" t="s">
        <v>11546</v>
      </c>
    </row>
    <row r="760" spans="1:25" ht="13" x14ac:dyDescent="0.15">
      <c r="A760" s="2" t="s">
        <v>11746</v>
      </c>
      <c r="B760" s="2" t="s">
        <v>11747</v>
      </c>
      <c r="C760" s="8" t="str">
        <f ca="1">IFERROR(__xludf.DUMMYFUNCTION("INDEX(SPLIT(B760,"" ""),1)"),"iBELL")</f>
        <v>iBELL</v>
      </c>
      <c r="D760" s="2" t="s">
        <v>13950</v>
      </c>
      <c r="E760" s="8" t="s">
        <v>13958</v>
      </c>
      <c r="F760" s="8" t="s">
        <v>13969</v>
      </c>
      <c r="G760" s="8" t="s">
        <v>14040</v>
      </c>
      <c r="H760" s="8" t="s">
        <v>14118</v>
      </c>
      <c r="I760" s="9">
        <v>664</v>
      </c>
      <c r="J760" s="8" t="str">
        <f t="shared" si="4"/>
        <v>501-1000</v>
      </c>
      <c r="K760" s="8" t="s">
        <v>14144</v>
      </c>
      <c r="L760" s="8">
        <v>4</v>
      </c>
      <c r="M760" s="9">
        <v>1490</v>
      </c>
      <c r="N760" s="3">
        <v>0.55000000000000004</v>
      </c>
      <c r="O760" s="2">
        <v>4.0999999999999996</v>
      </c>
      <c r="P760" s="4">
        <f t="shared" si="5"/>
        <v>0</v>
      </c>
      <c r="Q760" s="2">
        <v>925</v>
      </c>
      <c r="R760" s="2" t="s">
        <v>11748</v>
      </c>
      <c r="S760" s="2" t="s">
        <v>11749</v>
      </c>
      <c r="T760" s="2" t="s">
        <v>11750</v>
      </c>
      <c r="U760" s="2" t="s">
        <v>11751</v>
      </c>
      <c r="V760" s="2" t="s">
        <v>11752</v>
      </c>
      <c r="W760" s="2" t="s">
        <v>11753</v>
      </c>
      <c r="X760" s="5" t="s">
        <v>11754</v>
      </c>
      <c r="Y760" s="5" t="s">
        <v>11755</v>
      </c>
    </row>
    <row r="761" spans="1:25" ht="13" x14ac:dyDescent="0.15">
      <c r="A761" s="2" t="s">
        <v>10936</v>
      </c>
      <c r="B761" s="2" t="s">
        <v>10937</v>
      </c>
      <c r="C761" s="8" t="str">
        <f ca="1">IFERROR(__xludf.DUMMYFUNCTION("INDEX(SPLIT(B761,"" ""),1)"),"iBELL")</f>
        <v>iBELL</v>
      </c>
      <c r="D761" s="2" t="s">
        <v>13950</v>
      </c>
      <c r="E761" s="8" t="s">
        <v>13958</v>
      </c>
      <c r="F761" s="8" t="s">
        <v>13969</v>
      </c>
      <c r="G761" s="8" t="s">
        <v>14040</v>
      </c>
      <c r="H761" s="8" t="s">
        <v>14041</v>
      </c>
      <c r="I761" s="9">
        <v>664</v>
      </c>
      <c r="J761" s="8" t="str">
        <f t="shared" si="4"/>
        <v>501-1000</v>
      </c>
      <c r="K761" s="8" t="s">
        <v>14144</v>
      </c>
      <c r="L761" s="8">
        <v>4</v>
      </c>
      <c r="M761" s="9">
        <v>1490</v>
      </c>
      <c r="N761" s="3">
        <v>0.55000000000000004</v>
      </c>
      <c r="O761" s="2">
        <v>4</v>
      </c>
      <c r="P761" s="4">
        <f t="shared" si="5"/>
        <v>0</v>
      </c>
      <c r="Q761" s="4">
        <v>2198</v>
      </c>
      <c r="R761" s="2" t="s">
        <v>10939</v>
      </c>
      <c r="S761" s="2" t="s">
        <v>10940</v>
      </c>
      <c r="T761" s="2" t="s">
        <v>10941</v>
      </c>
      <c r="U761" s="2" t="s">
        <v>10942</v>
      </c>
      <c r="V761" s="2" t="s">
        <v>10943</v>
      </c>
      <c r="W761" s="2" t="s">
        <v>10944</v>
      </c>
      <c r="X761" s="5" t="s">
        <v>10945</v>
      </c>
      <c r="Y761" s="5" t="s">
        <v>10946</v>
      </c>
    </row>
    <row r="762" spans="1:25" ht="13" x14ac:dyDescent="0.15">
      <c r="A762" s="2" t="s">
        <v>12364</v>
      </c>
      <c r="B762" s="2" t="s">
        <v>12365</v>
      </c>
      <c r="C762" s="8" t="str">
        <f ca="1">IFERROR(__xludf.DUMMYFUNCTION("INDEX(SPLIT(B762,"" ""),1)"),"Wipro")</f>
        <v>Wipro</v>
      </c>
      <c r="D762" s="2" t="s">
        <v>13950</v>
      </c>
      <c r="E762" s="8" t="s">
        <v>13958</v>
      </c>
      <c r="F762" s="8" t="s">
        <v>13959</v>
      </c>
      <c r="G762" s="8" t="s">
        <v>13992</v>
      </c>
      <c r="H762" s="8" t="s">
        <v>13993</v>
      </c>
      <c r="I762" s="9">
        <v>660</v>
      </c>
      <c r="J762" s="8" t="str">
        <f t="shared" si="4"/>
        <v>501-1000</v>
      </c>
      <c r="K762" s="8" t="s">
        <v>14144</v>
      </c>
      <c r="L762" s="8">
        <v>4</v>
      </c>
      <c r="M762" s="9">
        <v>1100</v>
      </c>
      <c r="N762" s="3">
        <v>0.4</v>
      </c>
      <c r="O762" s="2">
        <v>3.6</v>
      </c>
      <c r="P762" s="4">
        <f t="shared" si="5"/>
        <v>0</v>
      </c>
      <c r="Q762" s="2">
        <v>91</v>
      </c>
      <c r="R762" s="2" t="s">
        <v>12367</v>
      </c>
      <c r="S762" s="2" t="s">
        <v>12368</v>
      </c>
      <c r="T762" s="2" t="s">
        <v>12369</v>
      </c>
      <c r="U762" s="2" t="s">
        <v>12370</v>
      </c>
      <c r="V762" s="2" t="s">
        <v>12371</v>
      </c>
      <c r="W762" s="2" t="s">
        <v>12372</v>
      </c>
      <c r="X762" s="5" t="s">
        <v>12373</v>
      </c>
      <c r="Y762" s="5" t="s">
        <v>12374</v>
      </c>
    </row>
    <row r="763" spans="1:25" ht="13" x14ac:dyDescent="0.15">
      <c r="A763" s="2" t="s">
        <v>8613</v>
      </c>
      <c r="B763" s="2" t="s">
        <v>8614</v>
      </c>
      <c r="C763" s="8" t="str">
        <f ca="1">IFERROR(__xludf.DUMMYFUNCTION("INDEX(SPLIT(B763,"" ""),1)"),"Orico")</f>
        <v>Orico</v>
      </c>
      <c r="D763" s="2" t="s">
        <v>13954</v>
      </c>
      <c r="E763" s="8" t="s">
        <v>13976</v>
      </c>
      <c r="F763" s="8" t="s">
        <v>13999</v>
      </c>
      <c r="G763" s="8"/>
      <c r="H763" s="8"/>
      <c r="I763" s="9">
        <v>657</v>
      </c>
      <c r="J763" s="8" t="str">
        <f t="shared" si="4"/>
        <v>501-1000</v>
      </c>
      <c r="K763" s="8" t="s">
        <v>14144</v>
      </c>
      <c r="L763" s="8">
        <v>4</v>
      </c>
      <c r="M763" s="9">
        <v>999</v>
      </c>
      <c r="N763" s="3">
        <v>0.34</v>
      </c>
      <c r="O763" s="2">
        <v>4.3</v>
      </c>
      <c r="P763" s="4">
        <f t="shared" si="5"/>
        <v>1</v>
      </c>
      <c r="Q763" s="4">
        <v>13944</v>
      </c>
      <c r="R763" s="2" t="s">
        <v>8616</v>
      </c>
      <c r="S763" s="2" t="s">
        <v>8617</v>
      </c>
      <c r="T763" s="2" t="s">
        <v>8618</v>
      </c>
      <c r="U763" s="2" t="s">
        <v>8619</v>
      </c>
      <c r="V763" s="2" t="s">
        <v>8620</v>
      </c>
      <c r="W763" s="2" t="s">
        <v>8621</v>
      </c>
      <c r="X763" s="5" t="s">
        <v>8622</v>
      </c>
      <c r="Y763" s="5" t="s">
        <v>8623</v>
      </c>
    </row>
    <row r="764" spans="1:25" ht="13" x14ac:dyDescent="0.15">
      <c r="A764" s="2" t="s">
        <v>5951</v>
      </c>
      <c r="B764" s="2" t="s">
        <v>5952</v>
      </c>
      <c r="C764" s="8" t="str">
        <f ca="1">IFERROR(__xludf.DUMMYFUNCTION("INDEX(SPLIT(B764,"" ""),1)"),"MemeHo®")</f>
        <v>MemeHo®</v>
      </c>
      <c r="D764" s="2" t="s">
        <v>13954</v>
      </c>
      <c r="E764" s="8" t="s">
        <v>14026</v>
      </c>
      <c r="F764" s="8" t="s">
        <v>14078</v>
      </c>
      <c r="G764" s="8" t="s">
        <v>14079</v>
      </c>
      <c r="H764" s="8"/>
      <c r="I764" s="9">
        <v>656</v>
      </c>
      <c r="J764" s="8" t="str">
        <f t="shared" si="4"/>
        <v>501-1000</v>
      </c>
      <c r="K764" s="8" t="s">
        <v>14144</v>
      </c>
      <c r="L764" s="8">
        <v>4</v>
      </c>
      <c r="M764" s="9">
        <v>1499</v>
      </c>
      <c r="N764" s="3">
        <v>0.56000000000000005</v>
      </c>
      <c r="O764" s="2">
        <v>4.3</v>
      </c>
      <c r="P764" s="4">
        <f t="shared" si="5"/>
        <v>1</v>
      </c>
      <c r="Q764" s="4">
        <v>25903</v>
      </c>
      <c r="R764" s="2" t="s">
        <v>5954</v>
      </c>
      <c r="S764" s="2" t="s">
        <v>5955</v>
      </c>
      <c r="T764" s="2" t="s">
        <v>5956</v>
      </c>
      <c r="U764" s="2" t="s">
        <v>5957</v>
      </c>
      <c r="V764" s="2" t="s">
        <v>5958</v>
      </c>
      <c r="W764" s="2" t="s">
        <v>5959</v>
      </c>
      <c r="X764" s="5" t="s">
        <v>5960</v>
      </c>
      <c r="Y764" s="5" t="s">
        <v>5961</v>
      </c>
    </row>
    <row r="765" spans="1:25" ht="13" x14ac:dyDescent="0.15">
      <c r="A765" s="2" t="s">
        <v>1419</v>
      </c>
      <c r="B765" s="2" t="s">
        <v>1420</v>
      </c>
      <c r="C765" s="8" t="str">
        <f ca="1">IFERROR(__xludf.DUMMYFUNCTION("INDEX(SPLIT(B765,"" ""),1)"),"LRIPL")</f>
        <v>LRIPL</v>
      </c>
      <c r="D765" s="2" t="s">
        <v>13942</v>
      </c>
      <c r="E765" s="8" t="s">
        <v>13943</v>
      </c>
      <c r="F765" s="8" t="s">
        <v>14038</v>
      </c>
      <c r="G765" s="8" t="s">
        <v>14109</v>
      </c>
      <c r="H765" s="8"/>
      <c r="I765" s="9">
        <v>655</v>
      </c>
      <c r="J765" s="8" t="str">
        <f t="shared" si="4"/>
        <v>501-1000</v>
      </c>
      <c r="K765" s="8" t="s">
        <v>14144</v>
      </c>
      <c r="L765" s="8">
        <v>4</v>
      </c>
      <c r="M765" s="9">
        <v>1099</v>
      </c>
      <c r="N765" s="3">
        <v>0.4</v>
      </c>
      <c r="O765" s="2">
        <v>3.2</v>
      </c>
      <c r="P765" s="4">
        <f t="shared" si="5"/>
        <v>0</v>
      </c>
      <c r="Q765" s="2">
        <v>285</v>
      </c>
      <c r="R765" s="2" t="s">
        <v>1422</v>
      </c>
      <c r="S765" s="2" t="s">
        <v>1423</v>
      </c>
      <c r="T765" s="2" t="s">
        <v>1424</v>
      </c>
      <c r="U765" s="2" t="s">
        <v>1425</v>
      </c>
      <c r="V765" s="2" t="s">
        <v>1426</v>
      </c>
      <c r="W765" s="2" t="s">
        <v>1427</v>
      </c>
      <c r="X765" s="5" t="s">
        <v>1428</v>
      </c>
      <c r="Y765" s="5" t="s">
        <v>1429</v>
      </c>
    </row>
    <row r="766" spans="1:25" ht="13" x14ac:dyDescent="0.15">
      <c r="A766" s="2" t="s">
        <v>10017</v>
      </c>
      <c r="B766" s="2" t="s">
        <v>10018</v>
      </c>
      <c r="C766" s="8" t="str">
        <f ca="1">IFERROR(__xludf.DUMMYFUNCTION("INDEX(SPLIT(B766,"" ""),1)"),"Bajaj")</f>
        <v>Bajaj</v>
      </c>
      <c r="D766" s="2" t="s">
        <v>13950</v>
      </c>
      <c r="E766" s="8" t="s">
        <v>13951</v>
      </c>
      <c r="F766" s="8" t="s">
        <v>13985</v>
      </c>
      <c r="G766" s="8" t="s">
        <v>14108</v>
      </c>
      <c r="H766" s="8"/>
      <c r="I766" s="9">
        <v>653</v>
      </c>
      <c r="J766" s="8" t="str">
        <f t="shared" si="4"/>
        <v>501-1000</v>
      </c>
      <c r="K766" s="8" t="s">
        <v>14144</v>
      </c>
      <c r="L766" s="8">
        <v>4</v>
      </c>
      <c r="M766" s="9">
        <v>1020</v>
      </c>
      <c r="N766" s="3">
        <v>0.36</v>
      </c>
      <c r="O766" s="2">
        <v>4.0999999999999996</v>
      </c>
      <c r="P766" s="4">
        <f t="shared" si="5"/>
        <v>0</v>
      </c>
      <c r="Q766" s="4">
        <v>3366</v>
      </c>
      <c r="R766" s="2" t="s">
        <v>10021</v>
      </c>
      <c r="S766" s="2" t="s">
        <v>10022</v>
      </c>
      <c r="T766" s="2" t="s">
        <v>10023</v>
      </c>
      <c r="U766" s="2" t="s">
        <v>10024</v>
      </c>
      <c r="V766" s="2" t="s">
        <v>10025</v>
      </c>
      <c r="W766" s="2" t="s">
        <v>14185</v>
      </c>
      <c r="X766" s="5" t="s">
        <v>10027</v>
      </c>
      <c r="Y766" s="5" t="s">
        <v>10028</v>
      </c>
    </row>
    <row r="767" spans="1:25" ht="13" x14ac:dyDescent="0.15">
      <c r="A767" s="2" t="s">
        <v>4771</v>
      </c>
      <c r="B767" s="2" t="s">
        <v>4772</v>
      </c>
      <c r="C767" s="8" t="str">
        <f ca="1">IFERROR(__xludf.DUMMYFUNCTION("INDEX(SPLIT(B767,"" ""),1)"),"SanDisk")</f>
        <v>SanDisk</v>
      </c>
      <c r="D767" s="2" t="s">
        <v>13942</v>
      </c>
      <c r="E767" s="8" t="s">
        <v>14038</v>
      </c>
      <c r="F767" s="8" t="s">
        <v>14075</v>
      </c>
      <c r="G767" s="8" t="s">
        <v>14076</v>
      </c>
      <c r="H767" s="8"/>
      <c r="I767" s="9">
        <v>649</v>
      </c>
      <c r="J767" s="8" t="str">
        <f t="shared" ref="J767:J1021" si="6">IF(I767&lt;=100,"&lt;=100",
  IF(I767&lt;=250,"101-250",
  IF(I767&lt;=500,"251-500",
  IF(I767&lt;=1000,"501-1000",
  IF(I767&lt;=2000,"1001-2000","&gt;2000")))))</f>
        <v>501-1000</v>
      </c>
      <c r="K767" s="8" t="s">
        <v>14144</v>
      </c>
      <c r="L767" s="8">
        <v>4</v>
      </c>
      <c r="M767" s="9">
        <v>2400</v>
      </c>
      <c r="N767" s="3">
        <v>0.73</v>
      </c>
      <c r="O767" s="2">
        <v>4.4000000000000004</v>
      </c>
      <c r="P767" s="4">
        <f t="shared" ref="P767:P1021" si="7">IF(O767&gt;=4.2,1,0)</f>
        <v>1</v>
      </c>
      <c r="Q767" s="4">
        <v>67260</v>
      </c>
      <c r="R767" s="2" t="s">
        <v>4774</v>
      </c>
      <c r="S767" s="2" t="s">
        <v>3304</v>
      </c>
      <c r="T767" s="2" t="s">
        <v>3305</v>
      </c>
      <c r="U767" s="2" t="s">
        <v>3306</v>
      </c>
      <c r="V767" s="2" t="s">
        <v>3307</v>
      </c>
      <c r="W767" s="2" t="s">
        <v>3308</v>
      </c>
      <c r="X767" s="5" t="s">
        <v>3309</v>
      </c>
      <c r="Y767" s="5" t="s">
        <v>4775</v>
      </c>
    </row>
    <row r="768" spans="1:25" ht="13" x14ac:dyDescent="0.15">
      <c r="A768" s="2" t="s">
        <v>2776</v>
      </c>
      <c r="B768" s="2" t="s">
        <v>2777</v>
      </c>
      <c r="C768" s="8" t="str">
        <f ca="1">IFERROR(__xludf.DUMMYFUNCTION("INDEX(SPLIT(B768,"" ""),1)"),"AmazonBasics")</f>
        <v>AmazonBasics</v>
      </c>
      <c r="D768" s="2" t="s">
        <v>13954</v>
      </c>
      <c r="E768" s="8" t="s">
        <v>14026</v>
      </c>
      <c r="F768" s="8" t="s">
        <v>14095</v>
      </c>
      <c r="G768" s="8" t="s">
        <v>14096</v>
      </c>
      <c r="H768" s="8" t="s">
        <v>14097</v>
      </c>
      <c r="I768" s="9">
        <v>649</v>
      </c>
      <c r="J768" s="8" t="str">
        <f t="shared" si="6"/>
        <v>501-1000</v>
      </c>
      <c r="K768" s="8" t="s">
        <v>14144</v>
      </c>
      <c r="L768" s="8">
        <v>4</v>
      </c>
      <c r="M768" s="9">
        <v>1600</v>
      </c>
      <c r="N768" s="3">
        <v>0.59</v>
      </c>
      <c r="O768" s="2">
        <v>4.3</v>
      </c>
      <c r="P768" s="4">
        <f t="shared" si="7"/>
        <v>1</v>
      </c>
      <c r="Q768" s="4">
        <v>5451</v>
      </c>
      <c r="R768" s="2" t="s">
        <v>2778</v>
      </c>
      <c r="S768" s="2" t="s">
        <v>1800</v>
      </c>
      <c r="T768" s="2" t="s">
        <v>1801</v>
      </c>
      <c r="U768" s="2" t="s">
        <v>1802</v>
      </c>
      <c r="V768" s="2" t="s">
        <v>1803</v>
      </c>
      <c r="W768" s="2" t="s">
        <v>1804</v>
      </c>
      <c r="X768" s="5" t="s">
        <v>2779</v>
      </c>
      <c r="Y768" s="5" t="s">
        <v>2780</v>
      </c>
    </row>
    <row r="769" spans="1:25" ht="13" x14ac:dyDescent="0.15">
      <c r="A769" s="2" t="s">
        <v>608</v>
      </c>
      <c r="B769" s="2" t="s">
        <v>609</v>
      </c>
      <c r="C769" s="8" t="str">
        <f ca="1">IFERROR(__xludf.DUMMYFUNCTION("INDEX(SPLIT(B769,"" ""),1)"),"TP-LINK")</f>
        <v>TP-LINK</v>
      </c>
      <c r="D769" s="2" t="s">
        <v>13954</v>
      </c>
      <c r="E769" s="8" t="s">
        <v>14048</v>
      </c>
      <c r="F769" s="8" t="s">
        <v>14089</v>
      </c>
      <c r="G769" s="8" t="s">
        <v>14090</v>
      </c>
      <c r="H769" s="8"/>
      <c r="I769" s="9">
        <v>649</v>
      </c>
      <c r="J769" s="8" t="str">
        <f t="shared" si="6"/>
        <v>501-1000</v>
      </c>
      <c r="K769" s="8" t="s">
        <v>14144</v>
      </c>
      <c r="L769" s="8">
        <v>4</v>
      </c>
      <c r="M769" s="9">
        <v>1399</v>
      </c>
      <c r="N769" s="3">
        <v>0.54</v>
      </c>
      <c r="O769" s="2">
        <v>4.2</v>
      </c>
      <c r="P769" s="4">
        <f t="shared" si="7"/>
        <v>1</v>
      </c>
      <c r="Q769" s="2" t="s">
        <v>115</v>
      </c>
      <c r="R769" s="2" t="s">
        <v>612</v>
      </c>
      <c r="S769" s="2" t="s">
        <v>117</v>
      </c>
      <c r="T769" s="2" t="s">
        <v>118</v>
      </c>
      <c r="U769" s="2" t="s">
        <v>119</v>
      </c>
      <c r="V769" s="2" t="s">
        <v>120</v>
      </c>
      <c r="W769" s="2" t="s">
        <v>121</v>
      </c>
      <c r="X769" s="5" t="s">
        <v>613</v>
      </c>
      <c r="Y769" s="5" t="s">
        <v>614</v>
      </c>
    </row>
    <row r="770" spans="1:25" ht="13" x14ac:dyDescent="0.15">
      <c r="A770" s="2" t="s">
        <v>927</v>
      </c>
      <c r="B770" s="2" t="s">
        <v>928</v>
      </c>
      <c r="C770" s="8" t="str">
        <f ca="1">IFERROR(__xludf.DUMMYFUNCTION("INDEX(SPLIT(B770,"" ""),1)"),"Wayona")</f>
        <v>Wayona</v>
      </c>
      <c r="D770" s="2" t="s">
        <v>13954</v>
      </c>
      <c r="E770" s="8" t="s">
        <v>14026</v>
      </c>
      <c r="F770" s="8" t="s">
        <v>14095</v>
      </c>
      <c r="G770" s="8" t="s">
        <v>14096</v>
      </c>
      <c r="H770" s="8" t="s">
        <v>14097</v>
      </c>
      <c r="I770" s="9">
        <v>649</v>
      </c>
      <c r="J770" s="8" t="str">
        <f t="shared" si="6"/>
        <v>501-1000</v>
      </c>
      <c r="K770" s="8" t="s">
        <v>14144</v>
      </c>
      <c r="L770" s="8">
        <v>4</v>
      </c>
      <c r="M770" s="9">
        <v>1999</v>
      </c>
      <c r="N770" s="3">
        <v>0.68</v>
      </c>
      <c r="O770" s="2">
        <v>4.2</v>
      </c>
      <c r="P770" s="4">
        <f t="shared" si="7"/>
        <v>1</v>
      </c>
      <c r="Q770" s="4">
        <v>24269</v>
      </c>
      <c r="R770" s="2" t="s">
        <v>474</v>
      </c>
      <c r="S770" s="2" t="s">
        <v>22</v>
      </c>
      <c r="T770" s="2" t="s">
        <v>23</v>
      </c>
      <c r="U770" s="2" t="s">
        <v>24</v>
      </c>
      <c r="V770" s="2" t="s">
        <v>25</v>
      </c>
      <c r="W770" s="2" t="s">
        <v>929</v>
      </c>
      <c r="X770" s="5" t="s">
        <v>930</v>
      </c>
      <c r="Y770" s="5" t="s">
        <v>931</v>
      </c>
    </row>
    <row r="771" spans="1:25" ht="13" x14ac:dyDescent="0.15">
      <c r="A771" s="2" t="s">
        <v>2148</v>
      </c>
      <c r="B771" s="2" t="s">
        <v>2149</v>
      </c>
      <c r="C771" s="8" t="str">
        <f ca="1">IFERROR(__xludf.DUMMYFUNCTION("INDEX(SPLIT(B771,"" ""),1)"),"Wayona")</f>
        <v>Wayona</v>
      </c>
      <c r="D771" s="2" t="s">
        <v>13954</v>
      </c>
      <c r="E771" s="8" t="s">
        <v>14026</v>
      </c>
      <c r="F771" s="8" t="s">
        <v>14095</v>
      </c>
      <c r="G771" s="8" t="s">
        <v>14096</v>
      </c>
      <c r="H771" s="8" t="s">
        <v>14097</v>
      </c>
      <c r="I771" s="9">
        <v>649</v>
      </c>
      <c r="J771" s="8" t="str">
        <f t="shared" si="6"/>
        <v>501-1000</v>
      </c>
      <c r="K771" s="8" t="s">
        <v>14144</v>
      </c>
      <c r="L771" s="8">
        <v>4</v>
      </c>
      <c r="M771" s="9">
        <v>1999</v>
      </c>
      <c r="N771" s="3">
        <v>0.68</v>
      </c>
      <c r="O771" s="2">
        <v>4.2</v>
      </c>
      <c r="P771" s="4">
        <f t="shared" si="7"/>
        <v>1</v>
      </c>
      <c r="Q771" s="4">
        <v>24269</v>
      </c>
      <c r="R771" s="2" t="s">
        <v>2150</v>
      </c>
      <c r="S771" s="2" t="s">
        <v>22</v>
      </c>
      <c r="T771" s="2" t="s">
        <v>23</v>
      </c>
      <c r="U771" s="2" t="s">
        <v>24</v>
      </c>
      <c r="V771" s="2" t="s">
        <v>25</v>
      </c>
      <c r="W771" s="2" t="s">
        <v>929</v>
      </c>
      <c r="X771" s="5" t="s">
        <v>2151</v>
      </c>
      <c r="Y771" s="5" t="s">
        <v>2152</v>
      </c>
    </row>
    <row r="772" spans="1:25" ht="13" x14ac:dyDescent="0.15">
      <c r="A772" s="2" t="s">
        <v>3936</v>
      </c>
      <c r="B772" s="2" t="s">
        <v>3937</v>
      </c>
      <c r="C772" s="8" t="str">
        <f ca="1">IFERROR(__xludf.DUMMYFUNCTION("INDEX(SPLIT(B772,"" ""),1)"),"MI")</f>
        <v>MI</v>
      </c>
      <c r="D772" s="2" t="s">
        <v>13942</v>
      </c>
      <c r="E772" s="8" t="s">
        <v>13947</v>
      </c>
      <c r="F772" s="8" t="s">
        <v>14045</v>
      </c>
      <c r="G772" s="8" t="s">
        <v>14050</v>
      </c>
      <c r="H772" s="8" t="s">
        <v>14132</v>
      </c>
      <c r="I772" s="9">
        <v>649</v>
      </c>
      <c r="J772" s="8" t="str">
        <f t="shared" si="6"/>
        <v>501-1000</v>
      </c>
      <c r="K772" s="8" t="s">
        <v>14144</v>
      </c>
      <c r="L772" s="8">
        <v>4</v>
      </c>
      <c r="M772" s="9">
        <v>999</v>
      </c>
      <c r="N772" s="3">
        <v>0.35</v>
      </c>
      <c r="O772" s="2">
        <v>4.2</v>
      </c>
      <c r="P772" s="4">
        <f t="shared" si="7"/>
        <v>1</v>
      </c>
      <c r="Q772" s="4">
        <v>1315</v>
      </c>
      <c r="R772" s="2" t="s">
        <v>3938</v>
      </c>
      <c r="S772" s="2" t="s">
        <v>3939</v>
      </c>
      <c r="T772" s="2" t="s">
        <v>3940</v>
      </c>
      <c r="U772" s="2" t="s">
        <v>3941</v>
      </c>
      <c r="V772" s="2" t="s">
        <v>3942</v>
      </c>
      <c r="W772" s="2" t="s">
        <v>3943</v>
      </c>
      <c r="X772" s="5" t="s">
        <v>3944</v>
      </c>
      <c r="Y772" s="5" t="s">
        <v>3945</v>
      </c>
    </row>
    <row r="773" spans="1:25" ht="13" x14ac:dyDescent="0.15">
      <c r="A773" s="2" t="s">
        <v>12238</v>
      </c>
      <c r="B773" s="2" t="s">
        <v>12239</v>
      </c>
      <c r="C773" s="8" t="str">
        <f ca="1">IFERROR(__xludf.DUMMYFUNCTION("INDEX(SPLIT(B773,"" ""),1)"),"Kent")</f>
        <v>Kent</v>
      </c>
      <c r="D773" s="2" t="s">
        <v>13950</v>
      </c>
      <c r="E773" s="8" t="s">
        <v>13958</v>
      </c>
      <c r="F773" s="8" t="s">
        <v>13964</v>
      </c>
      <c r="G773" s="8" t="s">
        <v>14137</v>
      </c>
      <c r="H773" s="8"/>
      <c r="I773" s="9">
        <v>649</v>
      </c>
      <c r="J773" s="8" t="str">
        <f t="shared" si="6"/>
        <v>501-1000</v>
      </c>
      <c r="K773" s="8" t="s">
        <v>14144</v>
      </c>
      <c r="L773" s="8">
        <v>4</v>
      </c>
      <c r="M773" s="9">
        <v>670</v>
      </c>
      <c r="N773" s="3">
        <v>0.03</v>
      </c>
      <c r="O773" s="2">
        <v>4.0999999999999996</v>
      </c>
      <c r="P773" s="4">
        <f t="shared" si="7"/>
        <v>0</v>
      </c>
      <c r="Q773" s="4">
        <v>7786</v>
      </c>
      <c r="R773" s="2" t="s">
        <v>12240</v>
      </c>
      <c r="S773" s="2" t="s">
        <v>12241</v>
      </c>
      <c r="T773" s="2" t="s">
        <v>12242</v>
      </c>
      <c r="U773" s="2" t="s">
        <v>12243</v>
      </c>
      <c r="V773" s="2" t="s">
        <v>12244</v>
      </c>
      <c r="W773" s="2" t="s">
        <v>12245</v>
      </c>
      <c r="X773" s="5" t="s">
        <v>12246</v>
      </c>
      <c r="Y773" s="5" t="s">
        <v>12247</v>
      </c>
    </row>
    <row r="774" spans="1:25" ht="13" x14ac:dyDescent="0.15">
      <c r="A774" s="2" t="s">
        <v>8387</v>
      </c>
      <c r="B774" s="2" t="s">
        <v>8388</v>
      </c>
      <c r="C774" s="8" t="str">
        <f ca="1">IFERROR(__xludf.DUMMYFUNCTION("INDEX(SPLIT(B774,"" ""),1)"),"ZEBRONICS")</f>
        <v>ZEBRONICS</v>
      </c>
      <c r="D774" s="2" t="s">
        <v>13954</v>
      </c>
      <c r="E774" s="8" t="s">
        <v>14026</v>
      </c>
      <c r="F774" s="8" t="s">
        <v>14068</v>
      </c>
      <c r="G774" s="8" t="s">
        <v>14163</v>
      </c>
      <c r="H774" s="8"/>
      <c r="I774" s="9">
        <v>649</v>
      </c>
      <c r="J774" s="8" t="str">
        <f t="shared" si="6"/>
        <v>501-1000</v>
      </c>
      <c r="K774" s="8" t="s">
        <v>14144</v>
      </c>
      <c r="L774" s="8">
        <v>4</v>
      </c>
      <c r="M774" s="9">
        <v>1300</v>
      </c>
      <c r="N774" s="3">
        <v>0.5</v>
      </c>
      <c r="O774" s="2">
        <v>4.0999999999999996</v>
      </c>
      <c r="P774" s="4">
        <f t="shared" si="7"/>
        <v>0</v>
      </c>
      <c r="Q774" s="4">
        <v>5195</v>
      </c>
      <c r="R774" s="2" t="s">
        <v>8390</v>
      </c>
      <c r="S774" s="2" t="s">
        <v>8391</v>
      </c>
      <c r="T774" s="2" t="s">
        <v>8392</v>
      </c>
      <c r="U774" s="2" t="s">
        <v>8393</v>
      </c>
      <c r="V774" s="2" t="s">
        <v>8394</v>
      </c>
      <c r="W774" s="2" t="s">
        <v>8395</v>
      </c>
      <c r="X774" s="5" t="s">
        <v>8396</v>
      </c>
      <c r="Y774" s="5" t="s">
        <v>8397</v>
      </c>
    </row>
    <row r="775" spans="1:25" ht="13" x14ac:dyDescent="0.15">
      <c r="A775" s="2" t="s">
        <v>9124</v>
      </c>
      <c r="B775" s="2" t="s">
        <v>9125</v>
      </c>
      <c r="C775" s="8" t="str">
        <f ca="1">IFERROR(__xludf.DUMMYFUNCTION("INDEX(SPLIT(B775,"" ""),1)"),"Pigeon")</f>
        <v>Pigeon</v>
      </c>
      <c r="D775" s="2" t="s">
        <v>13950</v>
      </c>
      <c r="E775" s="8" t="s">
        <v>13958</v>
      </c>
      <c r="F775" s="8" t="s">
        <v>13969</v>
      </c>
      <c r="G775" s="8" t="s">
        <v>14040</v>
      </c>
      <c r="H775" s="8" t="s">
        <v>14041</v>
      </c>
      <c r="I775" s="9">
        <v>649</v>
      </c>
      <c r="J775" s="8" t="str">
        <f t="shared" si="6"/>
        <v>501-1000</v>
      </c>
      <c r="K775" s="8" t="s">
        <v>14144</v>
      </c>
      <c r="L775" s="8">
        <v>4</v>
      </c>
      <c r="M775" s="9">
        <v>1245</v>
      </c>
      <c r="N775" s="3">
        <v>0.48</v>
      </c>
      <c r="O775" s="2">
        <v>3.9</v>
      </c>
      <c r="P775" s="4">
        <f t="shared" si="7"/>
        <v>0</v>
      </c>
      <c r="Q775" s="2" t="s">
        <v>9128</v>
      </c>
      <c r="R775" s="2" t="s">
        <v>9129</v>
      </c>
      <c r="S775" s="2" t="s">
        <v>9130</v>
      </c>
      <c r="T775" s="2" t="s">
        <v>9131</v>
      </c>
      <c r="U775" s="2" t="s">
        <v>9132</v>
      </c>
      <c r="V775" s="2" t="s">
        <v>9133</v>
      </c>
      <c r="W775" s="2" t="s">
        <v>9134</v>
      </c>
      <c r="X775" s="5" t="s">
        <v>9135</v>
      </c>
      <c r="Y775" s="5" t="s">
        <v>9136</v>
      </c>
    </row>
    <row r="776" spans="1:25" ht="13" x14ac:dyDescent="0.15">
      <c r="A776" s="2" t="s">
        <v>8195</v>
      </c>
      <c r="B776" s="2" t="s">
        <v>8196</v>
      </c>
      <c r="C776" s="8" t="str">
        <f ca="1">IFERROR(__xludf.DUMMYFUNCTION("INDEX(SPLIT(B776,"" ""),1)"),"Boult")</f>
        <v>Boult</v>
      </c>
      <c r="D776" s="2" t="s">
        <v>13942</v>
      </c>
      <c r="E776" s="8" t="s">
        <v>14007</v>
      </c>
      <c r="F776" s="8" t="s">
        <v>14008</v>
      </c>
      <c r="G776" s="8" t="s">
        <v>14087</v>
      </c>
      <c r="H776" s="8"/>
      <c r="I776" s="9">
        <v>649</v>
      </c>
      <c r="J776" s="8" t="str">
        <f t="shared" si="6"/>
        <v>501-1000</v>
      </c>
      <c r="K776" s="8" t="s">
        <v>14144</v>
      </c>
      <c r="L776" s="8">
        <v>4</v>
      </c>
      <c r="M776" s="9">
        <v>2499</v>
      </c>
      <c r="N776" s="3">
        <v>0.74</v>
      </c>
      <c r="O776" s="2">
        <v>3.9</v>
      </c>
      <c r="P776" s="4">
        <f t="shared" si="7"/>
        <v>0</v>
      </c>
      <c r="Q776" s="4">
        <v>13049</v>
      </c>
      <c r="R776" s="2" t="s">
        <v>8197</v>
      </c>
      <c r="S776" s="2" t="s">
        <v>8198</v>
      </c>
      <c r="T776" s="2" t="s">
        <v>8199</v>
      </c>
      <c r="U776" s="2" t="s">
        <v>8200</v>
      </c>
      <c r="V776" s="2" t="s">
        <v>8201</v>
      </c>
      <c r="W776" s="2" t="s">
        <v>14186</v>
      </c>
      <c r="X776" s="5" t="s">
        <v>8203</v>
      </c>
      <c r="Y776" s="5" t="s">
        <v>8204</v>
      </c>
    </row>
    <row r="777" spans="1:25" ht="13" x14ac:dyDescent="0.15">
      <c r="A777" s="2" t="s">
        <v>10895</v>
      </c>
      <c r="B777" s="2" t="s">
        <v>10896</v>
      </c>
      <c r="C777" s="8" t="str">
        <f ca="1">IFERROR(__xludf.DUMMYFUNCTION("INDEX(SPLIT(B777,"" ""),1)"),"HOMEPACK")</f>
        <v>HOMEPACK</v>
      </c>
      <c r="D777" s="2" t="s">
        <v>13950</v>
      </c>
      <c r="E777" s="8" t="s">
        <v>13951</v>
      </c>
      <c r="F777" s="8" t="s">
        <v>13972</v>
      </c>
      <c r="G777" s="8" t="s">
        <v>13982</v>
      </c>
      <c r="H777" s="8"/>
      <c r="I777" s="9">
        <v>649</v>
      </c>
      <c r="J777" s="8" t="str">
        <f t="shared" si="6"/>
        <v>501-1000</v>
      </c>
      <c r="K777" s="8" t="s">
        <v>14144</v>
      </c>
      <c r="L777" s="8">
        <v>4</v>
      </c>
      <c r="M777" s="9">
        <v>999</v>
      </c>
      <c r="N777" s="3">
        <v>0.35</v>
      </c>
      <c r="O777" s="2">
        <v>3.8</v>
      </c>
      <c r="P777" s="4">
        <f t="shared" si="7"/>
        <v>0</v>
      </c>
      <c r="Q777" s="2">
        <v>49</v>
      </c>
      <c r="R777" s="2" t="s">
        <v>10897</v>
      </c>
      <c r="S777" s="2" t="s">
        <v>10898</v>
      </c>
      <c r="T777" s="2" t="s">
        <v>10899</v>
      </c>
      <c r="U777" s="2" t="s">
        <v>10900</v>
      </c>
      <c r="V777" s="2" t="s">
        <v>10901</v>
      </c>
      <c r="W777" s="2" t="s">
        <v>10902</v>
      </c>
      <c r="X777" s="5" t="s">
        <v>10903</v>
      </c>
      <c r="Y777" s="5" t="s">
        <v>10904</v>
      </c>
    </row>
    <row r="778" spans="1:25" ht="13" x14ac:dyDescent="0.15">
      <c r="A778" s="2" t="s">
        <v>13082</v>
      </c>
      <c r="B778" s="2" t="s">
        <v>13083</v>
      </c>
      <c r="C778" s="8" t="str">
        <f ca="1">IFERROR(__xludf.DUMMYFUNCTION("INDEX(SPLIT(B778,"" ""),1)"),"VAPJA®")</f>
        <v>VAPJA®</v>
      </c>
      <c r="D778" s="2" t="s">
        <v>13950</v>
      </c>
      <c r="E778" s="8" t="s">
        <v>13958</v>
      </c>
      <c r="F778" s="8" t="s">
        <v>13969</v>
      </c>
      <c r="G778" s="8" t="s">
        <v>13996</v>
      </c>
      <c r="H778" s="8"/>
      <c r="I778" s="9">
        <v>649</v>
      </c>
      <c r="J778" s="8" t="str">
        <f t="shared" si="6"/>
        <v>501-1000</v>
      </c>
      <c r="K778" s="8" t="s">
        <v>14144</v>
      </c>
      <c r="L778" s="8">
        <v>4</v>
      </c>
      <c r="M778" s="9">
        <v>999</v>
      </c>
      <c r="N778" s="3">
        <v>0.35</v>
      </c>
      <c r="O778" s="2">
        <v>3.6</v>
      </c>
      <c r="P778" s="4">
        <f t="shared" si="7"/>
        <v>0</v>
      </c>
      <c r="Q778" s="2">
        <v>4</v>
      </c>
      <c r="R778" s="2" t="s">
        <v>13084</v>
      </c>
      <c r="S778" s="2" t="s">
        <v>13085</v>
      </c>
      <c r="T778" s="2" t="s">
        <v>13086</v>
      </c>
      <c r="U778" s="2" t="s">
        <v>13087</v>
      </c>
      <c r="V778" s="2" t="s">
        <v>13088</v>
      </c>
      <c r="W778" s="2" t="s">
        <v>13089</v>
      </c>
      <c r="X778" s="5" t="s">
        <v>13090</v>
      </c>
      <c r="Y778" s="5" t="s">
        <v>13091</v>
      </c>
    </row>
    <row r="779" spans="1:25" ht="13" x14ac:dyDescent="0.15">
      <c r="A779" s="2" t="s">
        <v>8101</v>
      </c>
      <c r="B779" s="2" t="s">
        <v>8102</v>
      </c>
      <c r="C779" s="8" t="str">
        <f ca="1">IFERROR(__xludf.DUMMYFUNCTION("INDEX(SPLIT(B779,"" ""),1)"),"Hp")</f>
        <v>Hp</v>
      </c>
      <c r="D779" s="2" t="s">
        <v>13954</v>
      </c>
      <c r="E779" s="8" t="s">
        <v>14026</v>
      </c>
      <c r="F779" s="8" t="s">
        <v>14068</v>
      </c>
      <c r="G779" s="8" t="s">
        <v>14187</v>
      </c>
      <c r="H779" s="8"/>
      <c r="I779" s="9">
        <v>649</v>
      </c>
      <c r="J779" s="8" t="str">
        <f t="shared" si="6"/>
        <v>501-1000</v>
      </c>
      <c r="K779" s="8" t="s">
        <v>14144</v>
      </c>
      <c r="L779" s="8">
        <v>4</v>
      </c>
      <c r="M779" s="9">
        <v>999</v>
      </c>
      <c r="N779" s="3">
        <v>0.35</v>
      </c>
      <c r="O779" s="2">
        <v>3.5</v>
      </c>
      <c r="P779" s="4">
        <f t="shared" si="7"/>
        <v>0</v>
      </c>
      <c r="Q779" s="4">
        <v>7222</v>
      </c>
      <c r="R779" s="2" t="s">
        <v>8104</v>
      </c>
      <c r="S779" s="2" t="s">
        <v>8105</v>
      </c>
      <c r="T779" s="2" t="s">
        <v>8106</v>
      </c>
      <c r="U779" s="2" t="s">
        <v>8107</v>
      </c>
      <c r="V779" s="2" t="s">
        <v>8108</v>
      </c>
      <c r="W779" s="2" t="s">
        <v>8109</v>
      </c>
      <c r="X779" s="5" t="s">
        <v>8110</v>
      </c>
      <c r="Y779" s="5" t="s">
        <v>8111</v>
      </c>
    </row>
    <row r="780" spans="1:25" ht="13" x14ac:dyDescent="0.15">
      <c r="A780" s="2" t="s">
        <v>12714</v>
      </c>
      <c r="B780" s="2" t="s">
        <v>12715</v>
      </c>
      <c r="C780" s="8" t="str">
        <f ca="1">IFERROR(__xludf.DUMMYFUNCTION("INDEX(SPLIT(B780,"" ""),1)"),"Crompton")</f>
        <v>Crompton</v>
      </c>
      <c r="D780" s="2" t="s">
        <v>13950</v>
      </c>
      <c r="E780" s="8" t="s">
        <v>13958</v>
      </c>
      <c r="F780" s="8" t="s">
        <v>13959</v>
      </c>
      <c r="G780" s="8" t="s">
        <v>13992</v>
      </c>
      <c r="H780" s="8" t="s">
        <v>13993</v>
      </c>
      <c r="I780" s="9">
        <v>645</v>
      </c>
      <c r="J780" s="8" t="str">
        <f t="shared" si="6"/>
        <v>501-1000</v>
      </c>
      <c r="K780" s="8" t="s">
        <v>14144</v>
      </c>
      <c r="L780" s="8">
        <v>4</v>
      </c>
      <c r="M780" s="9">
        <v>1100</v>
      </c>
      <c r="N780" s="3">
        <v>0.41</v>
      </c>
      <c r="O780" s="2">
        <v>4</v>
      </c>
      <c r="P780" s="4">
        <f t="shared" si="7"/>
        <v>0</v>
      </c>
      <c r="Q780" s="4">
        <v>3271</v>
      </c>
      <c r="R780" s="2" t="s">
        <v>12717</v>
      </c>
      <c r="S780" s="2" t="s">
        <v>12718</v>
      </c>
      <c r="T780" s="2" t="s">
        <v>12719</v>
      </c>
      <c r="U780" s="2" t="s">
        <v>12720</v>
      </c>
      <c r="V780" s="2" t="s">
        <v>12721</v>
      </c>
      <c r="W780" s="2" t="s">
        <v>12722</v>
      </c>
      <c r="X780" s="5" t="s">
        <v>12723</v>
      </c>
      <c r="Y780" s="5" t="s">
        <v>12724</v>
      </c>
    </row>
    <row r="781" spans="1:25" ht="13" x14ac:dyDescent="0.15">
      <c r="A781" s="2" t="s">
        <v>12582</v>
      </c>
      <c r="B781" s="2" t="s">
        <v>12583</v>
      </c>
      <c r="C781" s="8" t="str">
        <f ca="1">IFERROR(__xludf.DUMMYFUNCTION("INDEX(SPLIT(B781,"" ""),1)"),"Crompton")</f>
        <v>Crompton</v>
      </c>
      <c r="D781" s="2" t="s">
        <v>13950</v>
      </c>
      <c r="E781" s="8" t="s">
        <v>13951</v>
      </c>
      <c r="F781" s="8" t="s">
        <v>13985</v>
      </c>
      <c r="G781" s="8" t="s">
        <v>14108</v>
      </c>
      <c r="H781" s="8"/>
      <c r="I781" s="9">
        <v>640</v>
      </c>
      <c r="J781" s="8" t="str">
        <f t="shared" si="6"/>
        <v>501-1000</v>
      </c>
      <c r="K781" s="8" t="s">
        <v>14144</v>
      </c>
      <c r="L781" s="8">
        <v>4</v>
      </c>
      <c r="M781" s="9">
        <v>1020</v>
      </c>
      <c r="N781" s="3">
        <v>0.37</v>
      </c>
      <c r="O781" s="2">
        <v>4.0999999999999996</v>
      </c>
      <c r="P781" s="4">
        <f t="shared" si="7"/>
        <v>0</v>
      </c>
      <c r="Q781" s="4">
        <v>5059</v>
      </c>
      <c r="R781" s="2" t="s">
        <v>12584</v>
      </c>
      <c r="S781" s="2" t="s">
        <v>12585</v>
      </c>
      <c r="T781" s="2" t="s">
        <v>12586</v>
      </c>
      <c r="U781" s="2" t="s">
        <v>12587</v>
      </c>
      <c r="V781" s="2" t="s">
        <v>12588</v>
      </c>
      <c r="W781" s="2" t="s">
        <v>12589</v>
      </c>
      <c r="X781" s="5" t="s">
        <v>12590</v>
      </c>
      <c r="Y781" s="5" t="s">
        <v>12591</v>
      </c>
    </row>
    <row r="782" spans="1:25" ht="13" x14ac:dyDescent="0.15">
      <c r="A782" s="2" t="s">
        <v>1566</v>
      </c>
      <c r="B782" s="2" t="s">
        <v>1567</v>
      </c>
      <c r="C782" s="8" t="str">
        <f ca="1">IFERROR(__xludf.DUMMYFUNCTION("INDEX(SPLIT(B782,"" ""),1)"),"ZEBRONICS")</f>
        <v>ZEBRONICS</v>
      </c>
      <c r="D782" s="2" t="s">
        <v>13942</v>
      </c>
      <c r="E782" s="8" t="s">
        <v>13943</v>
      </c>
      <c r="F782" s="8" t="s">
        <v>14038</v>
      </c>
      <c r="G782" s="8" t="s">
        <v>14096</v>
      </c>
      <c r="H782" s="8" t="s">
        <v>14145</v>
      </c>
      <c r="I782" s="9">
        <v>637</v>
      </c>
      <c r="J782" s="8" t="str">
        <f t="shared" si="6"/>
        <v>501-1000</v>
      </c>
      <c r="K782" s="8" t="s">
        <v>14144</v>
      </c>
      <c r="L782" s="8">
        <v>4</v>
      </c>
      <c r="M782" s="9">
        <v>1499</v>
      </c>
      <c r="N782" s="3">
        <v>0.57999999999999996</v>
      </c>
      <c r="O782" s="2">
        <v>4.0999999999999996</v>
      </c>
      <c r="P782" s="4">
        <f t="shared" si="7"/>
        <v>0</v>
      </c>
      <c r="Q782" s="2">
        <v>24</v>
      </c>
      <c r="R782" s="2" t="s">
        <v>1569</v>
      </c>
      <c r="S782" s="2" t="s">
        <v>1570</v>
      </c>
      <c r="T782" s="2" t="s">
        <v>1571</v>
      </c>
      <c r="U782" s="2" t="s">
        <v>1572</v>
      </c>
      <c r="V782" s="2" t="s">
        <v>1573</v>
      </c>
      <c r="W782" s="2" t="s">
        <v>1574</v>
      </c>
      <c r="X782" s="5" t="s">
        <v>1575</v>
      </c>
      <c r="Y782" s="5" t="s">
        <v>1576</v>
      </c>
    </row>
    <row r="783" spans="1:25" ht="13" x14ac:dyDescent="0.15">
      <c r="A783" s="2" t="s">
        <v>12204</v>
      </c>
      <c r="B783" s="2" t="s">
        <v>12205</v>
      </c>
      <c r="C783" s="8" t="str">
        <f ca="1">IFERROR(__xludf.DUMMYFUNCTION("INDEX(SPLIT(B783,"" ""),1)"),"Preethi")</f>
        <v>Preethi</v>
      </c>
      <c r="D783" s="2" t="s">
        <v>13950</v>
      </c>
      <c r="E783" s="8" t="s">
        <v>13958</v>
      </c>
      <c r="F783" s="8" t="s">
        <v>13969</v>
      </c>
      <c r="G783" s="8" t="s">
        <v>14183</v>
      </c>
      <c r="H783" s="8" t="s">
        <v>14188</v>
      </c>
      <c r="I783" s="9">
        <v>635</v>
      </c>
      <c r="J783" s="8" t="str">
        <f t="shared" si="6"/>
        <v>501-1000</v>
      </c>
      <c r="K783" s="8" t="s">
        <v>14144</v>
      </c>
      <c r="L783" s="8">
        <v>4</v>
      </c>
      <c r="M783" s="9">
        <v>635</v>
      </c>
      <c r="N783" s="3">
        <v>0</v>
      </c>
      <c r="O783" s="2">
        <v>4.3</v>
      </c>
      <c r="P783" s="4">
        <f t="shared" si="7"/>
        <v>1</v>
      </c>
      <c r="Q783" s="4">
        <v>4570</v>
      </c>
      <c r="R783" s="2" t="s">
        <v>12208</v>
      </c>
      <c r="S783" s="2" t="s">
        <v>12209</v>
      </c>
      <c r="T783" s="2" t="s">
        <v>12210</v>
      </c>
      <c r="U783" s="2" t="s">
        <v>12211</v>
      </c>
      <c r="V783" s="2" t="s">
        <v>12212</v>
      </c>
      <c r="W783" s="2" t="s">
        <v>12213</v>
      </c>
      <c r="X783" s="5" t="s">
        <v>12214</v>
      </c>
      <c r="Y783" s="5" t="s">
        <v>12215</v>
      </c>
    </row>
    <row r="784" spans="1:25" ht="13" x14ac:dyDescent="0.15">
      <c r="A784" s="2" t="s">
        <v>7321</v>
      </c>
      <c r="B784" s="2" t="s">
        <v>7322</v>
      </c>
      <c r="C784" s="8" t="str">
        <f ca="1">IFERROR(__xludf.DUMMYFUNCTION("INDEX(SPLIT(B784,"" ""),1)"),"Lenovo")</f>
        <v>Lenovo</v>
      </c>
      <c r="D784" s="2" t="s">
        <v>13954</v>
      </c>
      <c r="E784" s="8" t="s">
        <v>14026</v>
      </c>
      <c r="F784" s="8" t="s">
        <v>14027</v>
      </c>
      <c r="G784" s="8" t="s">
        <v>14111</v>
      </c>
      <c r="H784" s="8"/>
      <c r="I784" s="9">
        <v>629</v>
      </c>
      <c r="J784" s="8" t="str">
        <f t="shared" si="6"/>
        <v>501-1000</v>
      </c>
      <c r="K784" s="8" t="s">
        <v>14144</v>
      </c>
      <c r="L784" s="8">
        <v>4</v>
      </c>
      <c r="M784" s="9">
        <v>1390</v>
      </c>
      <c r="N784" s="3">
        <v>0.55000000000000004</v>
      </c>
      <c r="O784" s="2">
        <v>4.4000000000000004</v>
      </c>
      <c r="P784" s="4">
        <f t="shared" si="7"/>
        <v>1</v>
      </c>
      <c r="Q784" s="4">
        <v>6301</v>
      </c>
      <c r="R784" s="2" t="s">
        <v>7325</v>
      </c>
      <c r="S784" s="2" t="s">
        <v>7326</v>
      </c>
      <c r="T784" s="2" t="s">
        <v>7327</v>
      </c>
      <c r="U784" s="2" t="s">
        <v>7328</v>
      </c>
      <c r="V784" s="2" t="s">
        <v>7329</v>
      </c>
      <c r="W784" s="2" t="s">
        <v>7330</v>
      </c>
      <c r="X784" s="5" t="s">
        <v>7331</v>
      </c>
      <c r="Y784" s="5" t="s">
        <v>7332</v>
      </c>
    </row>
    <row r="785" spans="1:25" ht="13" x14ac:dyDescent="0.15">
      <c r="A785" s="2" t="s">
        <v>9291</v>
      </c>
      <c r="B785" s="2" t="s">
        <v>9292</v>
      </c>
      <c r="C785" s="8" t="str">
        <f ca="1">IFERROR(__xludf.DUMMYFUNCTION("INDEX(SPLIT(B785,"" ""),1)"),"Bajaj")</f>
        <v>Bajaj</v>
      </c>
      <c r="D785" s="2" t="s">
        <v>13950</v>
      </c>
      <c r="E785" s="8" t="s">
        <v>13958</v>
      </c>
      <c r="F785" s="8" t="s">
        <v>13959</v>
      </c>
      <c r="G785" s="8" t="s">
        <v>13992</v>
      </c>
      <c r="H785" s="8" t="s">
        <v>13993</v>
      </c>
      <c r="I785" s="9">
        <v>625</v>
      </c>
      <c r="J785" s="8" t="str">
        <f t="shared" si="6"/>
        <v>501-1000</v>
      </c>
      <c r="K785" s="8" t="s">
        <v>14144</v>
      </c>
      <c r="L785" s="8">
        <v>4</v>
      </c>
      <c r="M785" s="9">
        <v>1400</v>
      </c>
      <c r="N785" s="3">
        <v>0.55000000000000004</v>
      </c>
      <c r="O785" s="2">
        <v>4.2</v>
      </c>
      <c r="P785" s="4">
        <f t="shared" si="7"/>
        <v>1</v>
      </c>
      <c r="Q785" s="4">
        <v>23316</v>
      </c>
      <c r="R785" s="2" t="s">
        <v>9295</v>
      </c>
      <c r="S785" s="2" t="s">
        <v>9296</v>
      </c>
      <c r="T785" s="2" t="s">
        <v>9297</v>
      </c>
      <c r="U785" s="2" t="s">
        <v>9298</v>
      </c>
      <c r="V785" s="2" t="s">
        <v>9299</v>
      </c>
      <c r="W785" s="2" t="s">
        <v>9300</v>
      </c>
      <c r="X785" s="5" t="s">
        <v>9301</v>
      </c>
      <c r="Y785" s="5" t="s">
        <v>9302</v>
      </c>
    </row>
    <row r="786" spans="1:25" ht="13" x14ac:dyDescent="0.15">
      <c r="A786" s="2" t="s">
        <v>10381</v>
      </c>
      <c r="B786" s="2" t="s">
        <v>10382</v>
      </c>
      <c r="C786" s="8" t="str">
        <f ca="1">IFERROR(__xludf.DUMMYFUNCTION("INDEX(SPLIT(B786,"" ""),1)"),"USHA")</f>
        <v>USHA</v>
      </c>
      <c r="D786" s="2" t="s">
        <v>13950</v>
      </c>
      <c r="E786" s="8" t="s">
        <v>13958</v>
      </c>
      <c r="F786" s="8" t="s">
        <v>13959</v>
      </c>
      <c r="G786" s="8" t="s">
        <v>13992</v>
      </c>
      <c r="H786" s="8" t="s">
        <v>13993</v>
      </c>
      <c r="I786" s="9">
        <v>616</v>
      </c>
      <c r="J786" s="8" t="str">
        <f t="shared" si="6"/>
        <v>501-1000</v>
      </c>
      <c r="K786" s="8" t="s">
        <v>14144</v>
      </c>
      <c r="L786" s="8">
        <v>4</v>
      </c>
      <c r="M786" s="9">
        <v>1190</v>
      </c>
      <c r="N786" s="3">
        <v>0.48</v>
      </c>
      <c r="O786" s="2">
        <v>4.0999999999999996</v>
      </c>
      <c r="P786" s="4">
        <f t="shared" si="7"/>
        <v>0</v>
      </c>
      <c r="Q786" s="4">
        <v>37126</v>
      </c>
      <c r="R786" s="2" t="s">
        <v>10384</v>
      </c>
      <c r="S786" s="2" t="s">
        <v>10385</v>
      </c>
      <c r="T786" s="2" t="s">
        <v>10386</v>
      </c>
      <c r="U786" s="2" t="s">
        <v>10387</v>
      </c>
      <c r="V786" s="2" t="s">
        <v>10388</v>
      </c>
      <c r="W786" s="2" t="s">
        <v>10389</v>
      </c>
      <c r="X786" s="5" t="s">
        <v>10390</v>
      </c>
      <c r="Y786" s="5" t="s">
        <v>10391</v>
      </c>
    </row>
    <row r="787" spans="1:25" ht="13" x14ac:dyDescent="0.15">
      <c r="A787" s="2" t="s">
        <v>10412</v>
      </c>
      <c r="B787" s="2" t="s">
        <v>10413</v>
      </c>
      <c r="C787" s="8" t="str">
        <f ca="1">IFERROR(__xludf.DUMMYFUNCTION("INDEX(SPLIT(B787,"" ""),1)"),"Crompton")</f>
        <v>Crompton</v>
      </c>
      <c r="D787" s="2" t="s">
        <v>13950</v>
      </c>
      <c r="E787" s="8" t="s">
        <v>13951</v>
      </c>
      <c r="F787" s="8" t="s">
        <v>13985</v>
      </c>
      <c r="G787" s="8" t="s">
        <v>14108</v>
      </c>
      <c r="H787" s="8"/>
      <c r="I787" s="9">
        <v>610</v>
      </c>
      <c r="J787" s="8" t="str">
        <f t="shared" si="6"/>
        <v>501-1000</v>
      </c>
      <c r="K787" s="8" t="s">
        <v>14144</v>
      </c>
      <c r="L787" s="8">
        <v>4</v>
      </c>
      <c r="M787" s="9">
        <v>825</v>
      </c>
      <c r="N787" s="3">
        <v>0.26</v>
      </c>
      <c r="O787" s="2">
        <v>4.0999999999999996</v>
      </c>
      <c r="P787" s="4">
        <f t="shared" si="7"/>
        <v>0</v>
      </c>
      <c r="Q787" s="4">
        <v>13165</v>
      </c>
      <c r="R787" s="2" t="s">
        <v>10416</v>
      </c>
      <c r="S787" s="2" t="s">
        <v>10417</v>
      </c>
      <c r="T787" s="2" t="s">
        <v>10418</v>
      </c>
      <c r="U787" s="2" t="s">
        <v>10419</v>
      </c>
      <c r="V787" s="2" t="s">
        <v>10420</v>
      </c>
      <c r="W787" s="2" t="s">
        <v>10421</v>
      </c>
      <c r="X787" s="5" t="s">
        <v>10422</v>
      </c>
      <c r="Y787" s="5" t="s">
        <v>10423</v>
      </c>
    </row>
    <row r="788" spans="1:25" ht="13" x14ac:dyDescent="0.15">
      <c r="A788" s="2" t="s">
        <v>2791</v>
      </c>
      <c r="B788" s="2" t="s">
        <v>2792</v>
      </c>
      <c r="C788" s="8" t="str">
        <f ca="1">IFERROR(__xludf.DUMMYFUNCTION("INDEX(SPLIT(B788,"" ""),1)"),"AmazonBasics")</f>
        <v>AmazonBasics</v>
      </c>
      <c r="D788" s="2" t="s">
        <v>13942</v>
      </c>
      <c r="E788" s="8" t="s">
        <v>13943</v>
      </c>
      <c r="F788" s="8" t="s">
        <v>14038</v>
      </c>
      <c r="G788" s="8" t="s">
        <v>14096</v>
      </c>
      <c r="H788" s="8" t="s">
        <v>14145</v>
      </c>
      <c r="I788" s="9">
        <v>609</v>
      </c>
      <c r="J788" s="8" t="str">
        <f t="shared" si="6"/>
        <v>501-1000</v>
      </c>
      <c r="K788" s="8" t="s">
        <v>14144</v>
      </c>
      <c r="L788" s="8">
        <v>4</v>
      </c>
      <c r="M788" s="9">
        <v>1500</v>
      </c>
      <c r="N788" s="3">
        <v>0.59</v>
      </c>
      <c r="O788" s="2">
        <v>4.5</v>
      </c>
      <c r="P788" s="4">
        <f t="shared" si="7"/>
        <v>1</v>
      </c>
      <c r="Q788" s="4">
        <v>1029</v>
      </c>
      <c r="R788" s="2" t="s">
        <v>2794</v>
      </c>
      <c r="S788" s="2" t="s">
        <v>2795</v>
      </c>
      <c r="T788" s="2" t="s">
        <v>2796</v>
      </c>
      <c r="U788" s="2" t="s">
        <v>2797</v>
      </c>
      <c r="V788" s="2" t="s">
        <v>2798</v>
      </c>
      <c r="W788" s="2" t="s">
        <v>2799</v>
      </c>
      <c r="X788" s="5" t="s">
        <v>2800</v>
      </c>
      <c r="Y788" s="5" t="s">
        <v>2801</v>
      </c>
    </row>
    <row r="789" spans="1:25" ht="13" x14ac:dyDescent="0.15">
      <c r="A789" s="2" t="s">
        <v>10295</v>
      </c>
      <c r="B789" s="2" t="s">
        <v>10296</v>
      </c>
      <c r="C789" s="8" t="str">
        <f ca="1">IFERROR(__xludf.DUMMYFUNCTION("INDEX(SPLIT(B789,"" ""),1)"),"HUL")</f>
        <v>HUL</v>
      </c>
      <c r="D789" s="2" t="s">
        <v>13950</v>
      </c>
      <c r="E789" s="8" t="s">
        <v>13958</v>
      </c>
      <c r="F789" s="8" t="s">
        <v>13964</v>
      </c>
      <c r="G789" s="8" t="s">
        <v>14153</v>
      </c>
      <c r="H789" s="8"/>
      <c r="I789" s="9">
        <v>600</v>
      </c>
      <c r="J789" s="8" t="str">
        <f t="shared" si="6"/>
        <v>501-1000</v>
      </c>
      <c r="K789" s="8" t="s">
        <v>14144</v>
      </c>
      <c r="L789" s="8">
        <v>4</v>
      </c>
      <c r="M789" s="9">
        <v>600</v>
      </c>
      <c r="N789" s="3">
        <v>0</v>
      </c>
      <c r="O789" s="2">
        <v>4.0999999999999996</v>
      </c>
      <c r="P789" s="4">
        <f t="shared" si="7"/>
        <v>0</v>
      </c>
      <c r="Q789" s="4">
        <v>10907</v>
      </c>
      <c r="R789" s="2" t="s">
        <v>10298</v>
      </c>
      <c r="S789" s="2" t="s">
        <v>10299</v>
      </c>
      <c r="T789" s="2" t="s">
        <v>10300</v>
      </c>
      <c r="U789" s="2" t="s">
        <v>10301</v>
      </c>
      <c r="V789" s="2" t="s">
        <v>10302</v>
      </c>
      <c r="W789" s="2" t="s">
        <v>10303</v>
      </c>
      <c r="X789" s="5" t="s">
        <v>10304</v>
      </c>
      <c r="Y789" s="5" t="s">
        <v>10305</v>
      </c>
    </row>
    <row r="790" spans="1:25" ht="13" x14ac:dyDescent="0.15">
      <c r="A790" s="2" t="s">
        <v>11780</v>
      </c>
      <c r="B790" s="2" t="s">
        <v>11781</v>
      </c>
      <c r="C790" s="8" t="str">
        <f ca="1">IFERROR(__xludf.DUMMYFUNCTION("INDEX(SPLIT(B790,"" ""),1)"),"Prestige")</f>
        <v>Prestige</v>
      </c>
      <c r="D790" s="2" t="s">
        <v>13950</v>
      </c>
      <c r="E790" s="8" t="s">
        <v>13958</v>
      </c>
      <c r="F790" s="8" t="s">
        <v>13964</v>
      </c>
      <c r="G790" s="8" t="s">
        <v>14137</v>
      </c>
      <c r="H790" s="8"/>
      <c r="I790" s="9">
        <v>600</v>
      </c>
      <c r="J790" s="8" t="str">
        <f t="shared" si="6"/>
        <v>501-1000</v>
      </c>
      <c r="K790" s="8" t="s">
        <v>14144</v>
      </c>
      <c r="L790" s="8">
        <v>4</v>
      </c>
      <c r="M790" s="9">
        <v>640</v>
      </c>
      <c r="N790" s="3">
        <v>0.06</v>
      </c>
      <c r="O790" s="2">
        <v>3.8</v>
      </c>
      <c r="P790" s="4">
        <f t="shared" si="7"/>
        <v>0</v>
      </c>
      <c r="Q790" s="4">
        <v>2593</v>
      </c>
      <c r="R790" s="2" t="s">
        <v>11782</v>
      </c>
      <c r="S790" s="2" t="s">
        <v>11783</v>
      </c>
      <c r="T790" s="2" t="s">
        <v>11784</v>
      </c>
      <c r="U790" s="2" t="s">
        <v>11785</v>
      </c>
      <c r="V790" s="2" t="s">
        <v>11786</v>
      </c>
      <c r="W790" s="2" t="s">
        <v>11787</v>
      </c>
      <c r="X790" s="5" t="s">
        <v>11788</v>
      </c>
      <c r="Y790" s="5" t="s">
        <v>11789</v>
      </c>
    </row>
    <row r="791" spans="1:25" ht="13" x14ac:dyDescent="0.15">
      <c r="A791" s="2" t="s">
        <v>2299</v>
      </c>
      <c r="B791" s="2" t="s">
        <v>2300</v>
      </c>
      <c r="C791" s="8" t="str">
        <f ca="1">IFERROR(__xludf.DUMMYFUNCTION("INDEX(SPLIT(B791,"" ""),1)"),"Belkin")</f>
        <v>Belkin</v>
      </c>
      <c r="D791" s="2" t="s">
        <v>13954</v>
      </c>
      <c r="E791" s="8" t="s">
        <v>14026</v>
      </c>
      <c r="F791" s="8" t="s">
        <v>14095</v>
      </c>
      <c r="G791" s="8" t="s">
        <v>14096</v>
      </c>
      <c r="H791" s="8" t="s">
        <v>14097</v>
      </c>
      <c r="I791" s="9">
        <v>599</v>
      </c>
      <c r="J791" s="8" t="str">
        <f t="shared" si="6"/>
        <v>501-1000</v>
      </c>
      <c r="K791" s="8" t="s">
        <v>14144</v>
      </c>
      <c r="L791" s="8">
        <v>4</v>
      </c>
      <c r="M791" s="9">
        <v>849</v>
      </c>
      <c r="N791" s="3">
        <v>0.28999999999999998</v>
      </c>
      <c r="O791" s="2">
        <v>4.5</v>
      </c>
      <c r="P791" s="4">
        <f t="shared" si="7"/>
        <v>1</v>
      </c>
      <c r="Q791" s="2">
        <v>474</v>
      </c>
      <c r="R791" s="2" t="s">
        <v>1626</v>
      </c>
      <c r="S791" s="2" t="s">
        <v>2301</v>
      </c>
      <c r="T791" s="2" t="s">
        <v>2302</v>
      </c>
      <c r="U791" s="2" t="s">
        <v>2303</v>
      </c>
      <c r="V791" s="2" t="s">
        <v>2304</v>
      </c>
      <c r="W791" s="2" t="s">
        <v>2305</v>
      </c>
      <c r="X791" s="5" t="s">
        <v>2306</v>
      </c>
      <c r="Y791" s="5" t="s">
        <v>2307</v>
      </c>
    </row>
    <row r="792" spans="1:25" ht="13" x14ac:dyDescent="0.15">
      <c r="A792" s="2" t="s">
        <v>1624</v>
      </c>
      <c r="B792" s="2" t="s">
        <v>1625</v>
      </c>
      <c r="C792" s="8" t="str">
        <f ca="1">IFERROR(__xludf.DUMMYFUNCTION("INDEX(SPLIT(B792,"" ""),1)"),"Belkin")</f>
        <v>Belkin</v>
      </c>
      <c r="D792" s="2" t="s">
        <v>13954</v>
      </c>
      <c r="E792" s="8" t="s">
        <v>14026</v>
      </c>
      <c r="F792" s="8" t="s">
        <v>14095</v>
      </c>
      <c r="G792" s="8" t="s">
        <v>14096</v>
      </c>
      <c r="H792" s="8" t="s">
        <v>14097</v>
      </c>
      <c r="I792" s="9">
        <v>599</v>
      </c>
      <c r="J792" s="8" t="str">
        <f t="shared" si="6"/>
        <v>501-1000</v>
      </c>
      <c r="K792" s="8" t="s">
        <v>14144</v>
      </c>
      <c r="L792" s="8">
        <v>4</v>
      </c>
      <c r="M792" s="9">
        <v>849</v>
      </c>
      <c r="N792" s="3">
        <v>0.28999999999999998</v>
      </c>
      <c r="O792" s="2">
        <v>4.5</v>
      </c>
      <c r="P792" s="4">
        <f t="shared" si="7"/>
        <v>1</v>
      </c>
      <c r="Q792" s="2">
        <v>577</v>
      </c>
      <c r="R792" s="2" t="s">
        <v>1626</v>
      </c>
      <c r="S792" s="2" t="s">
        <v>1627</v>
      </c>
      <c r="T792" s="2" t="s">
        <v>1628</v>
      </c>
      <c r="U792" s="2" t="s">
        <v>1629</v>
      </c>
      <c r="V792" s="2" t="s">
        <v>1630</v>
      </c>
      <c r="W792" s="2" t="s">
        <v>1631</v>
      </c>
      <c r="X792" s="5" t="s">
        <v>1632</v>
      </c>
      <c r="Y792" s="5" t="s">
        <v>1633</v>
      </c>
    </row>
    <row r="793" spans="1:25" ht="13" x14ac:dyDescent="0.15">
      <c r="A793" s="2" t="s">
        <v>5204</v>
      </c>
      <c r="B793" s="2" t="s">
        <v>5205</v>
      </c>
      <c r="C793" s="8" t="str">
        <f ca="1">IFERROR(__xludf.DUMMYFUNCTION("INDEX(SPLIT(B793,"" ""),1)"),"Logitech")</f>
        <v>Logitech</v>
      </c>
      <c r="D793" s="2" t="s">
        <v>13954</v>
      </c>
      <c r="E793" s="8" t="s">
        <v>14026</v>
      </c>
      <c r="F793" s="8" t="s">
        <v>14027</v>
      </c>
      <c r="G793" s="8" t="s">
        <v>14111</v>
      </c>
      <c r="H793" s="8"/>
      <c r="I793" s="9">
        <v>599</v>
      </c>
      <c r="J793" s="8" t="str">
        <f t="shared" si="6"/>
        <v>501-1000</v>
      </c>
      <c r="K793" s="8" t="s">
        <v>14144</v>
      </c>
      <c r="L793" s="8">
        <v>4</v>
      </c>
      <c r="M793" s="9">
        <v>895</v>
      </c>
      <c r="N793" s="3">
        <v>0.33</v>
      </c>
      <c r="O793" s="2">
        <v>4.4000000000000004</v>
      </c>
      <c r="P793" s="4">
        <f t="shared" si="7"/>
        <v>1</v>
      </c>
      <c r="Q793" s="4">
        <v>61314</v>
      </c>
      <c r="R793" s="2" t="s">
        <v>5208</v>
      </c>
      <c r="S793" s="2" t="s">
        <v>5209</v>
      </c>
      <c r="T793" s="2" t="s">
        <v>5210</v>
      </c>
      <c r="U793" s="2" t="s">
        <v>5211</v>
      </c>
      <c r="V793" s="2" t="s">
        <v>5212</v>
      </c>
      <c r="W793" s="2" t="s">
        <v>5213</v>
      </c>
      <c r="X793" s="5" t="s">
        <v>5214</v>
      </c>
      <c r="Y793" s="5" t="s">
        <v>5215</v>
      </c>
    </row>
    <row r="794" spans="1:25" ht="13" x14ac:dyDescent="0.15">
      <c r="A794" s="2" t="s">
        <v>7026</v>
      </c>
      <c r="B794" s="2" t="s">
        <v>7027</v>
      </c>
      <c r="C794" s="8" t="str">
        <f ca="1">IFERROR(__xludf.DUMMYFUNCTION("INDEX(SPLIT(B794,"" ""),1)"),"Dyazo")</f>
        <v>Dyazo</v>
      </c>
      <c r="D794" s="2" t="s">
        <v>13954</v>
      </c>
      <c r="E794" s="8" t="s">
        <v>14026</v>
      </c>
      <c r="F794" s="8" t="s">
        <v>14078</v>
      </c>
      <c r="G794" s="8" t="s">
        <v>14189</v>
      </c>
      <c r="H794" s="8"/>
      <c r="I794" s="9">
        <v>599</v>
      </c>
      <c r="J794" s="8" t="str">
        <f t="shared" si="6"/>
        <v>501-1000</v>
      </c>
      <c r="K794" s="8" t="s">
        <v>14144</v>
      </c>
      <c r="L794" s="8">
        <v>4</v>
      </c>
      <c r="M794" s="9">
        <v>1999</v>
      </c>
      <c r="N794" s="3">
        <v>0.7</v>
      </c>
      <c r="O794" s="2">
        <v>4.4000000000000004</v>
      </c>
      <c r="P794" s="4">
        <f t="shared" si="7"/>
        <v>1</v>
      </c>
      <c r="Q794" s="4">
        <v>4736</v>
      </c>
      <c r="R794" s="2" t="s">
        <v>7028</v>
      </c>
      <c r="S794" s="2" t="s">
        <v>7029</v>
      </c>
      <c r="T794" s="2" t="s">
        <v>7030</v>
      </c>
      <c r="U794" s="2" t="s">
        <v>7031</v>
      </c>
      <c r="V794" s="2" t="s">
        <v>7032</v>
      </c>
      <c r="W794" s="2" t="s">
        <v>7033</v>
      </c>
      <c r="X794" s="5" t="s">
        <v>7034</v>
      </c>
      <c r="Y794" s="5" t="s">
        <v>7035</v>
      </c>
    </row>
    <row r="795" spans="1:25" ht="13" x14ac:dyDescent="0.15">
      <c r="A795" s="2" t="s">
        <v>376</v>
      </c>
      <c r="B795" s="2" t="s">
        <v>377</v>
      </c>
      <c r="C795" s="8" t="str">
        <f ca="1">IFERROR(__xludf.DUMMYFUNCTION("INDEX(SPLIT(B795,"" ""),1)"),"Samsung")</f>
        <v>Samsung</v>
      </c>
      <c r="D795" s="2" t="s">
        <v>13954</v>
      </c>
      <c r="E795" s="8" t="s">
        <v>14026</v>
      </c>
      <c r="F795" s="8" t="s">
        <v>14095</v>
      </c>
      <c r="G795" s="8" t="s">
        <v>14096</v>
      </c>
      <c r="H795" s="8" t="s">
        <v>14097</v>
      </c>
      <c r="I795" s="9">
        <v>599</v>
      </c>
      <c r="J795" s="8" t="str">
        <f t="shared" si="6"/>
        <v>501-1000</v>
      </c>
      <c r="K795" s="8" t="s">
        <v>14144</v>
      </c>
      <c r="L795" s="8">
        <v>4</v>
      </c>
      <c r="M795" s="9">
        <v>599</v>
      </c>
      <c r="N795" s="3">
        <v>0</v>
      </c>
      <c r="O795" s="2">
        <v>4.3</v>
      </c>
      <c r="P795" s="4">
        <f t="shared" si="7"/>
        <v>1</v>
      </c>
      <c r="Q795" s="2">
        <v>355</v>
      </c>
      <c r="R795" s="2" t="s">
        <v>379</v>
      </c>
      <c r="S795" s="2" t="s">
        <v>380</v>
      </c>
      <c r="T795" s="2" t="s">
        <v>381</v>
      </c>
      <c r="U795" s="2" t="s">
        <v>382</v>
      </c>
      <c r="V795" s="2" t="s">
        <v>383</v>
      </c>
      <c r="W795" s="2" t="s">
        <v>384</v>
      </c>
      <c r="X795" s="5" t="s">
        <v>385</v>
      </c>
      <c r="Y795" s="5" t="s">
        <v>386</v>
      </c>
    </row>
    <row r="796" spans="1:25" ht="13" x14ac:dyDescent="0.15">
      <c r="A796" s="2" t="s">
        <v>8814</v>
      </c>
      <c r="B796" s="2" t="s">
        <v>8815</v>
      </c>
      <c r="C796" s="8" t="str">
        <f ca="1">IFERROR(__xludf.DUMMYFUNCTION("INDEX(SPLIT(B796,"" ""),1)"),"HP")</f>
        <v>HP</v>
      </c>
      <c r="D796" s="2" t="s">
        <v>13954</v>
      </c>
      <c r="E796" s="8" t="s">
        <v>14026</v>
      </c>
      <c r="F796" s="8" t="s">
        <v>14042</v>
      </c>
      <c r="G796" s="8" t="s">
        <v>14067</v>
      </c>
      <c r="H796" s="8"/>
      <c r="I796" s="9">
        <v>599</v>
      </c>
      <c r="J796" s="8" t="str">
        <f t="shared" si="6"/>
        <v>501-1000</v>
      </c>
      <c r="K796" s="8" t="s">
        <v>14144</v>
      </c>
      <c r="L796" s="8">
        <v>4</v>
      </c>
      <c r="M796" s="9">
        <v>700</v>
      </c>
      <c r="N796" s="3">
        <v>0.14000000000000001</v>
      </c>
      <c r="O796" s="2">
        <v>4.3</v>
      </c>
      <c r="P796" s="4">
        <f t="shared" si="7"/>
        <v>1</v>
      </c>
      <c r="Q796" s="4">
        <v>2301</v>
      </c>
      <c r="R796" s="2" t="s">
        <v>8816</v>
      </c>
      <c r="S796" s="2" t="s">
        <v>8817</v>
      </c>
      <c r="T796" s="2" t="s">
        <v>8818</v>
      </c>
      <c r="U796" s="2" t="s">
        <v>8819</v>
      </c>
      <c r="V796" s="2" t="s">
        <v>8820</v>
      </c>
      <c r="W796" s="2" t="s">
        <v>8821</v>
      </c>
      <c r="X796" s="5" t="s">
        <v>8822</v>
      </c>
      <c r="Y796" s="5" t="s">
        <v>8823</v>
      </c>
    </row>
    <row r="797" spans="1:25" ht="13" x14ac:dyDescent="0.15">
      <c r="A797" s="2" t="s">
        <v>6574</v>
      </c>
      <c r="B797" s="2" t="s">
        <v>6575</v>
      </c>
      <c r="C797" s="8" t="str">
        <f ca="1">IFERROR(__xludf.DUMMYFUNCTION("INDEX(SPLIT(B797,"" ""),1)"),"Redgear")</f>
        <v>Redgear</v>
      </c>
      <c r="D797" s="2" t="s">
        <v>13954</v>
      </c>
      <c r="E797" s="8" t="s">
        <v>14026</v>
      </c>
      <c r="F797" s="8" t="s">
        <v>14042</v>
      </c>
      <c r="G797" s="8" t="s">
        <v>14067</v>
      </c>
      <c r="H797" s="8"/>
      <c r="I797" s="9">
        <v>599</v>
      </c>
      <c r="J797" s="8" t="str">
        <f t="shared" si="6"/>
        <v>501-1000</v>
      </c>
      <c r="K797" s="8" t="s">
        <v>14144</v>
      </c>
      <c r="L797" s="8">
        <v>4</v>
      </c>
      <c r="M797" s="9">
        <v>799</v>
      </c>
      <c r="N797" s="3">
        <v>0.25</v>
      </c>
      <c r="O797" s="2">
        <v>4.3</v>
      </c>
      <c r="P797" s="4">
        <f t="shared" si="7"/>
        <v>1</v>
      </c>
      <c r="Q797" s="4">
        <v>15790</v>
      </c>
      <c r="R797" s="2" t="s">
        <v>6576</v>
      </c>
      <c r="S797" s="2" t="s">
        <v>6577</v>
      </c>
      <c r="T797" s="2" t="s">
        <v>6578</v>
      </c>
      <c r="U797" s="2" t="s">
        <v>6579</v>
      </c>
      <c r="V797" s="2" t="s">
        <v>6580</v>
      </c>
      <c r="W797" s="2" t="s">
        <v>6581</v>
      </c>
      <c r="X797" s="5" t="s">
        <v>6582</v>
      </c>
      <c r="Y797" s="5" t="s">
        <v>6583</v>
      </c>
    </row>
    <row r="798" spans="1:25" ht="13" x14ac:dyDescent="0.15">
      <c r="A798" s="2" t="s">
        <v>6090</v>
      </c>
      <c r="B798" s="2" t="s">
        <v>6091</v>
      </c>
      <c r="C798" s="8" t="str">
        <f ca="1">IFERROR(__xludf.DUMMYFUNCTION("INDEX(SPLIT(B798,"" ""),1)"),"TP-Link")</f>
        <v>TP-Link</v>
      </c>
      <c r="D798" s="2" t="s">
        <v>13954</v>
      </c>
      <c r="E798" s="8" t="s">
        <v>14048</v>
      </c>
      <c r="F798" s="8" t="s">
        <v>14089</v>
      </c>
      <c r="G798" s="8" t="s">
        <v>14190</v>
      </c>
      <c r="H798" s="8"/>
      <c r="I798" s="9">
        <v>599</v>
      </c>
      <c r="J798" s="8" t="str">
        <f t="shared" si="6"/>
        <v>501-1000</v>
      </c>
      <c r="K798" s="8" t="s">
        <v>14144</v>
      </c>
      <c r="L798" s="8">
        <v>4</v>
      </c>
      <c r="M798" s="9">
        <v>899</v>
      </c>
      <c r="N798" s="3">
        <v>0.33</v>
      </c>
      <c r="O798" s="2">
        <v>4.3</v>
      </c>
      <c r="P798" s="4">
        <f t="shared" si="7"/>
        <v>1</v>
      </c>
      <c r="Q798" s="4">
        <v>95116</v>
      </c>
      <c r="R798" s="2" t="s">
        <v>6093</v>
      </c>
      <c r="S798" s="2" t="s">
        <v>6094</v>
      </c>
      <c r="T798" s="2" t="s">
        <v>6095</v>
      </c>
      <c r="U798" s="2" t="s">
        <v>6096</v>
      </c>
      <c r="V798" s="2" t="s">
        <v>6097</v>
      </c>
      <c r="W798" s="2" t="s">
        <v>6098</v>
      </c>
      <c r="X798" s="5" t="s">
        <v>6099</v>
      </c>
      <c r="Y798" s="5" t="s">
        <v>6100</v>
      </c>
    </row>
    <row r="799" spans="1:25" ht="13" x14ac:dyDescent="0.15">
      <c r="A799" s="2" t="s">
        <v>3899</v>
      </c>
      <c r="B799" s="2" t="s">
        <v>3900</v>
      </c>
      <c r="C799" s="8" t="str">
        <f ca="1">IFERROR(__xludf.DUMMYFUNCTION("INDEX(SPLIT(B799,"" ""),1)"),"Samsung")</f>
        <v>Samsung</v>
      </c>
      <c r="D799" s="2" t="s">
        <v>13942</v>
      </c>
      <c r="E799" s="8" t="s">
        <v>14038</v>
      </c>
      <c r="F799" s="8" t="s">
        <v>14075</v>
      </c>
      <c r="G799" s="8" t="s">
        <v>14076</v>
      </c>
      <c r="H799" s="8"/>
      <c r="I799" s="9">
        <v>599</v>
      </c>
      <c r="J799" s="8" t="str">
        <f t="shared" si="6"/>
        <v>501-1000</v>
      </c>
      <c r="K799" s="8" t="s">
        <v>14144</v>
      </c>
      <c r="L799" s="8">
        <v>4</v>
      </c>
      <c r="M799" s="9">
        <v>1899</v>
      </c>
      <c r="N799" s="3">
        <v>0.68</v>
      </c>
      <c r="O799" s="2">
        <v>4.3</v>
      </c>
      <c r="P799" s="4">
        <f t="shared" si="7"/>
        <v>1</v>
      </c>
      <c r="Q799" s="2" t="s">
        <v>3748</v>
      </c>
      <c r="R799" s="2" t="s">
        <v>3749</v>
      </c>
      <c r="S799" s="2" t="s">
        <v>3750</v>
      </c>
      <c r="T799" s="2" t="s">
        <v>3751</v>
      </c>
      <c r="U799" s="2" t="s">
        <v>3752</v>
      </c>
      <c r="V799" s="2" t="s">
        <v>3753</v>
      </c>
      <c r="W799" s="2" t="s">
        <v>3754</v>
      </c>
      <c r="X799" s="5" t="s">
        <v>3901</v>
      </c>
      <c r="Y799" s="5" t="s">
        <v>3902</v>
      </c>
    </row>
    <row r="800" spans="1:25" ht="13" x14ac:dyDescent="0.15">
      <c r="A800" s="2" t="s">
        <v>9395</v>
      </c>
      <c r="B800" s="2" t="s">
        <v>9396</v>
      </c>
      <c r="C800" s="8" t="str">
        <f ca="1">IFERROR(__xludf.DUMMYFUNCTION("INDEX(SPLIT(B800,"" ""),1)"),"Bajaj")</f>
        <v>Bajaj</v>
      </c>
      <c r="D800" s="2" t="s">
        <v>13950</v>
      </c>
      <c r="E800" s="8" t="s">
        <v>13958</v>
      </c>
      <c r="F800" s="8" t="s">
        <v>13959</v>
      </c>
      <c r="G800" s="8" t="s">
        <v>13992</v>
      </c>
      <c r="H800" s="8" t="s">
        <v>13993</v>
      </c>
      <c r="I800" s="9">
        <v>599</v>
      </c>
      <c r="J800" s="8" t="str">
        <f t="shared" si="6"/>
        <v>501-1000</v>
      </c>
      <c r="K800" s="8" t="s">
        <v>14144</v>
      </c>
      <c r="L800" s="8">
        <v>4</v>
      </c>
      <c r="M800" s="9">
        <v>785</v>
      </c>
      <c r="N800" s="3">
        <v>0.24</v>
      </c>
      <c r="O800" s="2">
        <v>4.2</v>
      </c>
      <c r="P800" s="4">
        <f t="shared" si="7"/>
        <v>1</v>
      </c>
      <c r="Q800" s="4">
        <v>24247</v>
      </c>
      <c r="R800" s="2" t="s">
        <v>9398</v>
      </c>
      <c r="S800" s="2" t="s">
        <v>9399</v>
      </c>
      <c r="T800" s="2" t="s">
        <v>9400</v>
      </c>
      <c r="U800" s="2" t="s">
        <v>9401</v>
      </c>
      <c r="V800" s="2" t="s">
        <v>9402</v>
      </c>
      <c r="W800" s="2" t="s">
        <v>9403</v>
      </c>
      <c r="X800" s="5" t="s">
        <v>9404</v>
      </c>
      <c r="Y800" s="5" t="s">
        <v>9405</v>
      </c>
    </row>
    <row r="801" spans="1:25" ht="13" x14ac:dyDescent="0.15">
      <c r="A801" s="2" t="s">
        <v>12913</v>
      </c>
      <c r="B801" s="2" t="s">
        <v>12914</v>
      </c>
      <c r="C801" s="8" t="str">
        <f ca="1">IFERROR(__xludf.DUMMYFUNCTION("INDEX(SPLIT(B801,"" ""),1)"),"Saiyam")</f>
        <v>Saiyam</v>
      </c>
      <c r="D801" s="2" t="s">
        <v>13950</v>
      </c>
      <c r="E801" s="8" t="s">
        <v>13958</v>
      </c>
      <c r="F801" s="8" t="s">
        <v>14005</v>
      </c>
      <c r="G801" s="8" t="s">
        <v>14191</v>
      </c>
      <c r="H801" s="8"/>
      <c r="I801" s="9">
        <v>599</v>
      </c>
      <c r="J801" s="8" t="str">
        <f t="shared" si="6"/>
        <v>501-1000</v>
      </c>
      <c r="K801" s="8" t="s">
        <v>14144</v>
      </c>
      <c r="L801" s="8">
        <v>4</v>
      </c>
      <c r="M801" s="9">
        <v>1299</v>
      </c>
      <c r="N801" s="3">
        <v>0.54</v>
      </c>
      <c r="O801" s="2">
        <v>4.2</v>
      </c>
      <c r="P801" s="4">
        <f t="shared" si="7"/>
        <v>1</v>
      </c>
      <c r="Q801" s="2">
        <v>590</v>
      </c>
      <c r="R801" s="2" t="s">
        <v>12916</v>
      </c>
      <c r="S801" s="2" t="s">
        <v>12917</v>
      </c>
      <c r="T801" s="2" t="s">
        <v>12918</v>
      </c>
      <c r="U801" s="2" t="s">
        <v>12919</v>
      </c>
      <c r="V801" s="2" t="s">
        <v>12920</v>
      </c>
      <c r="W801" s="2" t="s">
        <v>12921</v>
      </c>
      <c r="X801" s="5" t="s">
        <v>12922</v>
      </c>
      <c r="Y801" s="5" t="s">
        <v>12923</v>
      </c>
    </row>
    <row r="802" spans="1:25" ht="13" x14ac:dyDescent="0.15">
      <c r="A802" s="2" t="s">
        <v>2812</v>
      </c>
      <c r="B802" s="2" t="s">
        <v>2813</v>
      </c>
      <c r="C802" s="8" t="str">
        <f ca="1">IFERROR(__xludf.DUMMYFUNCTION("INDEX(SPLIT(B802,"" ""),1)"),"Tuarso")</f>
        <v>Tuarso</v>
      </c>
      <c r="D802" s="2" t="s">
        <v>13942</v>
      </c>
      <c r="E802" s="8" t="s">
        <v>13943</v>
      </c>
      <c r="F802" s="8" t="s">
        <v>14038</v>
      </c>
      <c r="G802" s="8" t="s">
        <v>14096</v>
      </c>
      <c r="H802" s="8" t="s">
        <v>14145</v>
      </c>
      <c r="I802" s="9">
        <v>599</v>
      </c>
      <c r="J802" s="8" t="str">
        <f t="shared" si="6"/>
        <v>501-1000</v>
      </c>
      <c r="K802" s="8" t="s">
        <v>14144</v>
      </c>
      <c r="L802" s="8">
        <v>4</v>
      </c>
      <c r="M802" s="9">
        <v>1999</v>
      </c>
      <c r="N802" s="3">
        <v>0.7</v>
      </c>
      <c r="O802" s="2">
        <v>4.2</v>
      </c>
      <c r="P802" s="4">
        <f t="shared" si="7"/>
        <v>1</v>
      </c>
      <c r="Q802" s="2">
        <v>47</v>
      </c>
      <c r="R802" s="2" t="s">
        <v>2814</v>
      </c>
      <c r="S802" s="2" t="s">
        <v>2815</v>
      </c>
      <c r="T802" s="2" t="s">
        <v>2816</v>
      </c>
      <c r="U802" s="2" t="s">
        <v>2817</v>
      </c>
      <c r="V802" s="2" t="s">
        <v>2818</v>
      </c>
      <c r="W802" s="2" t="s">
        <v>2819</v>
      </c>
      <c r="X802" s="5" t="s">
        <v>2820</v>
      </c>
      <c r="Y802" s="5" t="s">
        <v>2821</v>
      </c>
    </row>
    <row r="803" spans="1:25" ht="13" x14ac:dyDescent="0.15">
      <c r="A803" s="2" t="s">
        <v>3345</v>
      </c>
      <c r="B803" s="2" t="s">
        <v>3346</v>
      </c>
      <c r="C803" s="8" t="str">
        <f ca="1">IFERROR(__xludf.DUMMYFUNCTION("INDEX(SPLIT(B803,"" ""),1)"),"JBL")</f>
        <v>JBL</v>
      </c>
      <c r="D803" s="2" t="s">
        <v>13942</v>
      </c>
      <c r="E803" s="8" t="s">
        <v>14007</v>
      </c>
      <c r="F803" s="8" t="s">
        <v>14008</v>
      </c>
      <c r="G803" s="8" t="s">
        <v>14009</v>
      </c>
      <c r="H803" s="8"/>
      <c r="I803" s="9">
        <v>599</v>
      </c>
      <c r="J803" s="8" t="str">
        <f t="shared" si="6"/>
        <v>501-1000</v>
      </c>
      <c r="K803" s="8" t="s">
        <v>14144</v>
      </c>
      <c r="L803" s="8">
        <v>4</v>
      </c>
      <c r="M803" s="9">
        <v>999</v>
      </c>
      <c r="N803" s="3">
        <v>0.4</v>
      </c>
      <c r="O803" s="2">
        <v>4.0999999999999996</v>
      </c>
      <c r="P803" s="4">
        <f t="shared" si="7"/>
        <v>0</v>
      </c>
      <c r="Q803" s="2" t="s">
        <v>3348</v>
      </c>
      <c r="R803" s="2" t="s">
        <v>3349</v>
      </c>
      <c r="S803" s="2" t="s">
        <v>3350</v>
      </c>
      <c r="T803" s="2" t="s">
        <v>3351</v>
      </c>
      <c r="U803" s="2" t="s">
        <v>3352</v>
      </c>
      <c r="V803" s="2" t="s">
        <v>3353</v>
      </c>
      <c r="W803" s="2" t="s">
        <v>3354</v>
      </c>
      <c r="X803" s="5" t="s">
        <v>3355</v>
      </c>
      <c r="Y803" s="5" t="s">
        <v>3356</v>
      </c>
    </row>
    <row r="804" spans="1:25" ht="13" x14ac:dyDescent="0.15">
      <c r="A804" s="2" t="s">
        <v>4332</v>
      </c>
      <c r="B804" s="2" t="s">
        <v>4333</v>
      </c>
      <c r="C804" s="8" t="str">
        <f ca="1">IFERROR(__xludf.DUMMYFUNCTION("INDEX(SPLIT(B804,"" ""),1)"),"JBL")</f>
        <v>JBL</v>
      </c>
      <c r="D804" s="2" t="s">
        <v>13942</v>
      </c>
      <c r="E804" s="8" t="s">
        <v>14007</v>
      </c>
      <c r="F804" s="8" t="s">
        <v>14008</v>
      </c>
      <c r="G804" s="8" t="s">
        <v>14009</v>
      </c>
      <c r="H804" s="8"/>
      <c r="I804" s="9">
        <v>599</v>
      </c>
      <c r="J804" s="8" t="str">
        <f t="shared" si="6"/>
        <v>501-1000</v>
      </c>
      <c r="K804" s="8" t="s">
        <v>14144</v>
      </c>
      <c r="L804" s="8">
        <v>4</v>
      </c>
      <c r="M804" s="9">
        <v>1299</v>
      </c>
      <c r="N804" s="3">
        <v>0.54</v>
      </c>
      <c r="O804" s="2">
        <v>4.0999999999999996</v>
      </c>
      <c r="P804" s="4">
        <f t="shared" si="7"/>
        <v>0</v>
      </c>
      <c r="Q804" s="2" t="s">
        <v>4334</v>
      </c>
      <c r="R804" s="2" t="s">
        <v>4335</v>
      </c>
      <c r="S804" s="2" t="s">
        <v>3350</v>
      </c>
      <c r="T804" s="2" t="s">
        <v>3351</v>
      </c>
      <c r="U804" s="2" t="s">
        <v>3352</v>
      </c>
      <c r="V804" s="2" t="s">
        <v>3353</v>
      </c>
      <c r="W804" s="2" t="s">
        <v>3354</v>
      </c>
      <c r="X804" s="5" t="s">
        <v>4336</v>
      </c>
      <c r="Y804" s="5" t="s">
        <v>4337</v>
      </c>
    </row>
    <row r="805" spans="1:25" ht="13" x14ac:dyDescent="0.15">
      <c r="A805" s="2" t="s">
        <v>5098</v>
      </c>
      <c r="B805" s="2" t="s">
        <v>5099</v>
      </c>
      <c r="C805" s="8" t="str">
        <f ca="1">IFERROR(__xludf.DUMMYFUNCTION("INDEX(SPLIT(B805,"" ""),1)"),"Mobilife")</f>
        <v>Mobilife</v>
      </c>
      <c r="D805" s="2" t="s">
        <v>13942</v>
      </c>
      <c r="E805" s="8" t="s">
        <v>13947</v>
      </c>
      <c r="F805" s="8" t="s">
        <v>14045</v>
      </c>
      <c r="G805" s="8" t="s">
        <v>14084</v>
      </c>
      <c r="H805" s="8" t="s">
        <v>14085</v>
      </c>
      <c r="I805" s="9">
        <v>599</v>
      </c>
      <c r="J805" s="8" t="str">
        <f t="shared" si="6"/>
        <v>501-1000</v>
      </c>
      <c r="K805" s="8" t="s">
        <v>14144</v>
      </c>
      <c r="L805" s="8">
        <v>4</v>
      </c>
      <c r="M805" s="9">
        <v>1399</v>
      </c>
      <c r="N805" s="3">
        <v>0.56999999999999995</v>
      </c>
      <c r="O805" s="2">
        <v>4.0999999999999996</v>
      </c>
      <c r="P805" s="4">
        <f t="shared" si="7"/>
        <v>0</v>
      </c>
      <c r="Q805" s="4">
        <v>14560</v>
      </c>
      <c r="R805" s="2" t="s">
        <v>5100</v>
      </c>
      <c r="S805" s="2" t="s">
        <v>5101</v>
      </c>
      <c r="T805" s="2" t="s">
        <v>5102</v>
      </c>
      <c r="U805" s="2" t="s">
        <v>5103</v>
      </c>
      <c r="V805" s="2" t="s">
        <v>5104</v>
      </c>
      <c r="W805" s="2" t="s">
        <v>5105</v>
      </c>
      <c r="X805" s="5" t="s">
        <v>5106</v>
      </c>
      <c r="Y805" s="5" t="s">
        <v>5107</v>
      </c>
    </row>
    <row r="806" spans="1:25" ht="13" x14ac:dyDescent="0.15">
      <c r="A806" s="2" t="s">
        <v>4029</v>
      </c>
      <c r="B806" s="2" t="s">
        <v>4030</v>
      </c>
      <c r="C806" s="8" t="str">
        <f ca="1">IFERROR(__xludf.DUMMYFUNCTION("INDEX(SPLIT(B806,"" ""),1)"),"boAt")</f>
        <v>boAt</v>
      </c>
      <c r="D806" s="2" t="s">
        <v>13942</v>
      </c>
      <c r="E806" s="8" t="s">
        <v>14007</v>
      </c>
      <c r="F806" s="8" t="s">
        <v>14008</v>
      </c>
      <c r="G806" s="8" t="s">
        <v>14009</v>
      </c>
      <c r="H806" s="8"/>
      <c r="I806" s="9">
        <v>599</v>
      </c>
      <c r="J806" s="8" t="str">
        <f t="shared" si="6"/>
        <v>501-1000</v>
      </c>
      <c r="K806" s="8" t="s">
        <v>14144</v>
      </c>
      <c r="L806" s="8">
        <v>4</v>
      </c>
      <c r="M806" s="9">
        <v>1490</v>
      </c>
      <c r="N806" s="3">
        <v>0.6</v>
      </c>
      <c r="O806" s="2">
        <v>4.0999999999999996</v>
      </c>
      <c r="P806" s="4">
        <f t="shared" si="7"/>
        <v>0</v>
      </c>
      <c r="Q806" s="2" t="s">
        <v>4031</v>
      </c>
      <c r="R806" s="2" t="s">
        <v>4032</v>
      </c>
      <c r="S806" s="2" t="s">
        <v>4033</v>
      </c>
      <c r="T806" s="2" t="s">
        <v>4034</v>
      </c>
      <c r="U806" s="2" t="s">
        <v>4035</v>
      </c>
      <c r="V806" s="2" t="s">
        <v>4036</v>
      </c>
      <c r="W806" s="2" t="s">
        <v>4037</v>
      </c>
      <c r="X806" s="5" t="s">
        <v>4038</v>
      </c>
      <c r="Y806" s="5" t="s">
        <v>4039</v>
      </c>
    </row>
    <row r="807" spans="1:25" ht="13" x14ac:dyDescent="0.15">
      <c r="A807" s="2" t="s">
        <v>4433</v>
      </c>
      <c r="B807" s="2" t="s">
        <v>4434</v>
      </c>
      <c r="C807" s="8" t="str">
        <f ca="1">IFERROR(__xludf.DUMMYFUNCTION("INDEX(SPLIT(B807,"" ""),1)"),"Portronics")</f>
        <v>Portronics</v>
      </c>
      <c r="D807" s="2" t="s">
        <v>13942</v>
      </c>
      <c r="E807" s="8" t="s">
        <v>13947</v>
      </c>
      <c r="F807" s="8" t="s">
        <v>14045</v>
      </c>
      <c r="G807" s="8" t="s">
        <v>14192</v>
      </c>
      <c r="H807" s="8" t="s">
        <v>14193</v>
      </c>
      <c r="I807" s="9">
        <v>599</v>
      </c>
      <c r="J807" s="8" t="str">
        <f t="shared" si="6"/>
        <v>501-1000</v>
      </c>
      <c r="K807" s="8" t="s">
        <v>14144</v>
      </c>
      <c r="L807" s="8">
        <v>4</v>
      </c>
      <c r="M807" s="9">
        <v>999</v>
      </c>
      <c r="N807" s="3">
        <v>0.4</v>
      </c>
      <c r="O807" s="2">
        <v>4</v>
      </c>
      <c r="P807" s="4">
        <f t="shared" si="7"/>
        <v>0</v>
      </c>
      <c r="Q807" s="4">
        <v>18654</v>
      </c>
      <c r="R807" s="2" t="s">
        <v>4435</v>
      </c>
      <c r="S807" s="2" t="s">
        <v>4436</v>
      </c>
      <c r="T807" s="2" t="s">
        <v>4437</v>
      </c>
      <c r="U807" s="2" t="s">
        <v>4438</v>
      </c>
      <c r="V807" s="2" t="s">
        <v>4439</v>
      </c>
      <c r="W807" s="2" t="s">
        <v>4440</v>
      </c>
      <c r="X807" s="5" t="s">
        <v>4441</v>
      </c>
      <c r="Y807" s="5" t="s">
        <v>4442</v>
      </c>
    </row>
    <row r="808" spans="1:25" ht="13" x14ac:dyDescent="0.15">
      <c r="A808" s="2" t="s">
        <v>7877</v>
      </c>
      <c r="B808" s="2" t="s">
        <v>7878</v>
      </c>
      <c r="C808" s="8" t="str">
        <f ca="1">IFERROR(__xludf.DUMMYFUNCTION("INDEX(SPLIT(B808,"" ""),1)"),"Zebronics,")</f>
        <v>Zebronics,</v>
      </c>
      <c r="D808" s="2" t="s">
        <v>13954</v>
      </c>
      <c r="E808" s="8" t="s">
        <v>14026</v>
      </c>
      <c r="F808" s="8" t="s">
        <v>14078</v>
      </c>
      <c r="G808" s="8" t="s">
        <v>14149</v>
      </c>
      <c r="H808" s="8"/>
      <c r="I808" s="9">
        <v>599</v>
      </c>
      <c r="J808" s="8" t="str">
        <f t="shared" si="6"/>
        <v>501-1000</v>
      </c>
      <c r="K808" s="8" t="s">
        <v>14144</v>
      </c>
      <c r="L808" s="8">
        <v>4</v>
      </c>
      <c r="M808" s="9">
        <v>999</v>
      </c>
      <c r="N808" s="3">
        <v>0.4</v>
      </c>
      <c r="O808" s="2">
        <v>4</v>
      </c>
      <c r="P808" s="4">
        <f t="shared" si="7"/>
        <v>0</v>
      </c>
      <c r="Q808" s="4">
        <v>7601</v>
      </c>
      <c r="R808" s="2" t="s">
        <v>7879</v>
      </c>
      <c r="S808" s="2" t="s">
        <v>7880</v>
      </c>
      <c r="T808" s="2" t="s">
        <v>7881</v>
      </c>
      <c r="U808" s="2" t="s">
        <v>7882</v>
      </c>
      <c r="V808" s="2" t="s">
        <v>7883</v>
      </c>
      <c r="W808" s="2" t="s">
        <v>7884</v>
      </c>
      <c r="X808" s="5" t="s">
        <v>7885</v>
      </c>
      <c r="Y808" s="5" t="s">
        <v>7886</v>
      </c>
    </row>
    <row r="809" spans="1:25" ht="13" x14ac:dyDescent="0.15">
      <c r="A809" s="2" t="s">
        <v>7369</v>
      </c>
      <c r="B809" s="2" t="s">
        <v>7370</v>
      </c>
      <c r="C809" s="8" t="str">
        <f ca="1">IFERROR(__xludf.DUMMYFUNCTION("INDEX(SPLIT(B809,"" ""),1)"),"OFIXO")</f>
        <v>OFIXO</v>
      </c>
      <c r="D809" s="2" t="s">
        <v>13954</v>
      </c>
      <c r="E809" s="8" t="s">
        <v>14026</v>
      </c>
      <c r="F809" s="8" t="s">
        <v>14078</v>
      </c>
      <c r="G809" s="8" t="s">
        <v>14079</v>
      </c>
      <c r="H809" s="8"/>
      <c r="I809" s="9">
        <v>599</v>
      </c>
      <c r="J809" s="8" t="str">
        <f t="shared" si="6"/>
        <v>501-1000</v>
      </c>
      <c r="K809" s="8" t="s">
        <v>14144</v>
      </c>
      <c r="L809" s="8">
        <v>4</v>
      </c>
      <c r="M809" s="9">
        <v>599</v>
      </c>
      <c r="N809" s="3">
        <v>0</v>
      </c>
      <c r="O809" s="2">
        <v>4</v>
      </c>
      <c r="P809" s="4">
        <f t="shared" si="7"/>
        <v>0</v>
      </c>
      <c r="Q809" s="4">
        <v>26423</v>
      </c>
      <c r="R809" s="2" t="s">
        <v>7371</v>
      </c>
      <c r="S809" s="2" t="s">
        <v>7372</v>
      </c>
      <c r="T809" s="2" t="s">
        <v>7373</v>
      </c>
      <c r="U809" s="2" t="s">
        <v>7374</v>
      </c>
      <c r="V809" s="2" t="s">
        <v>7375</v>
      </c>
      <c r="W809" s="2" t="s">
        <v>7376</v>
      </c>
      <c r="X809" s="5" t="s">
        <v>7377</v>
      </c>
      <c r="Y809" s="5" t="s">
        <v>7378</v>
      </c>
    </row>
    <row r="810" spans="1:25" ht="13" x14ac:dyDescent="0.15">
      <c r="A810" s="2" t="s">
        <v>6056</v>
      </c>
      <c r="B810" s="2" t="s">
        <v>6057</v>
      </c>
      <c r="C810" s="8" t="str">
        <f ca="1">IFERROR(__xludf.DUMMYFUNCTION("INDEX(SPLIT(B810,"" ""),1)"),"HP")</f>
        <v>HP</v>
      </c>
      <c r="D810" s="2" t="s">
        <v>13954</v>
      </c>
      <c r="E810" s="8" t="s">
        <v>14026</v>
      </c>
      <c r="F810" s="8" t="s">
        <v>14027</v>
      </c>
      <c r="G810" s="8" t="s">
        <v>14111</v>
      </c>
      <c r="H810" s="8"/>
      <c r="I810" s="9">
        <v>599</v>
      </c>
      <c r="J810" s="8" t="str">
        <f t="shared" si="6"/>
        <v>501-1000</v>
      </c>
      <c r="K810" s="8" t="s">
        <v>14144</v>
      </c>
      <c r="L810" s="8">
        <v>4</v>
      </c>
      <c r="M810" s="9">
        <v>899</v>
      </c>
      <c r="N810" s="3">
        <v>0.33</v>
      </c>
      <c r="O810" s="2">
        <v>4</v>
      </c>
      <c r="P810" s="4">
        <f t="shared" si="7"/>
        <v>0</v>
      </c>
      <c r="Q810" s="4">
        <v>4018</v>
      </c>
      <c r="R810" s="2" t="s">
        <v>6058</v>
      </c>
      <c r="S810" s="2" t="s">
        <v>6059</v>
      </c>
      <c r="T810" s="2" t="s">
        <v>6060</v>
      </c>
      <c r="U810" s="2" t="s">
        <v>6061</v>
      </c>
      <c r="V810" s="2" t="s">
        <v>6062</v>
      </c>
      <c r="W810" s="2" t="s">
        <v>6063</v>
      </c>
      <c r="X810" s="5" t="s">
        <v>6064</v>
      </c>
      <c r="Y810" s="5" t="s">
        <v>6065</v>
      </c>
    </row>
    <row r="811" spans="1:25" ht="13" x14ac:dyDescent="0.15">
      <c r="A811" s="2" t="s">
        <v>9790</v>
      </c>
      <c r="B811" s="2" t="s">
        <v>9791</v>
      </c>
      <c r="C811" s="8" t="str">
        <f ca="1">IFERROR(__xludf.DUMMYFUNCTION("INDEX(SPLIT(B811,"" ""),1)"),"USHA")</f>
        <v>USHA</v>
      </c>
      <c r="D811" s="2" t="s">
        <v>13950</v>
      </c>
      <c r="E811" s="8" t="s">
        <v>13958</v>
      </c>
      <c r="F811" s="8" t="s">
        <v>13959</v>
      </c>
      <c r="G811" s="8" t="s">
        <v>13992</v>
      </c>
      <c r="H811" s="8" t="s">
        <v>13993</v>
      </c>
      <c r="I811" s="9">
        <v>599</v>
      </c>
      <c r="J811" s="8" t="str">
        <f t="shared" si="6"/>
        <v>501-1000</v>
      </c>
      <c r="K811" s="8" t="s">
        <v>14144</v>
      </c>
      <c r="L811" s="8">
        <v>4</v>
      </c>
      <c r="M811" s="9">
        <v>990</v>
      </c>
      <c r="N811" s="3">
        <v>0.39</v>
      </c>
      <c r="O811" s="2">
        <v>3.9</v>
      </c>
      <c r="P811" s="4">
        <f t="shared" si="7"/>
        <v>0</v>
      </c>
      <c r="Q811" s="4">
        <v>16166</v>
      </c>
      <c r="R811" s="2" t="s">
        <v>9792</v>
      </c>
      <c r="S811" s="2" t="s">
        <v>9793</v>
      </c>
      <c r="T811" s="2" t="s">
        <v>9794</v>
      </c>
      <c r="U811" s="2" t="s">
        <v>9795</v>
      </c>
      <c r="V811" s="2" t="s">
        <v>9796</v>
      </c>
      <c r="W811" s="2" t="s">
        <v>9797</v>
      </c>
      <c r="X811" s="5" t="s">
        <v>9798</v>
      </c>
      <c r="Y811" s="5" t="s">
        <v>9799</v>
      </c>
    </row>
    <row r="812" spans="1:25" ht="13" x14ac:dyDescent="0.15">
      <c r="A812" s="2" t="s">
        <v>3369</v>
      </c>
      <c r="B812" s="2" t="s">
        <v>3370</v>
      </c>
      <c r="C812" s="8" t="str">
        <f ca="1">IFERROR(__xludf.DUMMYFUNCTION("INDEX(SPLIT(B812,"" ""),1)"),"PTron")</f>
        <v>PTron</v>
      </c>
      <c r="D812" s="2" t="s">
        <v>13942</v>
      </c>
      <c r="E812" s="8" t="s">
        <v>14007</v>
      </c>
      <c r="F812" s="8" t="s">
        <v>14008</v>
      </c>
      <c r="G812" s="8" t="s">
        <v>14009</v>
      </c>
      <c r="H812" s="8"/>
      <c r="I812" s="9">
        <v>599</v>
      </c>
      <c r="J812" s="8" t="str">
        <f t="shared" si="6"/>
        <v>501-1000</v>
      </c>
      <c r="K812" s="8" t="s">
        <v>14144</v>
      </c>
      <c r="L812" s="8">
        <v>4</v>
      </c>
      <c r="M812" s="9">
        <v>2499</v>
      </c>
      <c r="N812" s="3">
        <v>0.76</v>
      </c>
      <c r="O812" s="2">
        <v>3.9</v>
      </c>
      <c r="P812" s="4">
        <f t="shared" si="7"/>
        <v>0</v>
      </c>
      <c r="Q812" s="4">
        <v>58162</v>
      </c>
      <c r="R812" s="2" t="s">
        <v>3371</v>
      </c>
      <c r="S812" s="2" t="s">
        <v>3372</v>
      </c>
      <c r="T812" s="2" t="s">
        <v>3373</v>
      </c>
      <c r="U812" s="2" t="s">
        <v>3374</v>
      </c>
      <c r="V812" s="2" t="s">
        <v>3375</v>
      </c>
      <c r="W812" s="2" t="s">
        <v>3376</v>
      </c>
      <c r="X812" s="5" t="s">
        <v>3377</v>
      </c>
      <c r="Y812" s="5" t="s">
        <v>3378</v>
      </c>
    </row>
    <row r="813" spans="1:25" ht="13" x14ac:dyDescent="0.15">
      <c r="A813" s="2" t="s">
        <v>10853</v>
      </c>
      <c r="B813" s="2" t="s">
        <v>10854</v>
      </c>
      <c r="C813" s="8" t="str">
        <f ca="1">IFERROR(__xludf.DUMMYFUNCTION("INDEX(SPLIT(B813,"" ""),1)"),"Venus")</f>
        <v>Venus</v>
      </c>
      <c r="D813" s="2" t="s">
        <v>13950</v>
      </c>
      <c r="E813" s="8" t="s">
        <v>13958</v>
      </c>
      <c r="F813" s="8" t="s">
        <v>13969</v>
      </c>
      <c r="G813" s="8" t="s">
        <v>14140</v>
      </c>
      <c r="H813" s="8"/>
      <c r="I813" s="9">
        <v>599</v>
      </c>
      <c r="J813" s="8" t="str">
        <f t="shared" si="6"/>
        <v>501-1000</v>
      </c>
      <c r="K813" s="8" t="s">
        <v>14144</v>
      </c>
      <c r="L813" s="8">
        <v>4</v>
      </c>
      <c r="M813" s="9">
        <v>2799</v>
      </c>
      <c r="N813" s="3">
        <v>0.79</v>
      </c>
      <c r="O813" s="2">
        <v>3.9</v>
      </c>
      <c r="P813" s="4">
        <f t="shared" si="7"/>
        <v>0</v>
      </c>
      <c r="Q813" s="2">
        <v>578</v>
      </c>
      <c r="R813" s="2" t="s">
        <v>10855</v>
      </c>
      <c r="S813" s="2" t="s">
        <v>10856</v>
      </c>
      <c r="T813" s="2" t="s">
        <v>10857</v>
      </c>
      <c r="U813" s="2" t="s">
        <v>10858</v>
      </c>
      <c r="V813" s="2" t="s">
        <v>10859</v>
      </c>
      <c r="W813" s="2" t="s">
        <v>10860</v>
      </c>
      <c r="X813" s="5" t="s">
        <v>10861</v>
      </c>
      <c r="Y813" s="5" t="s">
        <v>10862</v>
      </c>
    </row>
    <row r="814" spans="1:25" ht="13" x14ac:dyDescent="0.15">
      <c r="A814" s="2" t="s">
        <v>6518</v>
      </c>
      <c r="B814" s="2" t="s">
        <v>6519</v>
      </c>
      <c r="C814" s="8" t="str">
        <f ca="1">IFERROR(__xludf.DUMMYFUNCTION("INDEX(SPLIT(B814,"" ""),1)"),"Amazon")</f>
        <v>Amazon</v>
      </c>
      <c r="D814" s="2" t="s">
        <v>13954</v>
      </c>
      <c r="E814" s="8" t="s">
        <v>14026</v>
      </c>
      <c r="F814" s="8" t="s">
        <v>14078</v>
      </c>
      <c r="G814" s="8" t="s">
        <v>14079</v>
      </c>
      <c r="H814" s="8"/>
      <c r="I814" s="9">
        <v>599</v>
      </c>
      <c r="J814" s="8" t="str">
        <f t="shared" si="6"/>
        <v>501-1000</v>
      </c>
      <c r="K814" s="8" t="s">
        <v>14144</v>
      </c>
      <c r="L814" s="8">
        <v>4</v>
      </c>
      <c r="M814" s="9">
        <v>3999</v>
      </c>
      <c r="N814" s="3">
        <v>0.85</v>
      </c>
      <c r="O814" s="2">
        <v>3.9</v>
      </c>
      <c r="P814" s="4">
        <f t="shared" si="7"/>
        <v>0</v>
      </c>
      <c r="Q814" s="4">
        <v>1087</v>
      </c>
      <c r="R814" s="2" t="s">
        <v>6520</v>
      </c>
      <c r="S814" s="2" t="s">
        <v>6521</v>
      </c>
      <c r="T814" s="2" t="s">
        <v>6522</v>
      </c>
      <c r="U814" s="2" t="s">
        <v>6523</v>
      </c>
      <c r="V814" s="2" t="s">
        <v>6524</v>
      </c>
      <c r="W814" s="2" t="s">
        <v>6525</v>
      </c>
      <c r="X814" s="5" t="s">
        <v>6526</v>
      </c>
      <c r="Y814" s="5" t="s">
        <v>6527</v>
      </c>
    </row>
    <row r="815" spans="1:25" ht="13" x14ac:dyDescent="0.15">
      <c r="A815" s="2" t="s">
        <v>5998</v>
      </c>
      <c r="B815" s="2" t="s">
        <v>5999</v>
      </c>
      <c r="C815" s="8" t="str">
        <f ca="1">IFERROR(__xludf.DUMMYFUNCTION("INDEX(SPLIT(B815,"" ""),1)"),"ZEBRONICS")</f>
        <v>ZEBRONICS</v>
      </c>
      <c r="D815" s="2" t="s">
        <v>13942</v>
      </c>
      <c r="E815" s="8" t="s">
        <v>14007</v>
      </c>
      <c r="F815" s="8" t="s">
        <v>14008</v>
      </c>
      <c r="G815" s="8" t="s">
        <v>14105</v>
      </c>
      <c r="H815" s="8"/>
      <c r="I815" s="9">
        <v>599</v>
      </c>
      <c r="J815" s="8" t="str">
        <f t="shared" si="6"/>
        <v>501-1000</v>
      </c>
      <c r="K815" s="8" t="s">
        <v>14144</v>
      </c>
      <c r="L815" s="8">
        <v>4</v>
      </c>
      <c r="M815" s="9">
        <v>1399</v>
      </c>
      <c r="N815" s="3">
        <v>0.56999999999999995</v>
      </c>
      <c r="O815" s="2">
        <v>3.8</v>
      </c>
      <c r="P815" s="4">
        <f t="shared" si="7"/>
        <v>0</v>
      </c>
      <c r="Q815" s="4">
        <v>60026</v>
      </c>
      <c r="R815" s="2" t="s">
        <v>6000</v>
      </c>
      <c r="S815" s="2" t="s">
        <v>6001</v>
      </c>
      <c r="T815" s="2" t="s">
        <v>6002</v>
      </c>
      <c r="U815" s="2" t="s">
        <v>6003</v>
      </c>
      <c r="V815" s="2" t="s">
        <v>6004</v>
      </c>
      <c r="W815" s="2" t="s">
        <v>6005</v>
      </c>
      <c r="X815" s="5" t="s">
        <v>6006</v>
      </c>
      <c r="Y815" s="5" t="s">
        <v>6007</v>
      </c>
    </row>
    <row r="816" spans="1:25" ht="13" x14ac:dyDescent="0.15">
      <c r="A816" s="2" t="s">
        <v>3889</v>
      </c>
      <c r="B816" s="2" t="s">
        <v>3890</v>
      </c>
      <c r="C816" s="8" t="str">
        <f ca="1">IFERROR(__xludf.DUMMYFUNCTION("INDEX(SPLIT(B816,"" ""),1)"),"PTron")</f>
        <v>PTron</v>
      </c>
      <c r="D816" s="2" t="s">
        <v>13942</v>
      </c>
      <c r="E816" s="8" t="s">
        <v>14007</v>
      </c>
      <c r="F816" s="8" t="s">
        <v>14008</v>
      </c>
      <c r="G816" s="8" t="s">
        <v>14009</v>
      </c>
      <c r="H816" s="8"/>
      <c r="I816" s="9">
        <v>599</v>
      </c>
      <c r="J816" s="8" t="str">
        <f t="shared" si="6"/>
        <v>501-1000</v>
      </c>
      <c r="K816" s="8" t="s">
        <v>14144</v>
      </c>
      <c r="L816" s="8">
        <v>4</v>
      </c>
      <c r="M816" s="9">
        <v>1800</v>
      </c>
      <c r="N816" s="3">
        <v>0.67</v>
      </c>
      <c r="O816" s="2">
        <v>3.5</v>
      </c>
      <c r="P816" s="4">
        <f t="shared" si="7"/>
        <v>0</v>
      </c>
      <c r="Q816" s="4">
        <v>83996</v>
      </c>
      <c r="R816" s="2" t="s">
        <v>3891</v>
      </c>
      <c r="S816" s="2" t="s">
        <v>3892</v>
      </c>
      <c r="T816" s="2" t="s">
        <v>3893</v>
      </c>
      <c r="U816" s="2" t="s">
        <v>3894</v>
      </c>
      <c r="V816" s="2" t="s">
        <v>3895</v>
      </c>
      <c r="W816" s="2" t="s">
        <v>3896</v>
      </c>
      <c r="X816" s="5" t="s">
        <v>3897</v>
      </c>
      <c r="Y816" s="5" t="s">
        <v>3898</v>
      </c>
    </row>
    <row r="817" spans="1:25" ht="13" x14ac:dyDescent="0.15">
      <c r="A817" s="2" t="s">
        <v>2217</v>
      </c>
      <c r="B817" s="2" t="s">
        <v>2218</v>
      </c>
      <c r="C817" s="8" t="str">
        <f ca="1">IFERROR(__xludf.DUMMYFUNCTION("INDEX(SPLIT(B817,"" ""),1)"),"Rts™")</f>
        <v>Rts™</v>
      </c>
      <c r="D817" s="2" t="s">
        <v>13942</v>
      </c>
      <c r="E817" s="8" t="s">
        <v>13943</v>
      </c>
      <c r="F817" s="8" t="s">
        <v>14038</v>
      </c>
      <c r="G817" s="8" t="s">
        <v>14096</v>
      </c>
      <c r="H817" s="8" t="s">
        <v>14145</v>
      </c>
      <c r="I817" s="9">
        <v>598</v>
      </c>
      <c r="J817" s="8" t="str">
        <f t="shared" si="6"/>
        <v>501-1000</v>
      </c>
      <c r="K817" s="8" t="s">
        <v>14144</v>
      </c>
      <c r="L817" s="8">
        <v>4</v>
      </c>
      <c r="M817" s="9">
        <v>4999</v>
      </c>
      <c r="N817" s="3">
        <v>0.88</v>
      </c>
      <c r="O817" s="2">
        <v>4.2</v>
      </c>
      <c r="P817" s="4">
        <f t="shared" si="7"/>
        <v>1</v>
      </c>
      <c r="Q817" s="2">
        <v>910</v>
      </c>
      <c r="R817" s="2" t="s">
        <v>2221</v>
      </c>
      <c r="S817" s="2" t="s">
        <v>2222</v>
      </c>
      <c r="T817" s="2" t="s">
        <v>2223</v>
      </c>
      <c r="U817" s="2" t="s">
        <v>2224</v>
      </c>
      <c r="V817" s="2" t="s">
        <v>2225</v>
      </c>
      <c r="W817" s="2" t="s">
        <v>2226</v>
      </c>
      <c r="X817" s="5" t="s">
        <v>2227</v>
      </c>
      <c r="Y817" s="5" t="s">
        <v>2228</v>
      </c>
    </row>
    <row r="818" spans="1:25" ht="13" x14ac:dyDescent="0.15">
      <c r="A818" s="2" t="s">
        <v>8824</v>
      </c>
      <c r="B818" s="2" t="s">
        <v>8825</v>
      </c>
      <c r="C818" s="8" t="str">
        <f ca="1">IFERROR(__xludf.DUMMYFUNCTION("INDEX(SPLIT(B818,"" ""),1)"),"Foxin")</f>
        <v>Foxin</v>
      </c>
      <c r="D818" s="2" t="s">
        <v>13954</v>
      </c>
      <c r="E818" s="8" t="s">
        <v>13988</v>
      </c>
      <c r="F818" s="8" t="s">
        <v>14164</v>
      </c>
      <c r="G818" s="8" t="s">
        <v>14194</v>
      </c>
      <c r="H818" s="8"/>
      <c r="I818" s="9">
        <v>598</v>
      </c>
      <c r="J818" s="8" t="str">
        <f t="shared" si="6"/>
        <v>501-1000</v>
      </c>
      <c r="K818" s="8" t="s">
        <v>14144</v>
      </c>
      <c r="L818" s="8">
        <v>4</v>
      </c>
      <c r="M818" s="9">
        <v>1150</v>
      </c>
      <c r="N818" s="3">
        <v>0.48</v>
      </c>
      <c r="O818" s="2">
        <v>4.0999999999999996</v>
      </c>
      <c r="P818" s="4">
        <f t="shared" si="7"/>
        <v>0</v>
      </c>
      <c r="Q818" s="4">
        <v>2535</v>
      </c>
      <c r="R818" s="2" t="s">
        <v>8828</v>
      </c>
      <c r="S818" s="2" t="s">
        <v>8829</v>
      </c>
      <c r="T818" s="2" t="s">
        <v>8830</v>
      </c>
      <c r="U818" s="2" t="s">
        <v>8831</v>
      </c>
      <c r="V818" s="2" t="s">
        <v>8832</v>
      </c>
      <c r="W818" s="2" t="s">
        <v>8833</v>
      </c>
      <c r="X818" s="5" t="s">
        <v>8834</v>
      </c>
      <c r="Y818" s="5" t="s">
        <v>8835</v>
      </c>
    </row>
    <row r="819" spans="1:25" ht="13" x14ac:dyDescent="0.15">
      <c r="A819" s="2" t="s">
        <v>8126</v>
      </c>
      <c r="B819" s="2" t="s">
        <v>8127</v>
      </c>
      <c r="C819" s="8" t="str">
        <f ca="1">IFERROR(__xludf.DUMMYFUNCTION("INDEX(SPLIT(B819,"" ""),1)"),"HP")</f>
        <v>HP</v>
      </c>
      <c r="D819" s="2" t="s">
        <v>13954</v>
      </c>
      <c r="E819" s="8" t="s">
        <v>13988</v>
      </c>
      <c r="F819" s="8" t="s">
        <v>14164</v>
      </c>
      <c r="G819" s="8" t="s">
        <v>14165</v>
      </c>
      <c r="H819" s="8"/>
      <c r="I819" s="9">
        <v>596</v>
      </c>
      <c r="J819" s="8" t="str">
        <f t="shared" si="6"/>
        <v>501-1000</v>
      </c>
      <c r="K819" s="8" t="s">
        <v>14144</v>
      </c>
      <c r="L819" s="8">
        <v>4</v>
      </c>
      <c r="M819" s="9">
        <v>723</v>
      </c>
      <c r="N819" s="3">
        <v>0.18</v>
      </c>
      <c r="O819" s="2">
        <v>4.4000000000000004</v>
      </c>
      <c r="P819" s="4">
        <f t="shared" si="7"/>
        <v>1</v>
      </c>
      <c r="Q819" s="4">
        <v>3219</v>
      </c>
      <c r="R819" s="2" t="s">
        <v>8130</v>
      </c>
      <c r="S819" s="2" t="s">
        <v>8131</v>
      </c>
      <c r="T819" s="2" t="s">
        <v>8132</v>
      </c>
      <c r="U819" s="2" t="s">
        <v>8133</v>
      </c>
      <c r="V819" s="2" t="s">
        <v>8134</v>
      </c>
      <c r="W819" s="2" t="s">
        <v>8135</v>
      </c>
      <c r="X819" s="5" t="s">
        <v>8136</v>
      </c>
      <c r="Y819" s="5" t="s">
        <v>8137</v>
      </c>
    </row>
    <row r="820" spans="1:25" ht="13" x14ac:dyDescent="0.15">
      <c r="A820" s="2" t="s">
        <v>12538</v>
      </c>
      <c r="B820" s="2" t="s">
        <v>12539</v>
      </c>
      <c r="C820" s="8" t="str">
        <f ca="1">IFERROR(__xludf.DUMMYFUNCTION("INDEX(SPLIT(B820,"" ""),1)"),"AGARO")</f>
        <v>AGARO</v>
      </c>
      <c r="D820" s="2" t="s">
        <v>13950</v>
      </c>
      <c r="E820" s="8" t="s">
        <v>13958</v>
      </c>
      <c r="F820" s="8" t="s">
        <v>13969</v>
      </c>
      <c r="G820" s="8" t="s">
        <v>14195</v>
      </c>
      <c r="H820" s="8"/>
      <c r="I820" s="9">
        <v>587</v>
      </c>
      <c r="J820" s="8" t="str">
        <f t="shared" si="6"/>
        <v>501-1000</v>
      </c>
      <c r="K820" s="8" t="s">
        <v>14144</v>
      </c>
      <c r="L820" s="8">
        <v>4</v>
      </c>
      <c r="M820" s="9">
        <v>1295</v>
      </c>
      <c r="N820" s="3">
        <v>0.55000000000000004</v>
      </c>
      <c r="O820" s="2">
        <v>4.0999999999999996</v>
      </c>
      <c r="P820" s="4">
        <f t="shared" si="7"/>
        <v>0</v>
      </c>
      <c r="Q820" s="2">
        <v>557</v>
      </c>
      <c r="R820" s="2" t="s">
        <v>12542</v>
      </c>
      <c r="S820" s="2" t="s">
        <v>12543</v>
      </c>
      <c r="T820" s="2" t="s">
        <v>12544</v>
      </c>
      <c r="U820" s="2" t="s">
        <v>12545</v>
      </c>
      <c r="V820" s="2" t="s">
        <v>12546</v>
      </c>
      <c r="W820" s="2" t="s">
        <v>12547</v>
      </c>
      <c r="X820" s="5" t="s">
        <v>12548</v>
      </c>
      <c r="Y820" s="5" t="s">
        <v>12549</v>
      </c>
    </row>
    <row r="821" spans="1:25" ht="13" x14ac:dyDescent="0.15">
      <c r="A821" s="2" t="s">
        <v>8858</v>
      </c>
      <c r="B821" s="2" t="s">
        <v>8859</v>
      </c>
      <c r="C821" s="8" t="str">
        <f ca="1">IFERROR(__xludf.DUMMYFUNCTION("INDEX(SPLIT(B821,"" ""),1)"),"Lenovo")</f>
        <v>Lenovo</v>
      </c>
      <c r="D821" s="2" t="s">
        <v>13954</v>
      </c>
      <c r="E821" s="8" t="s">
        <v>14026</v>
      </c>
      <c r="F821" s="8" t="s">
        <v>14027</v>
      </c>
      <c r="G821" s="8" t="s">
        <v>14111</v>
      </c>
      <c r="H821" s="8"/>
      <c r="I821" s="9">
        <v>579</v>
      </c>
      <c r="J821" s="8" t="str">
        <f t="shared" si="6"/>
        <v>501-1000</v>
      </c>
      <c r="K821" s="8" t="s">
        <v>14144</v>
      </c>
      <c r="L821" s="8">
        <v>4</v>
      </c>
      <c r="M821" s="9">
        <v>1090</v>
      </c>
      <c r="N821" s="3">
        <v>0.47</v>
      </c>
      <c r="O821" s="2">
        <v>4.4000000000000004</v>
      </c>
      <c r="P821" s="4">
        <f t="shared" si="7"/>
        <v>1</v>
      </c>
      <c r="Q821" s="4">
        <v>3482</v>
      </c>
      <c r="R821" s="2" t="s">
        <v>8861</v>
      </c>
      <c r="S821" s="2" t="s">
        <v>8862</v>
      </c>
      <c r="T821" s="2" t="s">
        <v>8863</v>
      </c>
      <c r="U821" s="2" t="s">
        <v>8864</v>
      </c>
      <c r="V821" s="2" t="s">
        <v>8865</v>
      </c>
      <c r="W821" s="2" t="s">
        <v>8866</v>
      </c>
      <c r="X821" s="5" t="s">
        <v>8867</v>
      </c>
      <c r="Y821" s="5" t="s">
        <v>8868</v>
      </c>
    </row>
    <row r="822" spans="1:25" ht="13" x14ac:dyDescent="0.15">
      <c r="A822" s="2" t="s">
        <v>6331</v>
      </c>
      <c r="B822" s="2" t="s">
        <v>6332</v>
      </c>
      <c r="C822" s="8" t="str">
        <f ca="1">IFERROR(__xludf.DUMMYFUNCTION("INDEX(SPLIT(B822,"" ""),1)"),"SanDisk")</f>
        <v>SanDisk</v>
      </c>
      <c r="D822" s="2" t="s">
        <v>13954</v>
      </c>
      <c r="E822" s="8" t="s">
        <v>13976</v>
      </c>
      <c r="F822" s="8" t="s">
        <v>14119</v>
      </c>
      <c r="G822" s="8"/>
      <c r="H822" s="8"/>
      <c r="I822" s="9">
        <v>579</v>
      </c>
      <c r="J822" s="8" t="str">
        <f t="shared" si="6"/>
        <v>501-1000</v>
      </c>
      <c r="K822" s="8" t="s">
        <v>14144</v>
      </c>
      <c r="L822" s="8">
        <v>4</v>
      </c>
      <c r="M822" s="9">
        <v>1400</v>
      </c>
      <c r="N822" s="3">
        <v>0.59</v>
      </c>
      <c r="O822" s="2">
        <v>4.3</v>
      </c>
      <c r="P822" s="4">
        <f t="shared" si="7"/>
        <v>1</v>
      </c>
      <c r="Q822" s="2" t="s">
        <v>6334</v>
      </c>
      <c r="R822" s="2" t="s">
        <v>6335</v>
      </c>
      <c r="S822" s="2" t="s">
        <v>6336</v>
      </c>
      <c r="T822" s="2" t="s">
        <v>6337</v>
      </c>
      <c r="U822" s="2" t="s">
        <v>6338</v>
      </c>
      <c r="V822" s="2" t="s">
        <v>6339</v>
      </c>
      <c r="W822" s="2" t="s">
        <v>6340</v>
      </c>
      <c r="X822" s="5" t="s">
        <v>6341</v>
      </c>
      <c r="Y822" s="5" t="s">
        <v>6342</v>
      </c>
    </row>
    <row r="823" spans="1:25" ht="13" x14ac:dyDescent="0.15">
      <c r="A823" s="2" t="s">
        <v>7640</v>
      </c>
      <c r="B823" s="2" t="s">
        <v>7641</v>
      </c>
      <c r="C823" s="8" t="str">
        <f ca="1">IFERROR(__xludf.DUMMYFUNCTION("INDEX(SPLIT(B823,"" ""),1)"),"Ant")</f>
        <v>Ant</v>
      </c>
      <c r="D823" s="2" t="s">
        <v>13954</v>
      </c>
      <c r="E823" s="8" t="s">
        <v>14026</v>
      </c>
      <c r="F823" s="8" t="s">
        <v>14042</v>
      </c>
      <c r="G823" s="8" t="s">
        <v>14067</v>
      </c>
      <c r="H823" s="8"/>
      <c r="I823" s="9">
        <v>575</v>
      </c>
      <c r="J823" s="8" t="str">
        <f t="shared" si="6"/>
        <v>501-1000</v>
      </c>
      <c r="K823" s="8" t="s">
        <v>14144</v>
      </c>
      <c r="L823" s="8">
        <v>4</v>
      </c>
      <c r="M823" s="9">
        <v>2799</v>
      </c>
      <c r="N823" s="3">
        <v>0.79</v>
      </c>
      <c r="O823" s="2">
        <v>4.2</v>
      </c>
      <c r="P823" s="4">
        <f t="shared" si="7"/>
        <v>1</v>
      </c>
      <c r="Q823" s="4">
        <v>8537</v>
      </c>
      <c r="R823" s="2" t="s">
        <v>7643</v>
      </c>
      <c r="S823" s="2" t="s">
        <v>7644</v>
      </c>
      <c r="T823" s="2" t="s">
        <v>7645</v>
      </c>
      <c r="U823" s="2" t="s">
        <v>7646</v>
      </c>
      <c r="V823" s="2" t="s">
        <v>7647</v>
      </c>
      <c r="W823" s="2" t="s">
        <v>14196</v>
      </c>
      <c r="X823" s="5" t="s">
        <v>7649</v>
      </c>
      <c r="Y823" s="5" t="s">
        <v>7650</v>
      </c>
    </row>
    <row r="824" spans="1:25" ht="13" x14ac:dyDescent="0.15">
      <c r="A824" s="2" t="s">
        <v>6275</v>
      </c>
      <c r="B824" s="2" t="s">
        <v>6276</v>
      </c>
      <c r="C824" s="8" t="str">
        <f ca="1">IFERROR(__xludf.DUMMYFUNCTION("INDEX(SPLIT(B824,"" ""),1)"),"boAt")</f>
        <v>boAt</v>
      </c>
      <c r="D824" s="2" t="s">
        <v>13942</v>
      </c>
      <c r="E824" s="8" t="s">
        <v>13947</v>
      </c>
      <c r="F824" s="8" t="s">
        <v>14045</v>
      </c>
      <c r="G824" s="8" t="s">
        <v>14050</v>
      </c>
      <c r="H824" s="8" t="s">
        <v>14162</v>
      </c>
      <c r="I824" s="9">
        <v>571</v>
      </c>
      <c r="J824" s="8" t="str">
        <f t="shared" si="6"/>
        <v>501-1000</v>
      </c>
      <c r="K824" s="8" t="s">
        <v>14144</v>
      </c>
      <c r="L824" s="8">
        <v>4</v>
      </c>
      <c r="M824" s="9">
        <v>999</v>
      </c>
      <c r="N824" s="3">
        <v>0.43</v>
      </c>
      <c r="O824" s="2">
        <v>4.3</v>
      </c>
      <c r="P824" s="4">
        <f t="shared" si="7"/>
        <v>1</v>
      </c>
      <c r="Q824" s="4">
        <v>38221</v>
      </c>
      <c r="R824" s="2" t="s">
        <v>6278</v>
      </c>
      <c r="S824" s="2" t="s">
        <v>6279</v>
      </c>
      <c r="T824" s="2" t="s">
        <v>6280</v>
      </c>
      <c r="U824" s="2" t="s">
        <v>6281</v>
      </c>
      <c r="V824" s="2" t="s">
        <v>6282</v>
      </c>
      <c r="W824" s="2" t="s">
        <v>6283</v>
      </c>
      <c r="X824" s="5" t="s">
        <v>6284</v>
      </c>
      <c r="Y824" s="5" t="s">
        <v>6285</v>
      </c>
    </row>
    <row r="825" spans="1:25" ht="13" x14ac:dyDescent="0.15">
      <c r="A825" s="2" t="s">
        <v>6628</v>
      </c>
      <c r="B825" s="2" t="s">
        <v>6629</v>
      </c>
      <c r="C825" s="8" t="str">
        <f ca="1">IFERROR(__xludf.DUMMYFUNCTION("INDEX(SPLIT(B825,"" ""),1)"),"Portronics")</f>
        <v>Portronics</v>
      </c>
      <c r="D825" s="2" t="s">
        <v>13954</v>
      </c>
      <c r="E825" s="8" t="s">
        <v>14026</v>
      </c>
      <c r="F825" s="8" t="s">
        <v>14136</v>
      </c>
      <c r="G825" s="8"/>
      <c r="H825" s="8"/>
      <c r="I825" s="9">
        <v>570</v>
      </c>
      <c r="J825" s="8" t="str">
        <f t="shared" si="6"/>
        <v>501-1000</v>
      </c>
      <c r="K825" s="8" t="s">
        <v>14144</v>
      </c>
      <c r="L825" s="8">
        <v>4</v>
      </c>
      <c r="M825" s="9">
        <v>999</v>
      </c>
      <c r="N825" s="3">
        <v>0.43</v>
      </c>
      <c r="O825" s="2">
        <v>4.2</v>
      </c>
      <c r="P825" s="4">
        <f t="shared" si="7"/>
        <v>1</v>
      </c>
      <c r="Q825" s="4">
        <v>3201</v>
      </c>
      <c r="R825" s="2" t="s">
        <v>6631</v>
      </c>
      <c r="S825" s="2" t="s">
        <v>6632</v>
      </c>
      <c r="T825" s="2" t="s">
        <v>6633</v>
      </c>
      <c r="U825" s="2" t="s">
        <v>6634</v>
      </c>
      <c r="V825" s="2" t="s">
        <v>6635</v>
      </c>
      <c r="W825" s="2" t="s">
        <v>14197</v>
      </c>
      <c r="X825" s="5" t="s">
        <v>6637</v>
      </c>
      <c r="Y825" s="5" t="s">
        <v>6638</v>
      </c>
    </row>
    <row r="826" spans="1:25" ht="13" x14ac:dyDescent="0.15">
      <c r="A826" s="2" t="s">
        <v>5700</v>
      </c>
      <c r="B826" s="2" t="s">
        <v>5701</v>
      </c>
      <c r="C826" s="8" t="str">
        <f ca="1">IFERROR(__xludf.DUMMYFUNCTION("INDEX(SPLIT(B826,"" ""),1)"),"Dell")</f>
        <v>Dell</v>
      </c>
      <c r="D826" s="2" t="s">
        <v>13954</v>
      </c>
      <c r="E826" s="8" t="s">
        <v>14026</v>
      </c>
      <c r="F826" s="8" t="s">
        <v>14027</v>
      </c>
      <c r="G826" s="8" t="s">
        <v>14111</v>
      </c>
      <c r="H826" s="8"/>
      <c r="I826" s="9">
        <v>569</v>
      </c>
      <c r="J826" s="8" t="str">
        <f t="shared" si="6"/>
        <v>501-1000</v>
      </c>
      <c r="K826" s="8" t="s">
        <v>14144</v>
      </c>
      <c r="L826" s="8">
        <v>4</v>
      </c>
      <c r="M826" s="9">
        <v>1299</v>
      </c>
      <c r="N826" s="3">
        <v>0.56000000000000005</v>
      </c>
      <c r="O826" s="2">
        <v>4.4000000000000004</v>
      </c>
      <c r="P826" s="4">
        <f t="shared" si="7"/>
        <v>1</v>
      </c>
      <c r="Q826" s="4">
        <v>9275</v>
      </c>
      <c r="R826" s="2" t="s">
        <v>5702</v>
      </c>
      <c r="S826" s="2" t="s">
        <v>5703</v>
      </c>
      <c r="T826" s="2" t="s">
        <v>5704</v>
      </c>
      <c r="U826" s="2" t="s">
        <v>5705</v>
      </c>
      <c r="V826" s="2" t="s">
        <v>5706</v>
      </c>
      <c r="W826" s="2" t="s">
        <v>5707</v>
      </c>
      <c r="X826" s="5" t="s">
        <v>5708</v>
      </c>
      <c r="Y826" s="5" t="s">
        <v>5709</v>
      </c>
    </row>
    <row r="827" spans="1:25" ht="13" x14ac:dyDescent="0.15">
      <c r="A827" s="2" t="s">
        <v>3299</v>
      </c>
      <c r="B827" s="2" t="s">
        <v>3300</v>
      </c>
      <c r="C827" s="8" t="str">
        <f ca="1">IFERROR(__xludf.DUMMYFUNCTION("INDEX(SPLIT(B827,"" ""),1)"),"SanDisk")</f>
        <v>SanDisk</v>
      </c>
      <c r="D827" s="2" t="s">
        <v>13942</v>
      </c>
      <c r="E827" s="8" t="s">
        <v>14038</v>
      </c>
      <c r="F827" s="8" t="s">
        <v>14075</v>
      </c>
      <c r="G827" s="8" t="s">
        <v>14076</v>
      </c>
      <c r="H827" s="8"/>
      <c r="I827" s="9">
        <v>569</v>
      </c>
      <c r="J827" s="8" t="str">
        <f t="shared" si="6"/>
        <v>501-1000</v>
      </c>
      <c r="K827" s="8" t="s">
        <v>14144</v>
      </c>
      <c r="L827" s="8">
        <v>4</v>
      </c>
      <c r="M827" s="9">
        <v>1000</v>
      </c>
      <c r="N827" s="3">
        <v>0.43</v>
      </c>
      <c r="O827" s="2">
        <v>4.4000000000000004</v>
      </c>
      <c r="P827" s="4">
        <f t="shared" si="7"/>
        <v>1</v>
      </c>
      <c r="Q827" s="4">
        <v>67259</v>
      </c>
      <c r="R827" s="2" t="s">
        <v>3303</v>
      </c>
      <c r="S827" s="2" t="s">
        <v>3304</v>
      </c>
      <c r="T827" s="2" t="s">
        <v>3305</v>
      </c>
      <c r="U827" s="2" t="s">
        <v>3306</v>
      </c>
      <c r="V827" s="2" t="s">
        <v>3307</v>
      </c>
      <c r="W827" s="2" t="s">
        <v>3308</v>
      </c>
      <c r="X827" s="5" t="s">
        <v>3309</v>
      </c>
      <c r="Y827" s="5" t="s">
        <v>3310</v>
      </c>
    </row>
    <row r="828" spans="1:25" ht="13" x14ac:dyDescent="0.15">
      <c r="A828" s="2" t="s">
        <v>7003</v>
      </c>
      <c r="B828" s="2" t="s">
        <v>7004</v>
      </c>
      <c r="C828" s="8" t="str">
        <f ca="1">IFERROR(__xludf.DUMMYFUNCTION("INDEX(SPLIT(B828,"" ""),1)"),"Classmate")</f>
        <v>Classmate</v>
      </c>
      <c r="D828" s="2" t="s">
        <v>14113</v>
      </c>
      <c r="E828" s="8" t="s">
        <v>14114</v>
      </c>
      <c r="F828" s="8" t="s">
        <v>14115</v>
      </c>
      <c r="G828" s="8" t="s">
        <v>14116</v>
      </c>
      <c r="H828" s="8" t="s">
        <v>14117</v>
      </c>
      <c r="I828" s="9">
        <v>561</v>
      </c>
      <c r="J828" s="8" t="str">
        <f t="shared" si="6"/>
        <v>501-1000</v>
      </c>
      <c r="K828" s="8" t="s">
        <v>14144</v>
      </c>
      <c r="L828" s="8">
        <v>4</v>
      </c>
      <c r="M828" s="9">
        <v>720</v>
      </c>
      <c r="N828" s="3">
        <v>0.22</v>
      </c>
      <c r="O828" s="2">
        <v>4.4000000000000004</v>
      </c>
      <c r="P828" s="4">
        <f t="shared" si="7"/>
        <v>1</v>
      </c>
      <c r="Q828" s="4">
        <v>3182</v>
      </c>
      <c r="R828" s="2" t="s">
        <v>7007</v>
      </c>
      <c r="S828" s="2" t="s">
        <v>7008</v>
      </c>
      <c r="T828" s="2" t="s">
        <v>7009</v>
      </c>
      <c r="U828" s="2" t="s">
        <v>7010</v>
      </c>
      <c r="V828" s="2" t="s">
        <v>7011</v>
      </c>
      <c r="W828" s="2" t="s">
        <v>7012</v>
      </c>
      <c r="X828" s="5" t="s">
        <v>7013</v>
      </c>
      <c r="Y828" s="5" t="s">
        <v>7014</v>
      </c>
    </row>
    <row r="829" spans="1:25" ht="13" x14ac:dyDescent="0.15">
      <c r="A829" s="2" t="s">
        <v>12352</v>
      </c>
      <c r="B829" s="2" t="s">
        <v>12353</v>
      </c>
      <c r="C829" s="8" t="str">
        <f ca="1">IFERROR(__xludf.DUMMYFUNCTION("INDEX(SPLIT(B829,"" ""),1)"),"Morphy")</f>
        <v>Morphy</v>
      </c>
      <c r="D829" s="2" t="s">
        <v>13950</v>
      </c>
      <c r="E829" s="8" t="s">
        <v>13958</v>
      </c>
      <c r="F829" s="8" t="s">
        <v>13959</v>
      </c>
      <c r="G829" s="8" t="s">
        <v>13992</v>
      </c>
      <c r="H829" s="8" t="s">
        <v>13993</v>
      </c>
      <c r="I829" s="9">
        <v>559</v>
      </c>
      <c r="J829" s="8" t="str">
        <f t="shared" si="6"/>
        <v>501-1000</v>
      </c>
      <c r="K829" s="8" t="s">
        <v>14144</v>
      </c>
      <c r="L829" s="8">
        <v>4</v>
      </c>
      <c r="M829" s="9">
        <v>1010</v>
      </c>
      <c r="N829" s="3">
        <v>0.45</v>
      </c>
      <c r="O829" s="2">
        <v>4.0999999999999996</v>
      </c>
      <c r="P829" s="4">
        <f t="shared" si="7"/>
        <v>0</v>
      </c>
      <c r="Q829" s="4">
        <v>17325</v>
      </c>
      <c r="R829" s="2" t="s">
        <v>12356</v>
      </c>
      <c r="S829" s="2" t="s">
        <v>12357</v>
      </c>
      <c r="T829" s="2" t="s">
        <v>12358</v>
      </c>
      <c r="U829" s="2" t="s">
        <v>12359</v>
      </c>
      <c r="V829" s="2" t="s">
        <v>12360</v>
      </c>
      <c r="W829" s="2" t="s">
        <v>12361</v>
      </c>
      <c r="X829" s="5" t="s">
        <v>12362</v>
      </c>
      <c r="Y829" s="5" t="s">
        <v>12363</v>
      </c>
    </row>
    <row r="830" spans="1:25" ht="13" x14ac:dyDescent="0.15">
      <c r="A830" s="2" t="s">
        <v>6197</v>
      </c>
      <c r="B830" s="2" t="s">
        <v>6198</v>
      </c>
      <c r="C830" s="8" t="str">
        <f ca="1">IFERROR(__xludf.DUMMYFUNCTION("INDEX(SPLIT(B830,"" ""),1)"),"Fujifilm")</f>
        <v>Fujifilm</v>
      </c>
      <c r="D830" s="2" t="s">
        <v>13942</v>
      </c>
      <c r="E830" s="8" t="s">
        <v>14012</v>
      </c>
      <c r="F830" s="8" t="s">
        <v>14038</v>
      </c>
      <c r="G830" s="8" t="s">
        <v>14198</v>
      </c>
      <c r="H830" s="8"/>
      <c r="I830" s="9">
        <v>549</v>
      </c>
      <c r="J830" s="8" t="str">
        <f t="shared" si="6"/>
        <v>501-1000</v>
      </c>
      <c r="K830" s="8" t="s">
        <v>14144</v>
      </c>
      <c r="L830" s="8">
        <v>4</v>
      </c>
      <c r="M830" s="9">
        <v>549</v>
      </c>
      <c r="N830" s="3">
        <v>0</v>
      </c>
      <c r="O830" s="2">
        <v>4.5</v>
      </c>
      <c r="P830" s="4">
        <f t="shared" si="7"/>
        <v>1</v>
      </c>
      <c r="Q830" s="4">
        <v>4875</v>
      </c>
      <c r="R830" s="2" t="s">
        <v>6200</v>
      </c>
      <c r="S830" s="2" t="s">
        <v>6201</v>
      </c>
      <c r="T830" s="2" t="s">
        <v>6202</v>
      </c>
      <c r="U830" s="2" t="s">
        <v>6203</v>
      </c>
      <c r="V830" s="2" t="s">
        <v>6204</v>
      </c>
      <c r="W830" s="2" t="s">
        <v>6205</v>
      </c>
      <c r="X830" s="5" t="s">
        <v>6206</v>
      </c>
      <c r="Y830" s="5" t="s">
        <v>6207</v>
      </c>
    </row>
    <row r="831" spans="1:25" ht="13" x14ac:dyDescent="0.15">
      <c r="A831" s="2" t="s">
        <v>5374</v>
      </c>
      <c r="B831" s="2" t="s">
        <v>5375</v>
      </c>
      <c r="C831" s="8" t="str">
        <f ca="1">IFERROR(__xludf.DUMMYFUNCTION("INDEX(SPLIT(B831,"" ""),1)"),"Dell")</f>
        <v>Dell</v>
      </c>
      <c r="D831" s="2" t="s">
        <v>13954</v>
      </c>
      <c r="E831" s="8" t="s">
        <v>14026</v>
      </c>
      <c r="F831" s="8" t="s">
        <v>14027</v>
      </c>
      <c r="G831" s="8" t="s">
        <v>14044</v>
      </c>
      <c r="H831" s="8"/>
      <c r="I831" s="9">
        <v>549</v>
      </c>
      <c r="J831" s="8" t="str">
        <f t="shared" si="6"/>
        <v>501-1000</v>
      </c>
      <c r="K831" s="8" t="s">
        <v>14144</v>
      </c>
      <c r="L831" s="8">
        <v>4</v>
      </c>
      <c r="M831" s="9">
        <v>1799</v>
      </c>
      <c r="N831" s="3">
        <v>0.69</v>
      </c>
      <c r="O831" s="2">
        <v>4.3</v>
      </c>
      <c r="P831" s="4">
        <f t="shared" si="7"/>
        <v>1</v>
      </c>
      <c r="Q831" s="4">
        <v>28829</v>
      </c>
      <c r="R831" s="2" t="s">
        <v>5377</v>
      </c>
      <c r="S831" s="2" t="s">
        <v>5378</v>
      </c>
      <c r="T831" s="2" t="s">
        <v>5379</v>
      </c>
      <c r="U831" s="2" t="s">
        <v>5380</v>
      </c>
      <c r="V831" s="2" t="s">
        <v>5381</v>
      </c>
      <c r="W831" s="2" t="s">
        <v>5382</v>
      </c>
      <c r="X831" s="5" t="s">
        <v>5383</v>
      </c>
      <c r="Y831" s="5" t="s">
        <v>5384</v>
      </c>
    </row>
    <row r="832" spans="1:25" ht="13" x14ac:dyDescent="0.15">
      <c r="A832" s="2" t="s">
        <v>8426</v>
      </c>
      <c r="B832" s="2" t="s">
        <v>8427</v>
      </c>
      <c r="C832" s="8" t="str">
        <f ca="1">IFERROR(__xludf.DUMMYFUNCTION("INDEX(SPLIT(B832,"" ""),1)"),"RC")</f>
        <v>RC</v>
      </c>
      <c r="D832" s="2" t="s">
        <v>13954</v>
      </c>
      <c r="E832" s="8" t="s">
        <v>13988</v>
      </c>
      <c r="F832" s="8" t="s">
        <v>14164</v>
      </c>
      <c r="G832" s="8" t="s">
        <v>14199</v>
      </c>
      <c r="H832" s="8"/>
      <c r="I832" s="9">
        <v>549</v>
      </c>
      <c r="J832" s="8" t="str">
        <f t="shared" si="6"/>
        <v>501-1000</v>
      </c>
      <c r="K832" s="8" t="s">
        <v>14144</v>
      </c>
      <c r="L832" s="8">
        <v>4</v>
      </c>
      <c r="M832" s="9">
        <v>1999</v>
      </c>
      <c r="N832" s="3">
        <v>0.73</v>
      </c>
      <c r="O832" s="2">
        <v>4.3</v>
      </c>
      <c r="P832" s="4">
        <f t="shared" si="7"/>
        <v>1</v>
      </c>
      <c r="Q832" s="4">
        <v>1367</v>
      </c>
      <c r="R832" s="2" t="s">
        <v>8429</v>
      </c>
      <c r="S832" s="2" t="s">
        <v>8430</v>
      </c>
      <c r="T832" s="2" t="s">
        <v>8431</v>
      </c>
      <c r="U832" s="2" t="s">
        <v>8432</v>
      </c>
      <c r="V832" s="2" t="s">
        <v>8433</v>
      </c>
      <c r="W832" s="2" t="s">
        <v>8434</v>
      </c>
      <c r="X832" s="5" t="s">
        <v>8435</v>
      </c>
      <c r="Y832" s="5" t="s">
        <v>8436</v>
      </c>
    </row>
    <row r="833" spans="1:25" ht="13" x14ac:dyDescent="0.15">
      <c r="A833" s="2" t="s">
        <v>6661</v>
      </c>
      <c r="B833" s="2" t="s">
        <v>6662</v>
      </c>
      <c r="C833" s="8" t="str">
        <f ca="1">IFERROR(__xludf.DUMMYFUNCTION("INDEX(SPLIT(B833,"" ""),1)"),"Brand")</f>
        <v>Brand</v>
      </c>
      <c r="D833" s="2" t="s">
        <v>13954</v>
      </c>
      <c r="E833" s="8" t="s">
        <v>13976</v>
      </c>
      <c r="F833" s="8" t="s">
        <v>14200</v>
      </c>
      <c r="G833" s="8"/>
      <c r="H833" s="8"/>
      <c r="I833" s="9">
        <v>549</v>
      </c>
      <c r="J833" s="8" t="str">
        <f t="shared" si="6"/>
        <v>501-1000</v>
      </c>
      <c r="K833" s="8" t="s">
        <v>14144</v>
      </c>
      <c r="L833" s="8">
        <v>4</v>
      </c>
      <c r="M833" s="9">
        <v>999</v>
      </c>
      <c r="N833" s="3">
        <v>0.45</v>
      </c>
      <c r="O833" s="2">
        <v>4.3</v>
      </c>
      <c r="P833" s="4">
        <f t="shared" si="7"/>
        <v>1</v>
      </c>
      <c r="Q833" s="4">
        <v>7758</v>
      </c>
      <c r="R833" s="2" t="s">
        <v>6664</v>
      </c>
      <c r="S833" s="2" t="s">
        <v>6665</v>
      </c>
      <c r="T833" s="2" t="s">
        <v>6666</v>
      </c>
      <c r="U833" s="2" t="s">
        <v>6667</v>
      </c>
      <c r="V833" s="2" t="s">
        <v>6668</v>
      </c>
      <c r="W833" s="2" t="s">
        <v>6669</v>
      </c>
      <c r="X833" s="5" t="s">
        <v>6670</v>
      </c>
      <c r="Y833" s="5" t="s">
        <v>6671</v>
      </c>
    </row>
    <row r="834" spans="1:25" ht="13" x14ac:dyDescent="0.15">
      <c r="A834" s="2" t="s">
        <v>7909</v>
      </c>
      <c r="B834" s="2" t="s">
        <v>7910</v>
      </c>
      <c r="C834" s="8" t="str">
        <f ca="1">IFERROR(__xludf.DUMMYFUNCTION("INDEX(SPLIT(B834,"" ""),1)"),"Robustrion")</f>
        <v>Robustrion</v>
      </c>
      <c r="D834" s="2" t="s">
        <v>13954</v>
      </c>
      <c r="E834" s="8" t="s">
        <v>14026</v>
      </c>
      <c r="F834" s="8" t="s">
        <v>14130</v>
      </c>
      <c r="G834" s="8" t="s">
        <v>14201</v>
      </c>
      <c r="H834" s="8" t="s">
        <v>14202</v>
      </c>
      <c r="I834" s="9">
        <v>549</v>
      </c>
      <c r="J834" s="8" t="str">
        <f t="shared" si="6"/>
        <v>501-1000</v>
      </c>
      <c r="K834" s="8" t="s">
        <v>14144</v>
      </c>
      <c r="L834" s="8">
        <v>4</v>
      </c>
      <c r="M834" s="9">
        <v>2499</v>
      </c>
      <c r="N834" s="3">
        <v>0.78</v>
      </c>
      <c r="O834" s="2">
        <v>4.3</v>
      </c>
      <c r="P834" s="4">
        <f t="shared" si="7"/>
        <v>1</v>
      </c>
      <c r="Q834" s="4">
        <v>5556</v>
      </c>
      <c r="R834" s="2" t="s">
        <v>7911</v>
      </c>
      <c r="S834" s="2" t="s">
        <v>7912</v>
      </c>
      <c r="T834" s="2" t="s">
        <v>7913</v>
      </c>
      <c r="U834" s="2" t="s">
        <v>7914</v>
      </c>
      <c r="V834" s="2" t="s">
        <v>7915</v>
      </c>
      <c r="W834" s="2" t="s">
        <v>7916</v>
      </c>
      <c r="X834" s="5" t="s">
        <v>7917</v>
      </c>
      <c r="Y834" s="5" t="s">
        <v>7918</v>
      </c>
    </row>
    <row r="835" spans="1:25" ht="13" x14ac:dyDescent="0.15">
      <c r="A835" s="2" t="s">
        <v>7572</v>
      </c>
      <c r="B835" s="2" t="s">
        <v>7573</v>
      </c>
      <c r="C835" s="8" t="str">
        <f ca="1">IFERROR(__xludf.DUMMYFUNCTION("INDEX(SPLIT(B835,"" ""),1)"),"ProElite")</f>
        <v>ProElite</v>
      </c>
      <c r="D835" s="2" t="s">
        <v>13954</v>
      </c>
      <c r="E835" s="8" t="s">
        <v>14026</v>
      </c>
      <c r="F835" s="8" t="s">
        <v>14130</v>
      </c>
      <c r="G835" s="8" t="s">
        <v>14201</v>
      </c>
      <c r="H835" s="8" t="s">
        <v>14202</v>
      </c>
      <c r="I835" s="9">
        <v>549</v>
      </c>
      <c r="J835" s="8" t="str">
        <f t="shared" si="6"/>
        <v>501-1000</v>
      </c>
      <c r="K835" s="8" t="s">
        <v>14144</v>
      </c>
      <c r="L835" s="8">
        <v>4</v>
      </c>
      <c r="M835" s="9">
        <v>1499</v>
      </c>
      <c r="N835" s="3">
        <v>0.63</v>
      </c>
      <c r="O835" s="2">
        <v>4.3</v>
      </c>
      <c r="P835" s="4">
        <f t="shared" si="7"/>
        <v>1</v>
      </c>
      <c r="Q835" s="4">
        <v>11006</v>
      </c>
      <c r="R835" s="2" t="s">
        <v>7575</v>
      </c>
      <c r="S835" s="2" t="s">
        <v>7576</v>
      </c>
      <c r="T835" s="2" t="s">
        <v>7577</v>
      </c>
      <c r="U835" s="2" t="s">
        <v>7578</v>
      </c>
      <c r="V835" s="2" t="s">
        <v>7579</v>
      </c>
      <c r="W835" s="2" t="s">
        <v>7580</v>
      </c>
      <c r="X835" s="5" t="s">
        <v>7581</v>
      </c>
      <c r="Y835" s="5" t="s">
        <v>7582</v>
      </c>
    </row>
    <row r="836" spans="1:25" ht="13" x14ac:dyDescent="0.15">
      <c r="A836" s="2" t="s">
        <v>2400</v>
      </c>
      <c r="B836" s="2" t="s">
        <v>2401</v>
      </c>
      <c r="C836" s="8" t="str">
        <f ca="1">IFERROR(__xludf.DUMMYFUNCTION("INDEX(SPLIT(B836,"" ""),1)"),"AmazonBasics")</f>
        <v>AmazonBasics</v>
      </c>
      <c r="D836" s="2" t="s">
        <v>13954</v>
      </c>
      <c r="E836" s="8" t="s">
        <v>14026</v>
      </c>
      <c r="F836" s="8" t="s">
        <v>14095</v>
      </c>
      <c r="G836" s="8" t="s">
        <v>14096</v>
      </c>
      <c r="H836" s="8" t="s">
        <v>14097</v>
      </c>
      <c r="I836" s="9">
        <v>549</v>
      </c>
      <c r="J836" s="8" t="str">
        <f t="shared" si="6"/>
        <v>501-1000</v>
      </c>
      <c r="K836" s="8" t="s">
        <v>14144</v>
      </c>
      <c r="L836" s="8">
        <v>4</v>
      </c>
      <c r="M836" s="9">
        <v>995</v>
      </c>
      <c r="N836" s="3">
        <v>0.45</v>
      </c>
      <c r="O836" s="2">
        <v>4.2</v>
      </c>
      <c r="P836" s="4">
        <f t="shared" si="7"/>
        <v>1</v>
      </c>
      <c r="Q836" s="4">
        <v>29746</v>
      </c>
      <c r="R836" s="2" t="s">
        <v>2403</v>
      </c>
      <c r="S836" s="2" t="s">
        <v>681</v>
      </c>
      <c r="T836" s="2" t="s">
        <v>682</v>
      </c>
      <c r="U836" s="2" t="s">
        <v>683</v>
      </c>
      <c r="V836" s="2" t="s">
        <v>684</v>
      </c>
      <c r="W836" s="2" t="s">
        <v>685</v>
      </c>
      <c r="X836" s="5" t="s">
        <v>2404</v>
      </c>
      <c r="Y836" s="5" t="s">
        <v>2405</v>
      </c>
    </row>
    <row r="837" spans="1:25" ht="13" x14ac:dyDescent="0.15">
      <c r="A837" s="2" t="s">
        <v>9695</v>
      </c>
      <c r="B837" s="2" t="s">
        <v>9696</v>
      </c>
      <c r="C837" s="8" t="str">
        <f ca="1">IFERROR(__xludf.DUMMYFUNCTION("INDEX(SPLIT(B837,"" ""),1)"),"Orient")</f>
        <v>Orient</v>
      </c>
      <c r="D837" s="2" t="s">
        <v>13950</v>
      </c>
      <c r="E837" s="8" t="s">
        <v>13958</v>
      </c>
      <c r="F837" s="8" t="s">
        <v>13959</v>
      </c>
      <c r="G837" s="8" t="s">
        <v>13992</v>
      </c>
      <c r="H837" s="8" t="s">
        <v>13993</v>
      </c>
      <c r="I837" s="9">
        <v>549</v>
      </c>
      <c r="J837" s="8" t="str">
        <f t="shared" si="6"/>
        <v>501-1000</v>
      </c>
      <c r="K837" s="8" t="s">
        <v>14144</v>
      </c>
      <c r="L837" s="8">
        <v>4</v>
      </c>
      <c r="M837" s="9">
        <v>1090</v>
      </c>
      <c r="N837" s="3">
        <v>0.5</v>
      </c>
      <c r="O837" s="2">
        <v>4.2</v>
      </c>
      <c r="P837" s="4">
        <f t="shared" si="7"/>
        <v>1</v>
      </c>
      <c r="Q837" s="4">
        <v>13029</v>
      </c>
      <c r="R837" s="2" t="s">
        <v>9697</v>
      </c>
      <c r="S837" s="2" t="s">
        <v>9698</v>
      </c>
      <c r="T837" s="2" t="s">
        <v>9699</v>
      </c>
      <c r="U837" s="2" t="s">
        <v>9700</v>
      </c>
      <c r="V837" s="2" t="s">
        <v>9701</v>
      </c>
      <c r="W837" s="2" t="s">
        <v>9702</v>
      </c>
      <c r="X837" s="5" t="s">
        <v>9703</v>
      </c>
      <c r="Y837" s="5" t="s">
        <v>9704</v>
      </c>
    </row>
    <row r="838" spans="1:25" ht="13" x14ac:dyDescent="0.15">
      <c r="A838" s="2" t="s">
        <v>13176</v>
      </c>
      <c r="B838" s="2" t="s">
        <v>13177</v>
      </c>
      <c r="C838" s="8" t="str">
        <f ca="1">IFERROR(__xludf.DUMMYFUNCTION("INDEX(SPLIT(B838,"" ""),1)"),"T")</f>
        <v>T</v>
      </c>
      <c r="D838" s="2" t="s">
        <v>13950</v>
      </c>
      <c r="E838" s="8" t="s">
        <v>13958</v>
      </c>
      <c r="F838" s="8" t="s">
        <v>13969</v>
      </c>
      <c r="G838" s="8" t="s">
        <v>14037</v>
      </c>
      <c r="H838" s="8"/>
      <c r="I838" s="9">
        <v>549</v>
      </c>
      <c r="J838" s="8" t="str">
        <f t="shared" si="6"/>
        <v>501-1000</v>
      </c>
      <c r="K838" s="8" t="s">
        <v>14144</v>
      </c>
      <c r="L838" s="8">
        <v>4</v>
      </c>
      <c r="M838" s="9">
        <v>999</v>
      </c>
      <c r="N838" s="3">
        <v>0.45</v>
      </c>
      <c r="O838" s="2">
        <v>4</v>
      </c>
      <c r="P838" s="4">
        <f t="shared" si="7"/>
        <v>0</v>
      </c>
      <c r="Q838" s="4">
        <v>1313</v>
      </c>
      <c r="R838" s="2" t="s">
        <v>13178</v>
      </c>
      <c r="S838" s="2" t="s">
        <v>13179</v>
      </c>
      <c r="T838" s="2" t="s">
        <v>13180</v>
      </c>
      <c r="U838" s="2" t="s">
        <v>13181</v>
      </c>
      <c r="V838" s="2" t="s">
        <v>13182</v>
      </c>
      <c r="W838" s="2" t="s">
        <v>13183</v>
      </c>
      <c r="X838" s="5" t="s">
        <v>13184</v>
      </c>
      <c r="Y838" s="5" t="s">
        <v>13185</v>
      </c>
    </row>
    <row r="839" spans="1:25" ht="13" x14ac:dyDescent="0.15">
      <c r="A839" s="2" t="s">
        <v>6286</v>
      </c>
      <c r="B839" s="2" t="s">
        <v>6287</v>
      </c>
      <c r="C839" s="8" t="str">
        <f ca="1">IFERROR(__xludf.DUMMYFUNCTION("INDEX(SPLIT(B839,"" ""),1)"),"Zebronics")</f>
        <v>Zebronics</v>
      </c>
      <c r="D839" s="2" t="s">
        <v>13942</v>
      </c>
      <c r="E839" s="8" t="s">
        <v>14002</v>
      </c>
      <c r="F839" s="8" t="s">
        <v>14003</v>
      </c>
      <c r="G839" s="8" t="s">
        <v>14065</v>
      </c>
      <c r="H839" s="8"/>
      <c r="I839" s="9">
        <v>549</v>
      </c>
      <c r="J839" s="8" t="str">
        <f t="shared" si="6"/>
        <v>501-1000</v>
      </c>
      <c r="K839" s="8" t="s">
        <v>14144</v>
      </c>
      <c r="L839" s="8">
        <v>4</v>
      </c>
      <c r="M839" s="9">
        <v>999</v>
      </c>
      <c r="N839" s="3">
        <v>0.45</v>
      </c>
      <c r="O839" s="2">
        <v>3.9</v>
      </c>
      <c r="P839" s="4">
        <f t="shared" si="7"/>
        <v>0</v>
      </c>
      <c r="Q839" s="4">
        <v>64705</v>
      </c>
      <c r="R839" s="2" t="s">
        <v>6288</v>
      </c>
      <c r="S839" s="2" t="s">
        <v>6289</v>
      </c>
      <c r="T839" s="2" t="s">
        <v>6290</v>
      </c>
      <c r="U839" s="2" t="s">
        <v>6291</v>
      </c>
      <c r="V839" s="2" t="s">
        <v>6292</v>
      </c>
      <c r="W839" s="2" t="s">
        <v>6293</v>
      </c>
      <c r="X839" s="5" t="s">
        <v>6294</v>
      </c>
      <c r="Y839" s="5" t="s">
        <v>6295</v>
      </c>
    </row>
    <row r="840" spans="1:25" ht="13" x14ac:dyDescent="0.15">
      <c r="A840" s="2" t="s">
        <v>6927</v>
      </c>
      <c r="B840" s="2" t="s">
        <v>6928</v>
      </c>
      <c r="C840" s="8" t="str">
        <f ca="1">IFERROR(__xludf.DUMMYFUNCTION("INDEX(SPLIT(B840,"" ""),1)"),"Gizga")</f>
        <v>Gizga</v>
      </c>
      <c r="D840" s="2" t="s">
        <v>13954</v>
      </c>
      <c r="E840" s="8" t="s">
        <v>14026</v>
      </c>
      <c r="F840" s="8" t="s">
        <v>14078</v>
      </c>
      <c r="G840" s="8" t="s">
        <v>14079</v>
      </c>
      <c r="H840" s="8"/>
      <c r="I840" s="9">
        <v>549</v>
      </c>
      <c r="J840" s="8" t="str">
        <f t="shared" si="6"/>
        <v>501-1000</v>
      </c>
      <c r="K840" s="8" t="s">
        <v>14144</v>
      </c>
      <c r="L840" s="8">
        <v>4</v>
      </c>
      <c r="M840" s="9">
        <v>1999</v>
      </c>
      <c r="N840" s="3">
        <v>0.73</v>
      </c>
      <c r="O840" s="2">
        <v>3.6</v>
      </c>
      <c r="P840" s="4">
        <f t="shared" si="7"/>
        <v>0</v>
      </c>
      <c r="Q840" s="4">
        <v>6422</v>
      </c>
      <c r="R840" s="2" t="s">
        <v>6929</v>
      </c>
      <c r="S840" s="2" t="s">
        <v>6930</v>
      </c>
      <c r="T840" s="2" t="s">
        <v>6931</v>
      </c>
      <c r="U840" s="2" t="s">
        <v>6932</v>
      </c>
      <c r="V840" s="2" t="s">
        <v>6933</v>
      </c>
      <c r="W840" s="2" t="s">
        <v>6934</v>
      </c>
      <c r="X840" s="5" t="s">
        <v>6935</v>
      </c>
      <c r="Y840" s="5" t="s">
        <v>6936</v>
      </c>
    </row>
    <row r="841" spans="1:25" ht="13" x14ac:dyDescent="0.15">
      <c r="A841" s="2" t="s">
        <v>9417</v>
      </c>
      <c r="B841" s="2" t="s">
        <v>9418</v>
      </c>
      <c r="C841" s="8" t="str">
        <f ca="1">IFERROR(__xludf.DUMMYFUNCTION("INDEX(SPLIT(B841,"" ""),1)"),"Lifelong")</f>
        <v>Lifelong</v>
      </c>
      <c r="D841" s="2" t="s">
        <v>13950</v>
      </c>
      <c r="E841" s="8" t="s">
        <v>13958</v>
      </c>
      <c r="F841" s="8" t="s">
        <v>13969</v>
      </c>
      <c r="G841" s="8" t="s">
        <v>14040</v>
      </c>
      <c r="H841" s="8" t="s">
        <v>14118</v>
      </c>
      <c r="I841" s="9">
        <v>549</v>
      </c>
      <c r="J841" s="8" t="str">
        <f t="shared" si="6"/>
        <v>501-1000</v>
      </c>
      <c r="K841" s="8" t="s">
        <v>14144</v>
      </c>
      <c r="L841" s="8">
        <v>4</v>
      </c>
      <c r="M841" s="9">
        <v>1000</v>
      </c>
      <c r="N841" s="3">
        <v>0.45</v>
      </c>
      <c r="O841" s="2">
        <v>3.6</v>
      </c>
      <c r="P841" s="4">
        <f t="shared" si="7"/>
        <v>0</v>
      </c>
      <c r="Q841" s="4">
        <v>1074</v>
      </c>
      <c r="R841" s="2" t="s">
        <v>9419</v>
      </c>
      <c r="S841" s="2" t="s">
        <v>9420</v>
      </c>
      <c r="T841" s="2" t="s">
        <v>9421</v>
      </c>
      <c r="U841" s="2" t="s">
        <v>9422</v>
      </c>
      <c r="V841" s="2" t="s">
        <v>9423</v>
      </c>
      <c r="W841" s="2" t="s">
        <v>9424</v>
      </c>
      <c r="X841" s="5" t="s">
        <v>9425</v>
      </c>
      <c r="Y841" s="5" t="s">
        <v>9426</v>
      </c>
    </row>
    <row r="842" spans="1:25" ht="13" x14ac:dyDescent="0.15">
      <c r="A842" s="2" t="s">
        <v>1936</v>
      </c>
      <c r="B842" s="2" t="s">
        <v>1937</v>
      </c>
      <c r="C842" s="8" t="str">
        <f ca="1">IFERROR(__xludf.DUMMYFUNCTION("INDEX(SPLIT(B842,"" ""),1)"),"Caldipree")</f>
        <v>Caldipree</v>
      </c>
      <c r="D842" s="2" t="s">
        <v>13942</v>
      </c>
      <c r="E842" s="8" t="s">
        <v>13943</v>
      </c>
      <c r="F842" s="8" t="s">
        <v>14038</v>
      </c>
      <c r="G842" s="8" t="s">
        <v>14109</v>
      </c>
      <c r="H842" s="8"/>
      <c r="I842" s="9">
        <v>547</v>
      </c>
      <c r="J842" s="8" t="str">
        <f t="shared" si="6"/>
        <v>501-1000</v>
      </c>
      <c r="K842" s="8" t="s">
        <v>14144</v>
      </c>
      <c r="L842" s="8">
        <v>4</v>
      </c>
      <c r="M842" s="9">
        <v>2999</v>
      </c>
      <c r="N842" s="3">
        <v>0.82</v>
      </c>
      <c r="O842" s="2">
        <v>4.3</v>
      </c>
      <c r="P842" s="4">
        <f t="shared" si="7"/>
        <v>1</v>
      </c>
      <c r="Q842" s="2">
        <v>407</v>
      </c>
      <c r="R842" s="2" t="s">
        <v>1939</v>
      </c>
      <c r="S842" s="2" t="s">
        <v>1940</v>
      </c>
      <c r="T842" s="2" t="s">
        <v>1941</v>
      </c>
      <c r="U842" s="2" t="s">
        <v>1942</v>
      </c>
      <c r="V842" s="2" t="s">
        <v>1943</v>
      </c>
      <c r="W842" s="2" t="s">
        <v>1944</v>
      </c>
      <c r="X842" s="5" t="s">
        <v>1945</v>
      </c>
      <c r="Y842" s="5" t="s">
        <v>1946</v>
      </c>
    </row>
    <row r="843" spans="1:25" ht="13" x14ac:dyDescent="0.15">
      <c r="A843" s="2" t="s">
        <v>9447</v>
      </c>
      <c r="B843" s="2" t="s">
        <v>9448</v>
      </c>
      <c r="C843" s="8" t="str">
        <f ca="1">IFERROR(__xludf.DUMMYFUNCTION("INDEX(SPLIT(B843,"" ""),1)"),"Bajaj")</f>
        <v>Bajaj</v>
      </c>
      <c r="D843" s="2" t="s">
        <v>13950</v>
      </c>
      <c r="E843" s="8" t="s">
        <v>13951</v>
      </c>
      <c r="F843" s="8" t="s">
        <v>13985</v>
      </c>
      <c r="G843" s="8" t="s">
        <v>14108</v>
      </c>
      <c r="H843" s="8"/>
      <c r="I843" s="9">
        <v>539</v>
      </c>
      <c r="J843" s="8" t="str">
        <f t="shared" si="6"/>
        <v>501-1000</v>
      </c>
      <c r="K843" s="8" t="s">
        <v>14144</v>
      </c>
      <c r="L843" s="8">
        <v>4</v>
      </c>
      <c r="M843" s="9">
        <v>720</v>
      </c>
      <c r="N843" s="3">
        <v>0.25</v>
      </c>
      <c r="O843" s="2">
        <v>4.0999999999999996</v>
      </c>
      <c r="P843" s="4">
        <f t="shared" si="7"/>
        <v>0</v>
      </c>
      <c r="Q843" s="4">
        <v>36017</v>
      </c>
      <c r="R843" s="2" t="s">
        <v>9450</v>
      </c>
      <c r="S843" s="2" t="s">
        <v>9451</v>
      </c>
      <c r="T843" s="2" t="s">
        <v>9452</v>
      </c>
      <c r="U843" s="2" t="s">
        <v>9453</v>
      </c>
      <c r="V843" s="2" t="s">
        <v>9454</v>
      </c>
      <c r="W843" s="2" t="s">
        <v>9455</v>
      </c>
      <c r="X843" s="5" t="s">
        <v>9456</v>
      </c>
      <c r="Y843" s="5" t="s">
        <v>9457</v>
      </c>
    </row>
    <row r="844" spans="1:25" ht="13" x14ac:dyDescent="0.15">
      <c r="A844" s="2" t="s">
        <v>3644</v>
      </c>
      <c r="B844" s="2" t="s">
        <v>3645</v>
      </c>
      <c r="C844" s="8" t="str">
        <f ca="1">IFERROR(__xludf.DUMMYFUNCTION("INDEX(SPLIT(B844,"" ""),1)"),"WeCool")</f>
        <v>WeCool</v>
      </c>
      <c r="D844" s="2" t="s">
        <v>13942</v>
      </c>
      <c r="E844" s="8" t="s">
        <v>13947</v>
      </c>
      <c r="F844" s="8" t="s">
        <v>14045</v>
      </c>
      <c r="G844" s="8" t="s">
        <v>14084</v>
      </c>
      <c r="H844" s="8" t="s">
        <v>14203</v>
      </c>
      <c r="I844" s="9">
        <v>539</v>
      </c>
      <c r="J844" s="8" t="str">
        <f t="shared" si="6"/>
        <v>501-1000</v>
      </c>
      <c r="K844" s="8" t="s">
        <v>14144</v>
      </c>
      <c r="L844" s="8">
        <v>4</v>
      </c>
      <c r="M844" s="9">
        <v>1599</v>
      </c>
      <c r="N844" s="3">
        <v>0.66</v>
      </c>
      <c r="O844" s="2">
        <v>3.8</v>
      </c>
      <c r="P844" s="4">
        <f t="shared" si="7"/>
        <v>0</v>
      </c>
      <c r="Q844" s="4">
        <v>14648</v>
      </c>
      <c r="R844" s="2" t="s">
        <v>3648</v>
      </c>
      <c r="S844" s="2" t="s">
        <v>3649</v>
      </c>
      <c r="T844" s="2" t="s">
        <v>3650</v>
      </c>
      <c r="U844" s="2" t="s">
        <v>3651</v>
      </c>
      <c r="V844" s="2" t="s">
        <v>3652</v>
      </c>
      <c r="W844" s="2" t="s">
        <v>3653</v>
      </c>
      <c r="X844" s="5" t="s">
        <v>3654</v>
      </c>
      <c r="Y844" s="5" t="s">
        <v>3655</v>
      </c>
    </row>
    <row r="845" spans="1:25" ht="13" x14ac:dyDescent="0.15">
      <c r="A845" s="2" t="s">
        <v>8528</v>
      </c>
      <c r="B845" s="2" t="s">
        <v>8529</v>
      </c>
      <c r="C845" s="8" t="str">
        <f ca="1">IFERROR(__xludf.DUMMYFUNCTION("INDEX(SPLIT(B845,"" ""),1)"),"Casio")</f>
        <v>Casio</v>
      </c>
      <c r="D845" s="2" t="s">
        <v>14113</v>
      </c>
      <c r="E845" s="8" t="s">
        <v>14124</v>
      </c>
      <c r="F845" s="8" t="s">
        <v>14125</v>
      </c>
      <c r="G845" s="8" t="s">
        <v>14204</v>
      </c>
      <c r="H845" s="8"/>
      <c r="I845" s="9">
        <v>535</v>
      </c>
      <c r="J845" s="8" t="str">
        <f t="shared" si="6"/>
        <v>501-1000</v>
      </c>
      <c r="K845" s="8" t="s">
        <v>14144</v>
      </c>
      <c r="L845" s="8">
        <v>4</v>
      </c>
      <c r="M845" s="9">
        <v>535</v>
      </c>
      <c r="N845" s="3">
        <v>0</v>
      </c>
      <c r="O845" s="2">
        <v>4.4000000000000004</v>
      </c>
      <c r="P845" s="4">
        <f t="shared" si="7"/>
        <v>1</v>
      </c>
      <c r="Q845" s="4">
        <v>4426</v>
      </c>
      <c r="R845" s="2" t="s">
        <v>8532</v>
      </c>
      <c r="S845" s="2" t="s">
        <v>8533</v>
      </c>
      <c r="T845" s="2" t="s">
        <v>8534</v>
      </c>
      <c r="U845" s="2" t="s">
        <v>8535</v>
      </c>
      <c r="V845" s="2" t="s">
        <v>8536</v>
      </c>
      <c r="W845" s="2" t="s">
        <v>8537</v>
      </c>
      <c r="X845" s="5" t="s">
        <v>8538</v>
      </c>
      <c r="Y845" s="5" t="s">
        <v>8539</v>
      </c>
    </row>
    <row r="846" spans="1:25" ht="13" x14ac:dyDescent="0.15">
      <c r="A846" s="2" t="s">
        <v>3757</v>
      </c>
      <c r="B846" s="2" t="s">
        <v>3758</v>
      </c>
      <c r="C846" s="8" t="str">
        <f ca="1">IFERROR(__xludf.DUMMYFUNCTION("INDEX(SPLIT(B846,"" ""),1)"),"Portronics")</f>
        <v>Portronics</v>
      </c>
      <c r="D846" s="2" t="s">
        <v>13942</v>
      </c>
      <c r="E846" s="8" t="s">
        <v>13947</v>
      </c>
      <c r="F846" s="8" t="s">
        <v>14045</v>
      </c>
      <c r="G846" s="8" t="s">
        <v>14050</v>
      </c>
      <c r="H846" s="8" t="s">
        <v>14132</v>
      </c>
      <c r="I846" s="9">
        <v>529</v>
      </c>
      <c r="J846" s="8" t="str">
        <f t="shared" si="6"/>
        <v>501-1000</v>
      </c>
      <c r="K846" s="8" t="s">
        <v>14144</v>
      </c>
      <c r="L846" s="8">
        <v>4</v>
      </c>
      <c r="M846" s="9">
        <v>1499</v>
      </c>
      <c r="N846" s="3">
        <v>0.65</v>
      </c>
      <c r="O846" s="2">
        <v>4.0999999999999996</v>
      </c>
      <c r="P846" s="4">
        <f t="shared" si="7"/>
        <v>0</v>
      </c>
      <c r="Q846" s="4">
        <v>8599</v>
      </c>
      <c r="R846" s="2" t="s">
        <v>3760</v>
      </c>
      <c r="S846" s="2" t="s">
        <v>3761</v>
      </c>
      <c r="T846" s="2" t="s">
        <v>3762</v>
      </c>
      <c r="U846" s="2" t="s">
        <v>3763</v>
      </c>
      <c r="V846" s="2" t="s">
        <v>3764</v>
      </c>
      <c r="W846" s="2" t="s">
        <v>3765</v>
      </c>
      <c r="X846" s="5" t="s">
        <v>3766</v>
      </c>
      <c r="Y846" s="5" t="s">
        <v>3767</v>
      </c>
    </row>
    <row r="847" spans="1:25" ht="13" x14ac:dyDescent="0.15">
      <c r="A847" s="2" t="s">
        <v>5800</v>
      </c>
      <c r="B847" s="2" t="s">
        <v>5801</v>
      </c>
      <c r="C847" s="8" t="str">
        <f ca="1">IFERROR(__xludf.DUMMYFUNCTION("INDEX(SPLIT(B847,"" ""),1)"),"Casio")</f>
        <v>Casio</v>
      </c>
      <c r="D847" s="2" t="s">
        <v>14113</v>
      </c>
      <c r="E847" s="8" t="s">
        <v>14124</v>
      </c>
      <c r="F847" s="8" t="s">
        <v>14125</v>
      </c>
      <c r="G847" s="8" t="s">
        <v>14126</v>
      </c>
      <c r="H847" s="8"/>
      <c r="I847" s="9">
        <v>522</v>
      </c>
      <c r="J847" s="8" t="str">
        <f t="shared" si="6"/>
        <v>501-1000</v>
      </c>
      <c r="K847" s="8" t="s">
        <v>14144</v>
      </c>
      <c r="L847" s="8">
        <v>4</v>
      </c>
      <c r="M847" s="9">
        <v>550</v>
      </c>
      <c r="N847" s="3">
        <v>0.05</v>
      </c>
      <c r="O847" s="2">
        <v>4.4000000000000004</v>
      </c>
      <c r="P847" s="4">
        <f t="shared" si="7"/>
        <v>1</v>
      </c>
      <c r="Q847" s="4">
        <v>12179</v>
      </c>
      <c r="R847" s="2" t="s">
        <v>5804</v>
      </c>
      <c r="S847" s="2" t="s">
        <v>5805</v>
      </c>
      <c r="T847" s="2" t="s">
        <v>5806</v>
      </c>
      <c r="U847" s="2" t="s">
        <v>5807</v>
      </c>
      <c r="V847" s="2" t="s">
        <v>5808</v>
      </c>
      <c r="W847" s="2" t="s">
        <v>5809</v>
      </c>
      <c r="X847" s="5" t="s">
        <v>5810</v>
      </c>
      <c r="Y847" s="5" t="s">
        <v>5811</v>
      </c>
    </row>
    <row r="848" spans="1:25" ht="13" x14ac:dyDescent="0.15">
      <c r="A848" s="2" t="s">
        <v>5567</v>
      </c>
      <c r="B848" s="2" t="s">
        <v>5568</v>
      </c>
      <c r="C848" s="8" t="str">
        <f ca="1">IFERROR(__xludf.DUMMYFUNCTION("INDEX(SPLIT(B848,"" ""),1)"),"SanDisk")</f>
        <v>SanDisk</v>
      </c>
      <c r="D848" s="2" t="s">
        <v>13954</v>
      </c>
      <c r="E848" s="8" t="s">
        <v>13976</v>
      </c>
      <c r="F848" s="8" t="s">
        <v>14119</v>
      </c>
      <c r="G848" s="8"/>
      <c r="H848" s="8"/>
      <c r="I848" s="9">
        <v>519</v>
      </c>
      <c r="J848" s="8" t="str">
        <f t="shared" si="6"/>
        <v>501-1000</v>
      </c>
      <c r="K848" s="8" t="s">
        <v>14144</v>
      </c>
      <c r="L848" s="8">
        <v>4</v>
      </c>
      <c r="M848" s="9">
        <v>1350</v>
      </c>
      <c r="N848" s="3">
        <v>0.62</v>
      </c>
      <c r="O848" s="2">
        <v>4.3</v>
      </c>
      <c r="P848" s="4">
        <f t="shared" si="7"/>
        <v>1</v>
      </c>
      <c r="Q848" s="4">
        <v>30058</v>
      </c>
      <c r="R848" s="2" t="s">
        <v>5571</v>
      </c>
      <c r="S848" s="2" t="s">
        <v>5572</v>
      </c>
      <c r="T848" s="2" t="s">
        <v>5573</v>
      </c>
      <c r="U848" s="2" t="s">
        <v>5574</v>
      </c>
      <c r="V848" s="2" t="s">
        <v>5575</v>
      </c>
      <c r="W848" s="2" t="s">
        <v>5576</v>
      </c>
      <c r="X848" s="5" t="s">
        <v>5577</v>
      </c>
      <c r="Y848" s="5" t="s">
        <v>5578</v>
      </c>
    </row>
    <row r="849" spans="1:25" ht="13" x14ac:dyDescent="0.15">
      <c r="A849" s="2" t="s">
        <v>11360</v>
      </c>
      <c r="B849" s="2" t="s">
        <v>11361</v>
      </c>
      <c r="C849" s="8" t="str">
        <f ca="1">IFERROR(__xludf.DUMMYFUNCTION("INDEX(SPLIT(B849,"" ""),1)"),"Usha")</f>
        <v>Usha</v>
      </c>
      <c r="D849" s="2" t="s">
        <v>13950</v>
      </c>
      <c r="E849" s="8" t="s">
        <v>13951</v>
      </c>
      <c r="F849" s="8" t="s">
        <v>13985</v>
      </c>
      <c r="G849" s="8" t="s">
        <v>14108</v>
      </c>
      <c r="H849" s="8"/>
      <c r="I849" s="9">
        <v>510</v>
      </c>
      <c r="J849" s="8" t="str">
        <f t="shared" si="6"/>
        <v>501-1000</v>
      </c>
      <c r="K849" s="8" t="s">
        <v>14144</v>
      </c>
      <c r="L849" s="8">
        <v>4</v>
      </c>
      <c r="M849" s="9">
        <v>640</v>
      </c>
      <c r="N849" s="3">
        <v>0.2</v>
      </c>
      <c r="O849" s="2">
        <v>4.0999999999999996</v>
      </c>
      <c r="P849" s="4">
        <f t="shared" si="7"/>
        <v>0</v>
      </c>
      <c r="Q849" s="4">
        <v>7229</v>
      </c>
      <c r="R849" s="2" t="s">
        <v>11364</v>
      </c>
      <c r="S849" s="2" t="s">
        <v>11365</v>
      </c>
      <c r="T849" s="2" t="s">
        <v>11366</v>
      </c>
      <c r="U849" s="2" t="s">
        <v>11367</v>
      </c>
      <c r="V849" s="2" t="s">
        <v>11368</v>
      </c>
      <c r="W849" s="2" t="s">
        <v>11369</v>
      </c>
      <c r="X849" s="5" t="s">
        <v>11370</v>
      </c>
      <c r="Y849" s="5" t="s">
        <v>11371</v>
      </c>
    </row>
    <row r="850" spans="1:25" ht="13" x14ac:dyDescent="0.15">
      <c r="A850" s="2" t="s">
        <v>504</v>
      </c>
      <c r="B850" s="2" t="s">
        <v>505</v>
      </c>
      <c r="C850" s="8" t="str">
        <f ca="1">IFERROR(__xludf.DUMMYFUNCTION("INDEX(SPLIT(B850,"" ""),1)"),"D-Link")</f>
        <v>D-Link</v>
      </c>
      <c r="D850" s="2" t="s">
        <v>13954</v>
      </c>
      <c r="E850" s="8" t="s">
        <v>14048</v>
      </c>
      <c r="F850" s="8" t="s">
        <v>14089</v>
      </c>
      <c r="G850" s="8" t="s">
        <v>14090</v>
      </c>
      <c r="H850" s="8"/>
      <c r="I850" s="9">
        <v>507</v>
      </c>
      <c r="J850" s="8" t="str">
        <f t="shared" si="6"/>
        <v>501-1000</v>
      </c>
      <c r="K850" s="8" t="s">
        <v>14144</v>
      </c>
      <c r="L850" s="8">
        <v>4</v>
      </c>
      <c r="M850" s="9">
        <v>1208</v>
      </c>
      <c r="N850" s="3">
        <v>0.57999999999999996</v>
      </c>
      <c r="O850" s="2">
        <v>4.0999999999999996</v>
      </c>
      <c r="P850" s="4">
        <f t="shared" si="7"/>
        <v>0</v>
      </c>
      <c r="Q850" s="4">
        <v>8131</v>
      </c>
      <c r="R850" s="2" t="s">
        <v>508</v>
      </c>
      <c r="S850" s="2" t="s">
        <v>509</v>
      </c>
      <c r="T850" s="2" t="s">
        <v>510</v>
      </c>
      <c r="U850" s="2" t="s">
        <v>511</v>
      </c>
      <c r="V850" s="2" t="s">
        <v>512</v>
      </c>
      <c r="W850" s="2" t="s">
        <v>513</v>
      </c>
      <c r="X850" s="5" t="s">
        <v>514</v>
      </c>
      <c r="Y850" s="5" t="s">
        <v>515</v>
      </c>
    </row>
    <row r="851" spans="1:25" ht="13" x14ac:dyDescent="0.15">
      <c r="A851" s="2" t="s">
        <v>6851</v>
      </c>
      <c r="B851" s="2" t="s">
        <v>6852</v>
      </c>
      <c r="C851" s="8" t="str">
        <f ca="1">IFERROR(__xludf.DUMMYFUNCTION("INDEX(SPLIT(B851,"" ""),1)"),"Amazon")</f>
        <v>Amazon</v>
      </c>
      <c r="D851" s="2" t="s">
        <v>13954</v>
      </c>
      <c r="E851" s="8" t="s">
        <v>14026</v>
      </c>
      <c r="F851" s="8" t="s">
        <v>14027</v>
      </c>
      <c r="G851" s="8" t="s">
        <v>14111</v>
      </c>
      <c r="H851" s="8"/>
      <c r="I851" s="9">
        <v>499</v>
      </c>
      <c r="J851" s="8" t="str">
        <f t="shared" si="6"/>
        <v>251-500</v>
      </c>
      <c r="K851" s="8" t="s">
        <v>14205</v>
      </c>
      <c r="L851" s="8">
        <v>3</v>
      </c>
      <c r="M851" s="9">
        <v>1000</v>
      </c>
      <c r="N851" s="3">
        <v>0.5</v>
      </c>
      <c r="O851" s="2">
        <v>5</v>
      </c>
      <c r="P851" s="4">
        <f t="shared" si="7"/>
        <v>1</v>
      </c>
      <c r="Q851" s="2">
        <v>23</v>
      </c>
      <c r="R851" s="2" t="s">
        <v>6853</v>
      </c>
      <c r="S851" s="2" t="s">
        <v>6854</v>
      </c>
      <c r="T851" s="2" t="s">
        <v>6855</v>
      </c>
      <c r="U851" s="2" t="s">
        <v>6856</v>
      </c>
      <c r="V851" s="2" t="s">
        <v>6857</v>
      </c>
      <c r="W851" s="2" t="s">
        <v>6858</v>
      </c>
      <c r="X851" s="5" t="s">
        <v>6859</v>
      </c>
      <c r="Y851" s="5" t="s">
        <v>6860</v>
      </c>
    </row>
    <row r="852" spans="1:25" ht="13" x14ac:dyDescent="0.15">
      <c r="A852" s="2" t="s">
        <v>11350</v>
      </c>
      <c r="B852" s="2" t="s">
        <v>11351</v>
      </c>
      <c r="C852" s="8" t="str">
        <f ca="1">IFERROR(__xludf.DUMMYFUNCTION("INDEX(SPLIT(B852,"" ""),1)"),"Zuvexa")</f>
        <v>Zuvexa</v>
      </c>
      <c r="D852" s="2" t="s">
        <v>13950</v>
      </c>
      <c r="E852" s="8" t="s">
        <v>13958</v>
      </c>
      <c r="F852" s="8" t="s">
        <v>13969</v>
      </c>
      <c r="G852" s="8" t="s">
        <v>14037</v>
      </c>
      <c r="H852" s="8"/>
      <c r="I852" s="9">
        <v>499</v>
      </c>
      <c r="J852" s="8" t="str">
        <f t="shared" si="6"/>
        <v>251-500</v>
      </c>
      <c r="K852" s="8" t="s">
        <v>14205</v>
      </c>
      <c r="L852" s="8">
        <v>3</v>
      </c>
      <c r="M852" s="9">
        <v>1299</v>
      </c>
      <c r="N852" s="3">
        <v>0.62</v>
      </c>
      <c r="O852" s="2">
        <v>4.7</v>
      </c>
      <c r="P852" s="4">
        <f t="shared" si="7"/>
        <v>1</v>
      </c>
      <c r="Q852" s="2">
        <v>54</v>
      </c>
      <c r="R852" s="2" t="s">
        <v>11352</v>
      </c>
      <c r="S852" s="2" t="s">
        <v>11353</v>
      </c>
      <c r="T852" s="2" t="s">
        <v>11354</v>
      </c>
      <c r="U852" s="2" t="s">
        <v>11355</v>
      </c>
      <c r="V852" s="2" t="s">
        <v>11356</v>
      </c>
      <c r="W852" s="2" t="s">
        <v>11357</v>
      </c>
      <c r="X852" s="5" t="s">
        <v>11358</v>
      </c>
      <c r="Y852" s="5" t="s">
        <v>11359</v>
      </c>
    </row>
    <row r="853" spans="1:25" ht="13" x14ac:dyDescent="0.15">
      <c r="A853" s="2" t="s">
        <v>11243</v>
      </c>
      <c r="B853" s="2" t="s">
        <v>11244</v>
      </c>
      <c r="C853" s="8" t="str">
        <f ca="1">IFERROR(__xludf.DUMMYFUNCTION("INDEX(SPLIT(B853,"" ""),1)"),"VRPRIME")</f>
        <v>VRPRIME</v>
      </c>
      <c r="D853" s="2" t="s">
        <v>13950</v>
      </c>
      <c r="E853" s="8" t="s">
        <v>13958</v>
      </c>
      <c r="F853" s="8" t="s">
        <v>13959</v>
      </c>
      <c r="G853" s="8" t="s">
        <v>13992</v>
      </c>
      <c r="H853" s="8" t="s">
        <v>14112</v>
      </c>
      <c r="I853" s="9">
        <v>499</v>
      </c>
      <c r="J853" s="8" t="str">
        <f t="shared" si="6"/>
        <v>251-500</v>
      </c>
      <c r="K853" s="8" t="s">
        <v>14205</v>
      </c>
      <c r="L853" s="8">
        <v>3</v>
      </c>
      <c r="M853" s="9">
        <v>999</v>
      </c>
      <c r="N853" s="3">
        <v>0.5</v>
      </c>
      <c r="O853" s="2">
        <v>4.5999999999999996</v>
      </c>
      <c r="P853" s="4">
        <f t="shared" si="7"/>
        <v>1</v>
      </c>
      <c r="Q853" s="2">
        <v>79</v>
      </c>
      <c r="R853" s="2" t="s">
        <v>11245</v>
      </c>
      <c r="S853" s="2" t="s">
        <v>11246</v>
      </c>
      <c r="T853" s="2" t="s">
        <v>11247</v>
      </c>
      <c r="U853" s="2" t="s">
        <v>11248</v>
      </c>
      <c r="V853" s="2" t="s">
        <v>11249</v>
      </c>
      <c r="W853" s="2" t="s">
        <v>11250</v>
      </c>
      <c r="X853" s="5" t="s">
        <v>11251</v>
      </c>
      <c r="Y853" s="5" t="s">
        <v>11252</v>
      </c>
    </row>
    <row r="854" spans="1:25" ht="13" x14ac:dyDescent="0.15">
      <c r="A854" s="2" t="s">
        <v>7954</v>
      </c>
      <c r="B854" s="2" t="s">
        <v>7955</v>
      </c>
      <c r="C854" s="8" t="str">
        <f ca="1">IFERROR(__xludf.DUMMYFUNCTION("INDEX(SPLIT(B854,"" ""),1)"),"SupCares")</f>
        <v>SupCares</v>
      </c>
      <c r="D854" s="2" t="s">
        <v>13954</v>
      </c>
      <c r="E854" s="8" t="s">
        <v>14026</v>
      </c>
      <c r="F854" s="8" t="s">
        <v>14078</v>
      </c>
      <c r="G854" s="8" t="s">
        <v>14079</v>
      </c>
      <c r="H854" s="8"/>
      <c r="I854" s="9">
        <v>499</v>
      </c>
      <c r="J854" s="8" t="str">
        <f t="shared" si="6"/>
        <v>251-500</v>
      </c>
      <c r="K854" s="8" t="s">
        <v>14205</v>
      </c>
      <c r="L854" s="8">
        <v>3</v>
      </c>
      <c r="M854" s="9">
        <v>1299</v>
      </c>
      <c r="N854" s="3">
        <v>0.62</v>
      </c>
      <c r="O854" s="2">
        <v>4.5</v>
      </c>
      <c r="P854" s="4">
        <f t="shared" si="7"/>
        <v>1</v>
      </c>
      <c r="Q854" s="2">
        <v>434</v>
      </c>
      <c r="R854" s="2" t="s">
        <v>7956</v>
      </c>
      <c r="S854" s="2" t="s">
        <v>7957</v>
      </c>
      <c r="T854" s="2" t="s">
        <v>7958</v>
      </c>
      <c r="U854" s="2" t="s">
        <v>7959</v>
      </c>
      <c r="V854" s="2" t="s">
        <v>7960</v>
      </c>
      <c r="W854" s="2" t="s">
        <v>7961</v>
      </c>
      <c r="X854" s="5" t="s">
        <v>7962</v>
      </c>
      <c r="Y854" s="5" t="s">
        <v>7963</v>
      </c>
    </row>
    <row r="855" spans="1:25" ht="13" x14ac:dyDescent="0.15">
      <c r="A855" s="2" t="s">
        <v>2250</v>
      </c>
      <c r="B855" s="2" t="s">
        <v>2251</v>
      </c>
      <c r="C855" s="8" t="str">
        <f ca="1">IFERROR(__xludf.DUMMYFUNCTION("INDEX(SPLIT(B855,"" ""),1)"),"AmazonBasics")</f>
        <v>AmazonBasics</v>
      </c>
      <c r="D855" s="2" t="s">
        <v>13954</v>
      </c>
      <c r="E855" s="8" t="s">
        <v>14026</v>
      </c>
      <c r="F855" s="8" t="s">
        <v>14095</v>
      </c>
      <c r="G855" s="8" t="s">
        <v>14096</v>
      </c>
      <c r="H855" s="8" t="s">
        <v>14206</v>
      </c>
      <c r="I855" s="9">
        <v>499</v>
      </c>
      <c r="J855" s="8" t="str">
        <f t="shared" si="6"/>
        <v>251-500</v>
      </c>
      <c r="K855" s="8" t="s">
        <v>14205</v>
      </c>
      <c r="L855" s="8">
        <v>3</v>
      </c>
      <c r="M855" s="9">
        <v>1100</v>
      </c>
      <c r="N855" s="3">
        <v>0.55000000000000004</v>
      </c>
      <c r="O855" s="2">
        <v>4.4000000000000004</v>
      </c>
      <c r="P855" s="4">
        <f t="shared" si="7"/>
        <v>1</v>
      </c>
      <c r="Q855" s="4">
        <v>25177</v>
      </c>
      <c r="R855" s="2" t="s">
        <v>2254</v>
      </c>
      <c r="S855" s="2" t="s">
        <v>2255</v>
      </c>
      <c r="T855" s="2" t="s">
        <v>2256</v>
      </c>
      <c r="U855" s="2" t="s">
        <v>2257</v>
      </c>
      <c r="V855" s="2" t="s">
        <v>2258</v>
      </c>
      <c r="W855" s="2" t="s">
        <v>2259</v>
      </c>
      <c r="X855" s="5" t="s">
        <v>2260</v>
      </c>
      <c r="Y855" s="5" t="s">
        <v>2261</v>
      </c>
    </row>
    <row r="856" spans="1:25" ht="13" x14ac:dyDescent="0.15">
      <c r="A856" s="2" t="s">
        <v>2926</v>
      </c>
      <c r="B856" s="2" t="s">
        <v>2927</v>
      </c>
      <c r="C856" s="8" t="str">
        <f ca="1">IFERROR(__xludf.DUMMYFUNCTION("INDEX(SPLIT(B856,"" ""),1)"),"Amazon")</f>
        <v>Amazon</v>
      </c>
      <c r="D856" s="2" t="s">
        <v>13942</v>
      </c>
      <c r="E856" s="8" t="s">
        <v>13943</v>
      </c>
      <c r="F856" s="8" t="s">
        <v>14038</v>
      </c>
      <c r="G856" s="8" t="s">
        <v>14096</v>
      </c>
      <c r="H856" s="8" t="s">
        <v>14145</v>
      </c>
      <c r="I856" s="9">
        <v>499</v>
      </c>
      <c r="J856" s="8" t="str">
        <f t="shared" si="6"/>
        <v>251-500</v>
      </c>
      <c r="K856" s="8" t="s">
        <v>14205</v>
      </c>
      <c r="L856" s="8">
        <v>3</v>
      </c>
      <c r="M856" s="9">
        <v>900</v>
      </c>
      <c r="N856" s="3">
        <v>0.45</v>
      </c>
      <c r="O856" s="2">
        <v>4.4000000000000004</v>
      </c>
      <c r="P856" s="4">
        <f t="shared" si="7"/>
        <v>1</v>
      </c>
      <c r="Q856" s="4">
        <v>2165</v>
      </c>
      <c r="R856" s="2" t="s">
        <v>2929</v>
      </c>
      <c r="S856" s="2" t="s">
        <v>2930</v>
      </c>
      <c r="T856" s="2" t="s">
        <v>2931</v>
      </c>
      <c r="U856" s="2" t="s">
        <v>2932</v>
      </c>
      <c r="V856" s="2" t="s">
        <v>2933</v>
      </c>
      <c r="W856" s="2" t="s">
        <v>2934</v>
      </c>
      <c r="X856" s="5" t="s">
        <v>2800</v>
      </c>
      <c r="Y856" s="5" t="s">
        <v>2935</v>
      </c>
    </row>
    <row r="857" spans="1:25" ht="13" x14ac:dyDescent="0.15">
      <c r="A857" s="2" t="s">
        <v>7256</v>
      </c>
      <c r="B857" s="2" t="s">
        <v>7257</v>
      </c>
      <c r="C857" s="8" t="str">
        <f ca="1">IFERROR(__xludf.DUMMYFUNCTION("INDEX(SPLIT(B857,"" ""),1)"),"INOVERA")</f>
        <v>INOVERA</v>
      </c>
      <c r="D857" s="2" t="s">
        <v>13954</v>
      </c>
      <c r="E857" s="8" t="s">
        <v>14026</v>
      </c>
      <c r="F857" s="8" t="s">
        <v>14027</v>
      </c>
      <c r="G857" s="8" t="s">
        <v>14147</v>
      </c>
      <c r="H857" s="8" t="s">
        <v>14148</v>
      </c>
      <c r="I857" s="9">
        <v>499</v>
      </c>
      <c r="J857" s="8" t="str">
        <f t="shared" si="6"/>
        <v>251-500</v>
      </c>
      <c r="K857" s="8" t="s">
        <v>14205</v>
      </c>
      <c r="L857" s="8">
        <v>3</v>
      </c>
      <c r="M857" s="9">
        <v>999</v>
      </c>
      <c r="N857" s="3">
        <v>0.5</v>
      </c>
      <c r="O857" s="2">
        <v>4.4000000000000004</v>
      </c>
      <c r="P857" s="4">
        <f t="shared" si="7"/>
        <v>1</v>
      </c>
      <c r="Q857" s="4">
        <v>1030</v>
      </c>
      <c r="R857" s="2" t="s">
        <v>7258</v>
      </c>
      <c r="S857" s="2" t="s">
        <v>7259</v>
      </c>
      <c r="T857" s="2" t="s">
        <v>7260</v>
      </c>
      <c r="U857" s="2" t="s">
        <v>7261</v>
      </c>
      <c r="V857" s="2" t="s">
        <v>7262</v>
      </c>
      <c r="W857" s="2" t="s">
        <v>7263</v>
      </c>
      <c r="X857" s="5" t="s">
        <v>7264</v>
      </c>
      <c r="Y857" s="5" t="s">
        <v>7265</v>
      </c>
    </row>
    <row r="858" spans="1:25" ht="13" x14ac:dyDescent="0.15">
      <c r="A858" s="2" t="s">
        <v>1797</v>
      </c>
      <c r="B858" s="2" t="s">
        <v>1798</v>
      </c>
      <c r="C858" s="8" t="str">
        <f ca="1">IFERROR(__xludf.DUMMYFUNCTION("INDEX(SPLIT(B858,"" ""),1)"),"AmazonBasics")</f>
        <v>AmazonBasics</v>
      </c>
      <c r="D858" s="2" t="s">
        <v>13954</v>
      </c>
      <c r="E858" s="8" t="s">
        <v>14026</v>
      </c>
      <c r="F858" s="8" t="s">
        <v>14095</v>
      </c>
      <c r="G858" s="8" t="s">
        <v>14096</v>
      </c>
      <c r="H858" s="8" t="s">
        <v>14097</v>
      </c>
      <c r="I858" s="9">
        <v>499</v>
      </c>
      <c r="J858" s="8" t="str">
        <f t="shared" si="6"/>
        <v>251-500</v>
      </c>
      <c r="K858" s="8" t="s">
        <v>14205</v>
      </c>
      <c r="L858" s="8">
        <v>3</v>
      </c>
      <c r="M858" s="9">
        <v>1200</v>
      </c>
      <c r="N858" s="3">
        <v>0.57999999999999996</v>
      </c>
      <c r="O858" s="2">
        <v>4.3</v>
      </c>
      <c r="P858" s="4">
        <f t="shared" si="7"/>
        <v>1</v>
      </c>
      <c r="Q858" s="4">
        <v>5451</v>
      </c>
      <c r="R858" s="2" t="s">
        <v>1799</v>
      </c>
      <c r="S858" s="2" t="s">
        <v>1800</v>
      </c>
      <c r="T858" s="2" t="s">
        <v>1801</v>
      </c>
      <c r="U858" s="2" t="s">
        <v>1802</v>
      </c>
      <c r="V858" s="2" t="s">
        <v>1803</v>
      </c>
      <c r="W858" s="2" t="s">
        <v>1804</v>
      </c>
      <c r="X858" s="5" t="s">
        <v>1805</v>
      </c>
      <c r="Y858" s="5" t="s">
        <v>1806</v>
      </c>
    </row>
    <row r="859" spans="1:25" ht="13" x14ac:dyDescent="0.15">
      <c r="A859" s="2" t="s">
        <v>1524</v>
      </c>
      <c r="B859" s="2" t="s">
        <v>1525</v>
      </c>
      <c r="C859" s="8" t="str">
        <f ca="1">IFERROR(__xludf.DUMMYFUNCTION("INDEX(SPLIT(B859,"" ""),1)"),"MI")</f>
        <v>MI</v>
      </c>
      <c r="D859" s="2" t="s">
        <v>13954</v>
      </c>
      <c r="E859" s="8" t="s">
        <v>14026</v>
      </c>
      <c r="F859" s="8" t="s">
        <v>14095</v>
      </c>
      <c r="G859" s="8" t="s">
        <v>14096</v>
      </c>
      <c r="H859" s="8" t="s">
        <v>14097</v>
      </c>
      <c r="I859" s="9">
        <v>499</v>
      </c>
      <c r="J859" s="8" t="str">
        <f t="shared" si="6"/>
        <v>251-500</v>
      </c>
      <c r="K859" s="8" t="s">
        <v>14205</v>
      </c>
      <c r="L859" s="8">
        <v>3</v>
      </c>
      <c r="M859" s="9">
        <v>1299</v>
      </c>
      <c r="N859" s="3">
        <v>0.62</v>
      </c>
      <c r="O859" s="2">
        <v>4.3</v>
      </c>
      <c r="P859" s="4">
        <f t="shared" si="7"/>
        <v>1</v>
      </c>
      <c r="Q859" s="4">
        <v>30411</v>
      </c>
      <c r="R859" s="2" t="s">
        <v>1526</v>
      </c>
      <c r="S859" s="2" t="s">
        <v>104</v>
      </c>
      <c r="T859" s="2" t="s">
        <v>105</v>
      </c>
      <c r="U859" s="2" t="s">
        <v>106</v>
      </c>
      <c r="V859" s="2" t="s">
        <v>107</v>
      </c>
      <c r="W859" s="2" t="s">
        <v>108</v>
      </c>
      <c r="X859" s="5" t="s">
        <v>1527</v>
      </c>
      <c r="Y859" s="5" t="s">
        <v>1528</v>
      </c>
    </row>
    <row r="860" spans="1:25" ht="13" x14ac:dyDescent="0.15">
      <c r="A860" s="2" t="s">
        <v>12924</v>
      </c>
      <c r="B860" s="2" t="s">
        <v>12925</v>
      </c>
      <c r="C860" s="8" t="str">
        <f ca="1">IFERROR(__xludf.DUMMYFUNCTION("INDEX(SPLIT(B860,"" ""),1)"),"KONVIO")</f>
        <v>KONVIO</v>
      </c>
      <c r="D860" s="2" t="s">
        <v>13950</v>
      </c>
      <c r="E860" s="8" t="s">
        <v>13958</v>
      </c>
      <c r="F860" s="8" t="s">
        <v>13964</v>
      </c>
      <c r="G860" s="8" t="s">
        <v>14153</v>
      </c>
      <c r="H860" s="8"/>
      <c r="I860" s="9">
        <v>499</v>
      </c>
      <c r="J860" s="8" t="str">
        <f t="shared" si="6"/>
        <v>251-500</v>
      </c>
      <c r="K860" s="8" t="s">
        <v>14205</v>
      </c>
      <c r="L860" s="8">
        <v>3</v>
      </c>
      <c r="M860" s="9">
        <v>999</v>
      </c>
      <c r="N860" s="3">
        <v>0.5</v>
      </c>
      <c r="O860" s="2">
        <v>4.3</v>
      </c>
      <c r="P860" s="4">
        <f t="shared" si="7"/>
        <v>1</v>
      </c>
      <c r="Q860" s="4">
        <v>1436</v>
      </c>
      <c r="R860" s="2" t="s">
        <v>12926</v>
      </c>
      <c r="S860" s="2" t="s">
        <v>12927</v>
      </c>
      <c r="T860" s="2" t="s">
        <v>12928</v>
      </c>
      <c r="U860" s="2" t="s">
        <v>12929</v>
      </c>
      <c r="V860" s="2" t="s">
        <v>12930</v>
      </c>
      <c r="W860" s="2" t="s">
        <v>12931</v>
      </c>
      <c r="X860" s="5" t="s">
        <v>12932</v>
      </c>
      <c r="Y860" s="5" t="s">
        <v>12933</v>
      </c>
    </row>
    <row r="861" spans="1:25" ht="13" x14ac:dyDescent="0.15">
      <c r="A861" s="2" t="s">
        <v>7060</v>
      </c>
      <c r="B861" s="2" t="s">
        <v>7061</v>
      </c>
      <c r="C861" s="8" t="str">
        <f ca="1">IFERROR(__xludf.DUMMYFUNCTION("INDEX(SPLIT(B861,"" ""),1)"),"Portronics")</f>
        <v>Portronics</v>
      </c>
      <c r="D861" s="2" t="s">
        <v>13954</v>
      </c>
      <c r="E861" s="8" t="s">
        <v>14026</v>
      </c>
      <c r="F861" s="8" t="s">
        <v>14136</v>
      </c>
      <c r="G861" s="8"/>
      <c r="H861" s="8"/>
      <c r="I861" s="9">
        <v>499</v>
      </c>
      <c r="J861" s="8" t="str">
        <f t="shared" si="6"/>
        <v>251-500</v>
      </c>
      <c r="K861" s="8" t="s">
        <v>14205</v>
      </c>
      <c r="L861" s="8">
        <v>3</v>
      </c>
      <c r="M861" s="9">
        <v>799</v>
      </c>
      <c r="N861" s="3">
        <v>0.38</v>
      </c>
      <c r="O861" s="2">
        <v>4.3</v>
      </c>
      <c r="P861" s="4">
        <f t="shared" si="7"/>
        <v>1</v>
      </c>
      <c r="Q861" s="4">
        <v>2125</v>
      </c>
      <c r="R861" s="2" t="s">
        <v>7062</v>
      </c>
      <c r="S861" s="2" t="s">
        <v>7063</v>
      </c>
      <c r="T861" s="2" t="s">
        <v>7064</v>
      </c>
      <c r="U861" s="2" t="s">
        <v>7065</v>
      </c>
      <c r="V861" s="2" t="s">
        <v>7066</v>
      </c>
      <c r="W861" s="2" t="s">
        <v>7067</v>
      </c>
      <c r="X861" s="5" t="s">
        <v>7068</v>
      </c>
      <c r="Y861" s="5" t="s">
        <v>7069</v>
      </c>
    </row>
    <row r="862" spans="1:25" ht="13" x14ac:dyDescent="0.15">
      <c r="A862" s="2" t="s">
        <v>8363</v>
      </c>
      <c r="B862" s="2" t="s">
        <v>8364</v>
      </c>
      <c r="C862" s="8" t="str">
        <f ca="1">IFERROR(__xludf.DUMMYFUNCTION("INDEX(SPLIT(B862,"" ""),1)"),"Cablet")</f>
        <v>Cablet</v>
      </c>
      <c r="D862" s="2" t="s">
        <v>13954</v>
      </c>
      <c r="E862" s="8" t="s">
        <v>13976</v>
      </c>
      <c r="F862" s="8" t="s">
        <v>13999</v>
      </c>
      <c r="G862" s="8"/>
      <c r="H862" s="8"/>
      <c r="I862" s="9">
        <v>499</v>
      </c>
      <c r="J862" s="8" t="str">
        <f t="shared" si="6"/>
        <v>251-500</v>
      </c>
      <c r="K862" s="8" t="s">
        <v>14205</v>
      </c>
      <c r="L862" s="8">
        <v>3</v>
      </c>
      <c r="M862" s="9">
        <v>775</v>
      </c>
      <c r="N862" s="3">
        <v>0.36</v>
      </c>
      <c r="O862" s="2">
        <v>4.3</v>
      </c>
      <c r="P862" s="4">
        <f t="shared" si="7"/>
        <v>1</v>
      </c>
      <c r="Q862" s="2">
        <v>74</v>
      </c>
      <c r="R862" s="2" t="s">
        <v>8366</v>
      </c>
      <c r="S862" s="2" t="s">
        <v>8367</v>
      </c>
      <c r="T862" s="2" t="s">
        <v>8368</v>
      </c>
      <c r="U862" s="2" t="s">
        <v>8369</v>
      </c>
      <c r="V862" s="2" t="s">
        <v>8370</v>
      </c>
      <c r="W862" s="2" t="s">
        <v>8371</v>
      </c>
      <c r="X862" s="5" t="s">
        <v>8372</v>
      </c>
      <c r="Y862" s="5" t="s">
        <v>8373</v>
      </c>
    </row>
    <row r="863" spans="1:25" ht="13" x14ac:dyDescent="0.15">
      <c r="A863" s="2" t="s">
        <v>111</v>
      </c>
      <c r="B863" s="2" t="s">
        <v>112</v>
      </c>
      <c r="C863" s="8" t="str">
        <f ca="1">IFERROR(__xludf.DUMMYFUNCTION("INDEX(SPLIT(B863,"" ""),1)"),"TP-Link")</f>
        <v>TP-Link</v>
      </c>
      <c r="D863" s="2" t="s">
        <v>13954</v>
      </c>
      <c r="E863" s="8" t="s">
        <v>14048</v>
      </c>
      <c r="F863" s="8" t="s">
        <v>14089</v>
      </c>
      <c r="G863" s="8" t="s">
        <v>14090</v>
      </c>
      <c r="H863" s="8"/>
      <c r="I863" s="9">
        <v>499</v>
      </c>
      <c r="J863" s="8" t="str">
        <f t="shared" si="6"/>
        <v>251-500</v>
      </c>
      <c r="K863" s="8" t="s">
        <v>14205</v>
      </c>
      <c r="L863" s="8">
        <v>3</v>
      </c>
      <c r="M863" s="9">
        <v>999</v>
      </c>
      <c r="N863" s="3">
        <v>0.5</v>
      </c>
      <c r="O863" s="2">
        <v>4.2</v>
      </c>
      <c r="P863" s="4">
        <f t="shared" si="7"/>
        <v>1</v>
      </c>
      <c r="Q863" s="2" t="s">
        <v>115</v>
      </c>
      <c r="R863" s="2" t="s">
        <v>116</v>
      </c>
      <c r="S863" s="2" t="s">
        <v>117</v>
      </c>
      <c r="T863" s="2" t="s">
        <v>118</v>
      </c>
      <c r="U863" s="2" t="s">
        <v>119</v>
      </c>
      <c r="V863" s="2" t="s">
        <v>120</v>
      </c>
      <c r="W863" s="2" t="s">
        <v>121</v>
      </c>
      <c r="X863" s="5" t="s">
        <v>122</v>
      </c>
      <c r="Y863" s="5" t="s">
        <v>123</v>
      </c>
    </row>
    <row r="864" spans="1:25" ht="13" x14ac:dyDescent="0.15">
      <c r="A864" s="2" t="s">
        <v>10007</v>
      </c>
      <c r="B864" s="2" t="s">
        <v>10008</v>
      </c>
      <c r="C864" s="8" t="str">
        <f ca="1">IFERROR(__xludf.DUMMYFUNCTION("INDEX(SPLIT(B864,"" ""),1)"),"Bajaj")</f>
        <v>Bajaj</v>
      </c>
      <c r="D864" s="2" t="s">
        <v>13950</v>
      </c>
      <c r="E864" s="8" t="s">
        <v>13958</v>
      </c>
      <c r="F864" s="8" t="s">
        <v>13959</v>
      </c>
      <c r="G864" s="8" t="s">
        <v>13992</v>
      </c>
      <c r="H864" s="8" t="s">
        <v>13993</v>
      </c>
      <c r="I864" s="9">
        <v>499</v>
      </c>
      <c r="J864" s="8" t="str">
        <f t="shared" si="6"/>
        <v>251-500</v>
      </c>
      <c r="K864" s="8" t="s">
        <v>14205</v>
      </c>
      <c r="L864" s="8">
        <v>3</v>
      </c>
      <c r="M864" s="9">
        <v>625</v>
      </c>
      <c r="N864" s="3">
        <v>0.2</v>
      </c>
      <c r="O864" s="2">
        <v>4.2</v>
      </c>
      <c r="P864" s="4">
        <f t="shared" si="7"/>
        <v>1</v>
      </c>
      <c r="Q864" s="4">
        <v>5355</v>
      </c>
      <c r="R864" s="2" t="s">
        <v>10009</v>
      </c>
      <c r="S864" s="2" t="s">
        <v>10010</v>
      </c>
      <c r="T864" s="2" t="s">
        <v>10011</v>
      </c>
      <c r="U864" s="2" t="s">
        <v>10012</v>
      </c>
      <c r="V864" s="2" t="s">
        <v>10013</v>
      </c>
      <c r="W864" s="2" t="s">
        <v>10014</v>
      </c>
      <c r="X864" s="5" t="s">
        <v>10015</v>
      </c>
      <c r="Y864" s="5" t="s">
        <v>10016</v>
      </c>
    </row>
    <row r="865" spans="1:25" ht="13" x14ac:dyDescent="0.15">
      <c r="A865" s="2" t="s">
        <v>4236</v>
      </c>
      <c r="B865" s="2" t="s">
        <v>4237</v>
      </c>
      <c r="C865" s="8" t="str">
        <f ca="1">IFERROR(__xludf.DUMMYFUNCTION("INDEX(SPLIT(B865,"" ""),1)"),"Samsung")</f>
        <v>Samsung</v>
      </c>
      <c r="D865" s="2" t="s">
        <v>13942</v>
      </c>
      <c r="E865" s="8" t="s">
        <v>14007</v>
      </c>
      <c r="F865" s="8" t="s">
        <v>14008</v>
      </c>
      <c r="G865" s="8" t="s">
        <v>14009</v>
      </c>
      <c r="H865" s="8"/>
      <c r="I865" s="9">
        <v>499</v>
      </c>
      <c r="J865" s="8" t="str">
        <f t="shared" si="6"/>
        <v>251-500</v>
      </c>
      <c r="K865" s="8" t="s">
        <v>14205</v>
      </c>
      <c r="L865" s="8">
        <v>3</v>
      </c>
      <c r="M865" s="9">
        <v>499</v>
      </c>
      <c r="N865" s="3">
        <v>0</v>
      </c>
      <c r="O865" s="2">
        <v>4.2</v>
      </c>
      <c r="P865" s="4">
        <f t="shared" si="7"/>
        <v>1</v>
      </c>
      <c r="Q865" s="4">
        <v>31539</v>
      </c>
      <c r="R865" s="2" t="s">
        <v>4238</v>
      </c>
      <c r="S865" s="2" t="s">
        <v>4239</v>
      </c>
      <c r="T865" s="2" t="s">
        <v>4240</v>
      </c>
      <c r="U865" s="2" t="s">
        <v>4241</v>
      </c>
      <c r="V865" s="2" t="s">
        <v>4242</v>
      </c>
      <c r="W865" s="2" t="s">
        <v>4243</v>
      </c>
      <c r="X865" s="5" t="s">
        <v>4244</v>
      </c>
      <c r="Y865" s="5" t="s">
        <v>4245</v>
      </c>
    </row>
    <row r="866" spans="1:25" ht="13" x14ac:dyDescent="0.15">
      <c r="A866" s="2" t="s">
        <v>4355</v>
      </c>
      <c r="B866" s="2" t="s">
        <v>4356</v>
      </c>
      <c r="C866" s="8" t="str">
        <f ca="1">IFERROR(__xludf.DUMMYFUNCTION("INDEX(SPLIT(B866,"" ""),1)"),"Mi")</f>
        <v>Mi</v>
      </c>
      <c r="D866" s="2" t="s">
        <v>13942</v>
      </c>
      <c r="E866" s="8" t="s">
        <v>13947</v>
      </c>
      <c r="F866" s="8" t="s">
        <v>14045</v>
      </c>
      <c r="G866" s="8" t="s">
        <v>14050</v>
      </c>
      <c r="H866" s="8" t="s">
        <v>14132</v>
      </c>
      <c r="I866" s="9">
        <v>499</v>
      </c>
      <c r="J866" s="8" t="str">
        <f t="shared" si="6"/>
        <v>251-500</v>
      </c>
      <c r="K866" s="8" t="s">
        <v>14205</v>
      </c>
      <c r="L866" s="8">
        <v>3</v>
      </c>
      <c r="M866" s="9">
        <v>599</v>
      </c>
      <c r="N866" s="3">
        <v>0.17</v>
      </c>
      <c r="O866" s="2">
        <v>4.2</v>
      </c>
      <c r="P866" s="4">
        <f t="shared" si="7"/>
        <v>1</v>
      </c>
      <c r="Q866" s="4">
        <v>21916</v>
      </c>
      <c r="R866" s="2" t="s">
        <v>4357</v>
      </c>
      <c r="S866" s="2" t="s">
        <v>4358</v>
      </c>
      <c r="T866" s="2" t="s">
        <v>4359</v>
      </c>
      <c r="U866" s="2" t="s">
        <v>4360</v>
      </c>
      <c r="V866" s="2" t="s">
        <v>4361</v>
      </c>
      <c r="W866" s="2" t="s">
        <v>4362</v>
      </c>
      <c r="X866" s="5" t="s">
        <v>4363</v>
      </c>
      <c r="Y866" s="5" t="s">
        <v>4364</v>
      </c>
    </row>
    <row r="867" spans="1:25" ht="13" x14ac:dyDescent="0.15">
      <c r="A867" s="2" t="s">
        <v>1468</v>
      </c>
      <c r="B867" s="2" t="s">
        <v>1469</v>
      </c>
      <c r="C867" s="8" t="str">
        <f ca="1">IFERROR(__xludf.DUMMYFUNCTION("INDEX(SPLIT(B867,"" ""),1)"),"Ambrane")</f>
        <v>Ambrane</v>
      </c>
      <c r="D867" s="2" t="s">
        <v>13954</v>
      </c>
      <c r="E867" s="8" t="s">
        <v>14026</v>
      </c>
      <c r="F867" s="8" t="s">
        <v>14095</v>
      </c>
      <c r="G867" s="8" t="s">
        <v>14096</v>
      </c>
      <c r="H867" s="8" t="s">
        <v>14097</v>
      </c>
      <c r="I867" s="9">
        <v>499</v>
      </c>
      <c r="J867" s="8" t="str">
        <f t="shared" si="6"/>
        <v>251-500</v>
      </c>
      <c r="K867" s="8" t="s">
        <v>14205</v>
      </c>
      <c r="L867" s="8">
        <v>3</v>
      </c>
      <c r="M867" s="9">
        <v>899</v>
      </c>
      <c r="N867" s="3">
        <v>0.44</v>
      </c>
      <c r="O867" s="2">
        <v>4.2</v>
      </c>
      <c r="P867" s="4">
        <f t="shared" si="7"/>
        <v>1</v>
      </c>
      <c r="Q867" s="2">
        <v>919</v>
      </c>
      <c r="R867" s="2" t="s">
        <v>1470</v>
      </c>
      <c r="S867" s="2" t="s">
        <v>1471</v>
      </c>
      <c r="T867" s="2" t="s">
        <v>1472</v>
      </c>
      <c r="U867" s="2" t="s">
        <v>1473</v>
      </c>
      <c r="V867" s="2" t="s">
        <v>1474</v>
      </c>
      <c r="W867" s="2" t="s">
        <v>1475</v>
      </c>
      <c r="X867" s="5" t="s">
        <v>1476</v>
      </c>
      <c r="Y867" s="5" t="s">
        <v>1477</v>
      </c>
    </row>
    <row r="868" spans="1:25" ht="13" x14ac:dyDescent="0.15">
      <c r="A868" s="2" t="s">
        <v>10662</v>
      </c>
      <c r="B868" s="2" t="s">
        <v>10663</v>
      </c>
      <c r="C868" s="8" t="str">
        <f ca="1">IFERROR(__xludf.DUMMYFUNCTION("INDEX(SPLIT(B868,"" ""),1)"),"Bajaj")</f>
        <v>Bajaj</v>
      </c>
      <c r="D868" s="2" t="s">
        <v>13950</v>
      </c>
      <c r="E868" s="8" t="s">
        <v>13958</v>
      </c>
      <c r="F868" s="8" t="s">
        <v>13959</v>
      </c>
      <c r="G868" s="8" t="s">
        <v>13992</v>
      </c>
      <c r="H868" s="8" t="s">
        <v>13993</v>
      </c>
      <c r="I868" s="9">
        <v>499</v>
      </c>
      <c r="J868" s="8" t="str">
        <f t="shared" si="6"/>
        <v>251-500</v>
      </c>
      <c r="K868" s="8" t="s">
        <v>14205</v>
      </c>
      <c r="L868" s="8">
        <v>3</v>
      </c>
      <c r="M868" s="9">
        <v>940</v>
      </c>
      <c r="N868" s="3">
        <v>0.47</v>
      </c>
      <c r="O868" s="2">
        <v>4.0999999999999996</v>
      </c>
      <c r="P868" s="4">
        <f t="shared" si="7"/>
        <v>0</v>
      </c>
      <c r="Q868" s="4">
        <v>3036</v>
      </c>
      <c r="R868" s="2" t="s">
        <v>10009</v>
      </c>
      <c r="S868" s="2" t="s">
        <v>10665</v>
      </c>
      <c r="T868" s="2" t="s">
        <v>10666</v>
      </c>
      <c r="U868" s="2" t="s">
        <v>10667</v>
      </c>
      <c r="V868" s="2" t="s">
        <v>10668</v>
      </c>
      <c r="W868" s="2" t="s">
        <v>10669</v>
      </c>
      <c r="X868" s="5" t="s">
        <v>10670</v>
      </c>
      <c r="Y868" s="5" t="s">
        <v>10671</v>
      </c>
    </row>
    <row r="869" spans="1:25" ht="13" x14ac:dyDescent="0.15">
      <c r="A869" s="2" t="s">
        <v>9259</v>
      </c>
      <c r="B869" s="2" t="s">
        <v>9260</v>
      </c>
      <c r="C869" s="8" t="str">
        <f ca="1">IFERROR(__xludf.DUMMYFUNCTION("INDEX(SPLIT(B869,"" ""),1)"),"SHOPTOSHOP")</f>
        <v>SHOPTOSHOP</v>
      </c>
      <c r="D869" s="2" t="s">
        <v>13950</v>
      </c>
      <c r="E869" s="8" t="s">
        <v>13958</v>
      </c>
      <c r="F869" s="8" t="s">
        <v>13959</v>
      </c>
      <c r="G869" s="8" t="s">
        <v>13992</v>
      </c>
      <c r="H869" s="8" t="s">
        <v>14112</v>
      </c>
      <c r="I869" s="9">
        <v>499</v>
      </c>
      <c r="J869" s="8" t="str">
        <f t="shared" si="6"/>
        <v>251-500</v>
      </c>
      <c r="K869" s="8" t="s">
        <v>14205</v>
      </c>
      <c r="L869" s="8">
        <v>3</v>
      </c>
      <c r="M869" s="9">
        <v>999</v>
      </c>
      <c r="N869" s="3">
        <v>0.5</v>
      </c>
      <c r="O869" s="2">
        <v>4.0999999999999996</v>
      </c>
      <c r="P869" s="4">
        <f t="shared" si="7"/>
        <v>0</v>
      </c>
      <c r="Q869" s="4">
        <v>4859</v>
      </c>
      <c r="R869" s="2" t="s">
        <v>9261</v>
      </c>
      <c r="S869" s="2" t="s">
        <v>9262</v>
      </c>
      <c r="T869" s="2" t="s">
        <v>9263</v>
      </c>
      <c r="U869" s="2" t="s">
        <v>9264</v>
      </c>
      <c r="V869" s="2" t="s">
        <v>9265</v>
      </c>
      <c r="W869" s="2" t="s">
        <v>9266</v>
      </c>
      <c r="X869" s="5" t="s">
        <v>9267</v>
      </c>
      <c r="Y869" s="5" t="s">
        <v>9268</v>
      </c>
    </row>
    <row r="870" spans="1:25" ht="13" x14ac:dyDescent="0.15">
      <c r="A870" s="2" t="s">
        <v>4671</v>
      </c>
      <c r="B870" s="2" t="s">
        <v>4672</v>
      </c>
      <c r="C870" s="8" t="str">
        <f ca="1">IFERROR(__xludf.DUMMYFUNCTION("INDEX(SPLIT(B870,"" ""),1)"),"Sounce")</f>
        <v>Sounce</v>
      </c>
      <c r="D870" s="2" t="s">
        <v>13942</v>
      </c>
      <c r="E870" s="8" t="s">
        <v>13947</v>
      </c>
      <c r="F870" s="8" t="s">
        <v>14045</v>
      </c>
      <c r="G870" s="8" t="s">
        <v>14181</v>
      </c>
      <c r="H870" s="8" t="s">
        <v>14207</v>
      </c>
      <c r="I870" s="9">
        <v>499</v>
      </c>
      <c r="J870" s="8" t="str">
        <f t="shared" si="6"/>
        <v>251-500</v>
      </c>
      <c r="K870" s="8" t="s">
        <v>14205</v>
      </c>
      <c r="L870" s="8">
        <v>3</v>
      </c>
      <c r="M870" s="9">
        <v>1899</v>
      </c>
      <c r="N870" s="3">
        <v>0.74</v>
      </c>
      <c r="O870" s="2">
        <v>4.0999999999999996</v>
      </c>
      <c r="P870" s="4">
        <f t="shared" si="7"/>
        <v>0</v>
      </c>
      <c r="Q870" s="4">
        <v>1475</v>
      </c>
      <c r="R870" s="2" t="s">
        <v>4673</v>
      </c>
      <c r="S870" s="2" t="s">
        <v>4674</v>
      </c>
      <c r="T870" s="2" t="s">
        <v>4675</v>
      </c>
      <c r="U870" s="2" t="s">
        <v>4676</v>
      </c>
      <c r="V870" s="2" t="s">
        <v>4677</v>
      </c>
      <c r="W870" s="2" t="s">
        <v>4678</v>
      </c>
      <c r="X870" s="5" t="s">
        <v>4679</v>
      </c>
      <c r="Y870" s="5" t="s">
        <v>4680</v>
      </c>
    </row>
    <row r="871" spans="1:25" ht="13" x14ac:dyDescent="0.15">
      <c r="A871" s="2" t="s">
        <v>8846</v>
      </c>
      <c r="B871" s="2" t="s">
        <v>8847</v>
      </c>
      <c r="C871" s="8" t="str">
        <f ca="1">IFERROR(__xludf.DUMMYFUNCTION("INDEX(SPLIT(B871,"" ""),1)"),"PC")</f>
        <v>PC</v>
      </c>
      <c r="D871" s="2" t="s">
        <v>13954</v>
      </c>
      <c r="E871" s="8" t="s">
        <v>14026</v>
      </c>
      <c r="F871" s="8" t="s">
        <v>14078</v>
      </c>
      <c r="G871" s="8" t="s">
        <v>14079</v>
      </c>
      <c r="H871" s="8"/>
      <c r="I871" s="9">
        <v>499</v>
      </c>
      <c r="J871" s="8" t="str">
        <f t="shared" si="6"/>
        <v>251-500</v>
      </c>
      <c r="K871" s="8" t="s">
        <v>14205</v>
      </c>
      <c r="L871" s="8">
        <v>3</v>
      </c>
      <c r="M871" s="9">
        <v>1299</v>
      </c>
      <c r="N871" s="3">
        <v>0.62</v>
      </c>
      <c r="O871" s="2">
        <v>4.0999999999999996</v>
      </c>
      <c r="P871" s="4">
        <f t="shared" si="7"/>
        <v>0</v>
      </c>
      <c r="Q871" s="4">
        <v>2740</v>
      </c>
      <c r="R871" s="2" t="s">
        <v>8848</v>
      </c>
      <c r="S871" s="2" t="s">
        <v>8849</v>
      </c>
      <c r="T871" s="2" t="s">
        <v>8850</v>
      </c>
      <c r="U871" s="2" t="s">
        <v>8851</v>
      </c>
      <c r="V871" s="2" t="s">
        <v>8852</v>
      </c>
      <c r="W871" s="2" t="s">
        <v>8853</v>
      </c>
      <c r="X871" s="5" t="s">
        <v>8854</v>
      </c>
      <c r="Y871" s="5" t="s">
        <v>8855</v>
      </c>
    </row>
    <row r="872" spans="1:25" ht="13" x14ac:dyDescent="0.15">
      <c r="A872" s="2" t="s">
        <v>4884</v>
      </c>
      <c r="B872" s="2" t="s">
        <v>4885</v>
      </c>
      <c r="C872" s="8" t="str">
        <f ca="1">IFERROR(__xludf.DUMMYFUNCTION("INDEX(SPLIT(B872,"" ""),1)"),"10WeRun")</f>
        <v>10WeRun</v>
      </c>
      <c r="D872" s="2" t="s">
        <v>13942</v>
      </c>
      <c r="E872" s="8" t="s">
        <v>13974</v>
      </c>
      <c r="F872" s="8" t="s">
        <v>13975</v>
      </c>
      <c r="G872" s="8"/>
      <c r="H872" s="8"/>
      <c r="I872" s="9">
        <v>499</v>
      </c>
      <c r="J872" s="8" t="str">
        <f t="shared" si="6"/>
        <v>251-500</v>
      </c>
      <c r="K872" s="8" t="s">
        <v>14205</v>
      </c>
      <c r="L872" s="8">
        <v>3</v>
      </c>
      <c r="M872" s="9">
        <v>1899</v>
      </c>
      <c r="N872" s="3">
        <v>0.74</v>
      </c>
      <c r="O872" s="2">
        <v>4.0999999999999996</v>
      </c>
      <c r="P872" s="4">
        <f t="shared" si="7"/>
        <v>0</v>
      </c>
      <c r="Q872" s="2">
        <v>412</v>
      </c>
      <c r="R872" s="2" t="s">
        <v>4886</v>
      </c>
      <c r="S872" s="2" t="s">
        <v>4887</v>
      </c>
      <c r="T872" s="2" t="s">
        <v>4888</v>
      </c>
      <c r="U872" s="2" t="s">
        <v>4889</v>
      </c>
      <c r="V872" s="2" t="s">
        <v>4890</v>
      </c>
      <c r="W872" s="2" t="s">
        <v>4891</v>
      </c>
      <c r="X872" s="5" t="s">
        <v>4892</v>
      </c>
      <c r="Y872" s="5" t="s">
        <v>4893</v>
      </c>
    </row>
    <row r="873" spans="1:25" ht="13" x14ac:dyDescent="0.15">
      <c r="A873" s="2" t="s">
        <v>5309</v>
      </c>
      <c r="B873" s="2" t="s">
        <v>5310</v>
      </c>
      <c r="C873" s="8" t="str">
        <f ca="1">IFERROR(__xludf.DUMMYFUNCTION("INDEX(SPLIT(B873,"" ""),1)"),"JBL")</f>
        <v>JBL</v>
      </c>
      <c r="D873" s="2" t="s">
        <v>13942</v>
      </c>
      <c r="E873" s="8" t="s">
        <v>14007</v>
      </c>
      <c r="F873" s="8" t="s">
        <v>14008</v>
      </c>
      <c r="G873" s="8" t="s">
        <v>14009</v>
      </c>
      <c r="H873" s="8"/>
      <c r="I873" s="9">
        <v>499</v>
      </c>
      <c r="J873" s="8" t="str">
        <f t="shared" si="6"/>
        <v>251-500</v>
      </c>
      <c r="K873" s="8" t="s">
        <v>14205</v>
      </c>
      <c r="L873" s="8">
        <v>3</v>
      </c>
      <c r="M873" s="9">
        <v>999</v>
      </c>
      <c r="N873" s="3">
        <v>0.5</v>
      </c>
      <c r="O873" s="2">
        <v>3.9</v>
      </c>
      <c r="P873" s="4">
        <f t="shared" si="7"/>
        <v>0</v>
      </c>
      <c r="Q873" s="4">
        <v>92995</v>
      </c>
      <c r="R873" s="2" t="s">
        <v>5311</v>
      </c>
      <c r="S873" s="2" t="s">
        <v>5312</v>
      </c>
      <c r="T873" s="2" t="s">
        <v>5313</v>
      </c>
      <c r="U873" s="2" t="s">
        <v>5314</v>
      </c>
      <c r="V873" s="2" t="s">
        <v>5315</v>
      </c>
      <c r="W873" s="2" t="s">
        <v>5316</v>
      </c>
      <c r="X873" s="5" t="s">
        <v>5317</v>
      </c>
      <c r="Y873" s="5" t="s">
        <v>5318</v>
      </c>
    </row>
    <row r="874" spans="1:25" ht="13" x14ac:dyDescent="0.15">
      <c r="A874" s="2" t="s">
        <v>7277</v>
      </c>
      <c r="B874" s="2" t="s">
        <v>7278</v>
      </c>
      <c r="C874" s="8" t="str">
        <f ca="1">IFERROR(__xludf.DUMMYFUNCTION("INDEX(SPLIT(B874,"" ""),1)"),"ZEBRONICS")</f>
        <v>ZEBRONICS</v>
      </c>
      <c r="D874" s="2" t="s">
        <v>13942</v>
      </c>
      <c r="E874" s="8" t="s">
        <v>14002</v>
      </c>
      <c r="F874" s="8" t="s">
        <v>14003</v>
      </c>
      <c r="G874" s="8" t="s">
        <v>14208</v>
      </c>
      <c r="H874" s="8"/>
      <c r="I874" s="9">
        <v>499</v>
      </c>
      <c r="J874" s="8" t="str">
        <f t="shared" si="6"/>
        <v>251-500</v>
      </c>
      <c r="K874" s="8" t="s">
        <v>14205</v>
      </c>
      <c r="L874" s="8">
        <v>3</v>
      </c>
      <c r="M874" s="9">
        <v>799</v>
      </c>
      <c r="N874" s="3">
        <v>0.38</v>
      </c>
      <c r="O874" s="2">
        <v>3.9</v>
      </c>
      <c r="P874" s="4">
        <f t="shared" si="7"/>
        <v>0</v>
      </c>
      <c r="Q874" s="4">
        <v>6742</v>
      </c>
      <c r="R874" s="2" t="s">
        <v>7280</v>
      </c>
      <c r="S874" s="2" t="s">
        <v>7281</v>
      </c>
      <c r="T874" s="2" t="s">
        <v>7282</v>
      </c>
      <c r="U874" s="2" t="s">
        <v>7283</v>
      </c>
      <c r="V874" s="2" t="s">
        <v>7284</v>
      </c>
      <c r="W874" s="2" t="s">
        <v>7285</v>
      </c>
      <c r="X874" s="5" t="s">
        <v>7286</v>
      </c>
      <c r="Y874" s="5" t="s">
        <v>7287</v>
      </c>
    </row>
    <row r="875" spans="1:25" ht="13" x14ac:dyDescent="0.15">
      <c r="A875" s="2" t="s">
        <v>9055</v>
      </c>
      <c r="B875" s="2" t="s">
        <v>9056</v>
      </c>
      <c r="C875" s="8" t="str">
        <f ca="1">IFERROR(__xludf.DUMMYFUNCTION("INDEX(SPLIT(B875,"" ""),1)"),"BESTOR®")</f>
        <v>BESTOR®</v>
      </c>
      <c r="D875" s="2" t="s">
        <v>13954</v>
      </c>
      <c r="E875" s="8" t="s">
        <v>14026</v>
      </c>
      <c r="F875" s="8" t="s">
        <v>14027</v>
      </c>
      <c r="G875" s="8" t="s">
        <v>14028</v>
      </c>
      <c r="H875" s="8"/>
      <c r="I875" s="9">
        <v>499</v>
      </c>
      <c r="J875" s="8" t="str">
        <f t="shared" si="6"/>
        <v>251-500</v>
      </c>
      <c r="K875" s="8" t="s">
        <v>14205</v>
      </c>
      <c r="L875" s="8">
        <v>3</v>
      </c>
      <c r="M875" s="9">
        <v>1399</v>
      </c>
      <c r="N875" s="3">
        <v>0.64</v>
      </c>
      <c r="O875" s="2">
        <v>3.9</v>
      </c>
      <c r="P875" s="4">
        <f t="shared" si="7"/>
        <v>0</v>
      </c>
      <c r="Q875" s="4">
        <v>1462</v>
      </c>
      <c r="R875" s="2" t="s">
        <v>9057</v>
      </c>
      <c r="S875" s="2" t="s">
        <v>9058</v>
      </c>
      <c r="T875" s="2" t="s">
        <v>9059</v>
      </c>
      <c r="U875" s="2" t="s">
        <v>9060</v>
      </c>
      <c r="V875" s="2" t="s">
        <v>9061</v>
      </c>
      <c r="W875" s="2" t="s">
        <v>9062</v>
      </c>
      <c r="X875" s="5" t="s">
        <v>9063</v>
      </c>
      <c r="Y875" s="5" t="s">
        <v>9064</v>
      </c>
    </row>
    <row r="876" spans="1:25" ht="13" x14ac:dyDescent="0.15">
      <c r="A876" s="2" t="s">
        <v>7673</v>
      </c>
      <c r="B876" s="2" t="s">
        <v>7674</v>
      </c>
      <c r="C876" s="8" t="str">
        <f ca="1">IFERROR(__xludf.DUMMYFUNCTION("INDEX(SPLIT(B876,"" ""),1)"),"Boult")</f>
        <v>Boult</v>
      </c>
      <c r="D876" s="2" t="s">
        <v>13942</v>
      </c>
      <c r="E876" s="8" t="s">
        <v>14007</v>
      </c>
      <c r="F876" s="8" t="s">
        <v>14008</v>
      </c>
      <c r="G876" s="8" t="s">
        <v>14009</v>
      </c>
      <c r="H876" s="8"/>
      <c r="I876" s="9">
        <v>499</v>
      </c>
      <c r="J876" s="8" t="str">
        <f t="shared" si="6"/>
        <v>251-500</v>
      </c>
      <c r="K876" s="8" t="s">
        <v>14205</v>
      </c>
      <c r="L876" s="8">
        <v>3</v>
      </c>
      <c r="M876" s="9">
        <v>1299</v>
      </c>
      <c r="N876" s="3">
        <v>0.62</v>
      </c>
      <c r="O876" s="2">
        <v>3.9</v>
      </c>
      <c r="P876" s="4">
        <f t="shared" si="7"/>
        <v>0</v>
      </c>
      <c r="Q876" s="4">
        <v>1173</v>
      </c>
      <c r="R876" s="2" t="s">
        <v>7675</v>
      </c>
      <c r="S876" s="2" t="s">
        <v>7676</v>
      </c>
      <c r="T876" s="2" t="s">
        <v>7677</v>
      </c>
      <c r="U876" s="2" t="s">
        <v>7678</v>
      </c>
      <c r="V876" s="2" t="s">
        <v>7679</v>
      </c>
      <c r="W876" s="2" t="s">
        <v>7680</v>
      </c>
      <c r="X876" s="5" t="s">
        <v>7681</v>
      </c>
      <c r="Y876" s="5" t="s">
        <v>7682</v>
      </c>
    </row>
    <row r="877" spans="1:25" ht="13" x14ac:dyDescent="0.15">
      <c r="A877" s="2" t="s">
        <v>13197</v>
      </c>
      <c r="B877" s="2" t="s">
        <v>13198</v>
      </c>
      <c r="C877" s="8" t="str">
        <f ca="1">IFERROR(__xludf.DUMMYFUNCTION("INDEX(SPLIT(B877,"" ""),1)"),"LONAXA")</f>
        <v>LONAXA</v>
      </c>
      <c r="D877" s="2" t="s">
        <v>13950</v>
      </c>
      <c r="E877" s="8" t="s">
        <v>13958</v>
      </c>
      <c r="F877" s="8" t="s">
        <v>13969</v>
      </c>
      <c r="G877" s="8" t="s">
        <v>13996</v>
      </c>
      <c r="H877" s="8"/>
      <c r="I877" s="9">
        <v>499</v>
      </c>
      <c r="J877" s="8" t="str">
        <f t="shared" si="6"/>
        <v>251-500</v>
      </c>
      <c r="K877" s="8" t="s">
        <v>14205</v>
      </c>
      <c r="L877" s="8">
        <v>3</v>
      </c>
      <c r="M877" s="9">
        <v>1299</v>
      </c>
      <c r="N877" s="3">
        <v>0.62</v>
      </c>
      <c r="O877" s="2">
        <v>3.9</v>
      </c>
      <c r="P877" s="4">
        <f t="shared" si="7"/>
        <v>0</v>
      </c>
      <c r="Q877" s="2">
        <v>65</v>
      </c>
      <c r="R877" s="2" t="s">
        <v>13199</v>
      </c>
      <c r="S877" s="2" t="s">
        <v>13200</v>
      </c>
      <c r="T877" s="2" t="s">
        <v>13201</v>
      </c>
      <c r="U877" s="2" t="s">
        <v>13202</v>
      </c>
      <c r="V877" s="2" t="s">
        <v>13203</v>
      </c>
      <c r="W877" s="2" t="s">
        <v>13204</v>
      </c>
      <c r="X877" s="5" t="s">
        <v>13205</v>
      </c>
      <c r="Y877" s="5" t="s">
        <v>13206</v>
      </c>
    </row>
    <row r="878" spans="1:25" ht="13" x14ac:dyDescent="0.15">
      <c r="A878" s="2" t="s">
        <v>5510</v>
      </c>
      <c r="B878" s="2" t="s">
        <v>5511</v>
      </c>
      <c r="C878" s="8" t="str">
        <f ca="1">IFERROR(__xludf.DUMMYFUNCTION("INDEX(SPLIT(B878,"" ""),1)"),"HP")</f>
        <v>HP</v>
      </c>
      <c r="D878" s="2" t="s">
        <v>13942</v>
      </c>
      <c r="E878" s="8" t="s">
        <v>14012</v>
      </c>
      <c r="F878" s="8" t="s">
        <v>14209</v>
      </c>
      <c r="G878" s="8"/>
      <c r="H878" s="8"/>
      <c r="I878" s="9">
        <v>499</v>
      </c>
      <c r="J878" s="8" t="str">
        <f t="shared" si="6"/>
        <v>251-500</v>
      </c>
      <c r="K878" s="8" t="s">
        <v>14205</v>
      </c>
      <c r="L878" s="8">
        <v>3</v>
      </c>
      <c r="M878" s="9">
        <v>1999</v>
      </c>
      <c r="N878" s="3">
        <v>0.75</v>
      </c>
      <c r="O878" s="2">
        <v>3.7</v>
      </c>
      <c r="P878" s="4">
        <f t="shared" si="7"/>
        <v>0</v>
      </c>
      <c r="Q878" s="4">
        <v>3369</v>
      </c>
      <c r="R878" s="2" t="s">
        <v>5513</v>
      </c>
      <c r="S878" s="2" t="s">
        <v>5514</v>
      </c>
      <c r="T878" s="2" t="s">
        <v>5515</v>
      </c>
      <c r="U878" s="2" t="s">
        <v>5516</v>
      </c>
      <c r="V878" s="2" t="s">
        <v>5517</v>
      </c>
      <c r="W878" s="2" t="s">
        <v>5518</v>
      </c>
      <c r="X878" s="5" t="s">
        <v>5519</v>
      </c>
      <c r="Y878" s="5" t="s">
        <v>5520</v>
      </c>
    </row>
    <row r="879" spans="1:25" ht="13" x14ac:dyDescent="0.15">
      <c r="A879" s="2" t="s">
        <v>2438</v>
      </c>
      <c r="B879" s="2" t="s">
        <v>2439</v>
      </c>
      <c r="C879" s="8" t="str">
        <f ca="1">IFERROR(__xludf.DUMMYFUNCTION("INDEX(SPLIT(B879,"" ""),1)"),"7SEVEN®")</f>
        <v>7SEVEN®</v>
      </c>
      <c r="D879" s="2" t="s">
        <v>13942</v>
      </c>
      <c r="E879" s="8" t="s">
        <v>13943</v>
      </c>
      <c r="F879" s="8" t="s">
        <v>14038</v>
      </c>
      <c r="G879" s="8" t="s">
        <v>14109</v>
      </c>
      <c r="H879" s="8"/>
      <c r="I879" s="9">
        <v>499</v>
      </c>
      <c r="J879" s="8" t="str">
        <f t="shared" si="6"/>
        <v>251-500</v>
      </c>
      <c r="K879" s="8" t="s">
        <v>14205</v>
      </c>
      <c r="L879" s="8">
        <v>3</v>
      </c>
      <c r="M879" s="9">
        <v>899</v>
      </c>
      <c r="N879" s="3">
        <v>0.44</v>
      </c>
      <c r="O879" s="2">
        <v>3.7</v>
      </c>
      <c r="P879" s="4">
        <f t="shared" si="7"/>
        <v>0</v>
      </c>
      <c r="Q879" s="2">
        <v>185</v>
      </c>
      <c r="R879" s="2" t="s">
        <v>2440</v>
      </c>
      <c r="S879" s="2" t="s">
        <v>2441</v>
      </c>
      <c r="T879" s="2" t="s">
        <v>2442</v>
      </c>
      <c r="U879" s="2" t="s">
        <v>2443</v>
      </c>
      <c r="V879" s="2" t="s">
        <v>2444</v>
      </c>
      <c r="W879" s="2" t="s">
        <v>2445</v>
      </c>
      <c r="X879" s="5" t="s">
        <v>2446</v>
      </c>
      <c r="Y879" s="5" t="s">
        <v>2447</v>
      </c>
    </row>
    <row r="880" spans="1:25" ht="13" x14ac:dyDescent="0.15">
      <c r="A880" s="2" t="s">
        <v>11192</v>
      </c>
      <c r="B880" s="2" t="s">
        <v>11193</v>
      </c>
      <c r="C880" s="8" t="str">
        <f ca="1">IFERROR(__xludf.DUMMYFUNCTION("INDEX(SPLIT(B880,"" ""),1)"),"ROYAL")</f>
        <v>ROYAL</v>
      </c>
      <c r="D880" s="2" t="s">
        <v>13950</v>
      </c>
      <c r="E880" s="8" t="s">
        <v>13958</v>
      </c>
      <c r="F880" s="8" t="s">
        <v>13969</v>
      </c>
      <c r="G880" s="8" t="s">
        <v>13996</v>
      </c>
      <c r="H880" s="8"/>
      <c r="I880" s="9">
        <v>499</v>
      </c>
      <c r="J880" s="8" t="str">
        <f t="shared" si="6"/>
        <v>251-500</v>
      </c>
      <c r="K880" s="8" t="s">
        <v>14205</v>
      </c>
      <c r="L880" s="8">
        <v>3</v>
      </c>
      <c r="M880" s="9">
        <v>2199</v>
      </c>
      <c r="N880" s="3">
        <v>0.77</v>
      </c>
      <c r="O880" s="2">
        <v>3.7</v>
      </c>
      <c r="P880" s="4">
        <f t="shared" si="7"/>
        <v>0</v>
      </c>
      <c r="Q880" s="2">
        <v>53</v>
      </c>
      <c r="R880" s="2" t="s">
        <v>11194</v>
      </c>
      <c r="S880" s="2" t="s">
        <v>11195</v>
      </c>
      <c r="T880" s="2" t="s">
        <v>11196</v>
      </c>
      <c r="U880" s="2" t="s">
        <v>11197</v>
      </c>
      <c r="V880" s="2" t="s">
        <v>11198</v>
      </c>
      <c r="W880" s="2" t="s">
        <v>11199</v>
      </c>
      <c r="X880" s="5" t="s">
        <v>11200</v>
      </c>
      <c r="Y880" s="5" t="s">
        <v>11201</v>
      </c>
    </row>
    <row r="881" spans="1:25" ht="13" x14ac:dyDescent="0.15">
      <c r="A881" s="2" t="s">
        <v>7246</v>
      </c>
      <c r="B881" s="2" t="s">
        <v>7247</v>
      </c>
      <c r="C881" s="8" t="str">
        <f ca="1">IFERROR(__xludf.DUMMYFUNCTION("INDEX(SPLIT(B881,"" ""),1)"),"ZEBRONICS")</f>
        <v>ZEBRONICS</v>
      </c>
      <c r="D881" s="2" t="s">
        <v>13942</v>
      </c>
      <c r="E881" s="8" t="s">
        <v>14007</v>
      </c>
      <c r="F881" s="8" t="s">
        <v>14008</v>
      </c>
      <c r="G881" s="8" t="s">
        <v>14009</v>
      </c>
      <c r="H881" s="8"/>
      <c r="I881" s="9">
        <v>499</v>
      </c>
      <c r="J881" s="8" t="str">
        <f t="shared" si="6"/>
        <v>251-500</v>
      </c>
      <c r="K881" s="8" t="s">
        <v>14205</v>
      </c>
      <c r="L881" s="8">
        <v>3</v>
      </c>
      <c r="M881" s="9">
        <v>1499</v>
      </c>
      <c r="N881" s="3">
        <v>0.67</v>
      </c>
      <c r="O881" s="2">
        <v>3.6</v>
      </c>
      <c r="P881" s="4">
        <f t="shared" si="7"/>
        <v>0</v>
      </c>
      <c r="Q881" s="4">
        <v>9169</v>
      </c>
      <c r="R881" s="2" t="s">
        <v>7248</v>
      </c>
      <c r="S881" s="2" t="s">
        <v>7249</v>
      </c>
      <c r="T881" s="2" t="s">
        <v>7250</v>
      </c>
      <c r="U881" s="2" t="s">
        <v>7251</v>
      </c>
      <c r="V881" s="2" t="s">
        <v>7252</v>
      </c>
      <c r="W881" s="2" t="s">
        <v>7253</v>
      </c>
      <c r="X881" s="5" t="s">
        <v>7254</v>
      </c>
      <c r="Y881" s="5" t="s">
        <v>7255</v>
      </c>
    </row>
    <row r="882" spans="1:25" ht="13" x14ac:dyDescent="0.15">
      <c r="A882" s="2" t="s">
        <v>13719</v>
      </c>
      <c r="B882" s="2" t="s">
        <v>13720</v>
      </c>
      <c r="C882" s="8" t="str">
        <f ca="1">IFERROR(__xludf.DUMMYFUNCTION("INDEX(SPLIT(B882,"" ""),1)"),"Larrito")</f>
        <v>Larrito</v>
      </c>
      <c r="D882" s="2" t="s">
        <v>13950</v>
      </c>
      <c r="E882" s="8" t="s">
        <v>13951</v>
      </c>
      <c r="F882" s="8" t="s">
        <v>14030</v>
      </c>
      <c r="G882" s="8"/>
      <c r="H882" s="8"/>
      <c r="I882" s="9">
        <v>499</v>
      </c>
      <c r="J882" s="8" t="str">
        <f t="shared" si="6"/>
        <v>251-500</v>
      </c>
      <c r="K882" s="8" t="s">
        <v>14205</v>
      </c>
      <c r="L882" s="8">
        <v>3</v>
      </c>
      <c r="M882" s="9">
        <v>799</v>
      </c>
      <c r="N882" s="3">
        <v>0.38</v>
      </c>
      <c r="O882" s="2">
        <v>3.6</v>
      </c>
      <c r="P882" s="4">
        <f t="shared" si="7"/>
        <v>0</v>
      </c>
      <c r="Q882" s="2">
        <v>212</v>
      </c>
      <c r="R882" s="2" t="s">
        <v>13721</v>
      </c>
      <c r="S882" s="2" t="s">
        <v>13722</v>
      </c>
      <c r="T882" s="2" t="s">
        <v>13723</v>
      </c>
      <c r="U882" s="2" t="s">
        <v>13724</v>
      </c>
      <c r="V882" s="2" t="s">
        <v>13725</v>
      </c>
      <c r="W882" s="2" t="s">
        <v>13726</v>
      </c>
      <c r="X882" s="5" t="s">
        <v>13727</v>
      </c>
      <c r="Y882" s="5" t="s">
        <v>13728</v>
      </c>
    </row>
    <row r="883" spans="1:25" ht="13" x14ac:dyDescent="0.15">
      <c r="A883" s="2" t="s">
        <v>12311</v>
      </c>
      <c r="B883" s="2" t="s">
        <v>12312</v>
      </c>
      <c r="C883" s="8" t="str">
        <f ca="1">IFERROR(__xludf.DUMMYFUNCTION("INDEX(SPLIT(B883,"" ""),1)"),"ROYAL")</f>
        <v>ROYAL</v>
      </c>
      <c r="D883" s="2" t="s">
        <v>13950</v>
      </c>
      <c r="E883" s="8" t="s">
        <v>13958</v>
      </c>
      <c r="F883" s="8" t="s">
        <v>13969</v>
      </c>
      <c r="G883" s="8" t="s">
        <v>13970</v>
      </c>
      <c r="H883" s="8"/>
      <c r="I883" s="9">
        <v>499</v>
      </c>
      <c r="J883" s="8" t="str">
        <f t="shared" si="6"/>
        <v>251-500</v>
      </c>
      <c r="K883" s="8" t="s">
        <v>14205</v>
      </c>
      <c r="L883" s="8">
        <v>3</v>
      </c>
      <c r="M883" s="9">
        <v>2199</v>
      </c>
      <c r="N883" s="3">
        <v>0.77</v>
      </c>
      <c r="O883" s="2">
        <v>3.1</v>
      </c>
      <c r="P883" s="4">
        <f t="shared" si="7"/>
        <v>0</v>
      </c>
      <c r="Q883" s="4">
        <v>3527</v>
      </c>
      <c r="R883" s="2" t="s">
        <v>12313</v>
      </c>
      <c r="S883" s="2" t="s">
        <v>12314</v>
      </c>
      <c r="T883" s="2" t="s">
        <v>12315</v>
      </c>
      <c r="U883" s="2" t="s">
        <v>12316</v>
      </c>
      <c r="V883" s="2" t="s">
        <v>12317</v>
      </c>
      <c r="W883" s="2" t="s">
        <v>12318</v>
      </c>
      <c r="X883" s="5" t="s">
        <v>12319</v>
      </c>
      <c r="Y883" s="5" t="s">
        <v>12320</v>
      </c>
    </row>
    <row r="884" spans="1:25" ht="13" x14ac:dyDescent="0.15">
      <c r="A884" s="2" t="s">
        <v>12008</v>
      </c>
      <c r="B884" s="2" t="s">
        <v>12009</v>
      </c>
      <c r="C884" s="8" t="str">
        <f ca="1">IFERROR(__xludf.DUMMYFUNCTION("INDEX(SPLIT(B884,"" ""),1)"),"MR.")</f>
        <v>MR.</v>
      </c>
      <c r="D884" s="2" t="s">
        <v>13950</v>
      </c>
      <c r="E884" s="8" t="s">
        <v>13958</v>
      </c>
      <c r="F884" s="8" t="s">
        <v>13969</v>
      </c>
      <c r="G884" s="8" t="s">
        <v>13996</v>
      </c>
      <c r="H884" s="8"/>
      <c r="I884" s="9">
        <v>499</v>
      </c>
      <c r="J884" s="8" t="str">
        <f t="shared" si="6"/>
        <v>251-500</v>
      </c>
      <c r="K884" s="8" t="s">
        <v>14205</v>
      </c>
      <c r="L884" s="8">
        <v>3</v>
      </c>
      <c r="M884" s="9">
        <v>2199</v>
      </c>
      <c r="N884" s="3">
        <v>0.77</v>
      </c>
      <c r="O884" s="2">
        <v>2.8</v>
      </c>
      <c r="P884" s="4">
        <f t="shared" si="7"/>
        <v>0</v>
      </c>
      <c r="Q884" s="2">
        <v>109</v>
      </c>
      <c r="R884" s="2" t="s">
        <v>12010</v>
      </c>
      <c r="S884" s="2" t="s">
        <v>12011</v>
      </c>
      <c r="T884" s="2" t="s">
        <v>12012</v>
      </c>
      <c r="U884" s="2" t="s">
        <v>12013</v>
      </c>
      <c r="V884" s="2" t="s">
        <v>12014</v>
      </c>
      <c r="W884" s="2" t="s">
        <v>12015</v>
      </c>
      <c r="X884" s="5" t="s">
        <v>12016</v>
      </c>
      <c r="Y884" s="5" t="s">
        <v>12017</v>
      </c>
    </row>
    <row r="885" spans="1:25" ht="13" x14ac:dyDescent="0.15">
      <c r="A885" s="2" t="s">
        <v>13835</v>
      </c>
      <c r="B885" s="2" t="s">
        <v>13836</v>
      </c>
      <c r="C885" s="8">
        <f ca="1">IFERROR(__xludf.DUMMYFUNCTION("INDEX(SPLIT(B885,"" ""),1)"),4)</f>
        <v>4</v>
      </c>
      <c r="D885" s="2" t="s">
        <v>13950</v>
      </c>
      <c r="E885" s="8" t="s">
        <v>13958</v>
      </c>
      <c r="F885" s="8" t="s">
        <v>13969</v>
      </c>
      <c r="G885" s="8" t="s">
        <v>14083</v>
      </c>
      <c r="H885" s="8"/>
      <c r="I885" s="9">
        <v>498</v>
      </c>
      <c r="J885" s="8" t="str">
        <f t="shared" si="6"/>
        <v>251-500</v>
      </c>
      <c r="K885" s="8" t="s">
        <v>14205</v>
      </c>
      <c r="L885" s="8">
        <v>3</v>
      </c>
      <c r="M885" s="9">
        <v>1200</v>
      </c>
      <c r="N885" s="3">
        <v>0.59</v>
      </c>
      <c r="O885" s="2">
        <v>3.2</v>
      </c>
      <c r="P885" s="4">
        <f t="shared" si="7"/>
        <v>0</v>
      </c>
      <c r="Q885" s="2">
        <v>113</v>
      </c>
      <c r="R885" s="2" t="s">
        <v>13838</v>
      </c>
      <c r="S885" s="2" t="s">
        <v>13839</v>
      </c>
      <c r="T885" s="2" t="s">
        <v>13840</v>
      </c>
      <c r="U885" s="2" t="s">
        <v>13841</v>
      </c>
      <c r="V885" s="2" t="s">
        <v>13842</v>
      </c>
      <c r="W885" s="2" t="s">
        <v>13843</v>
      </c>
      <c r="X885" s="5" t="s">
        <v>13844</v>
      </c>
      <c r="Y885" s="5" t="s">
        <v>13845</v>
      </c>
    </row>
    <row r="886" spans="1:25" ht="13" x14ac:dyDescent="0.15">
      <c r="A886" s="2" t="s">
        <v>1303</v>
      </c>
      <c r="B886" s="2" t="s">
        <v>1304</v>
      </c>
      <c r="C886" s="8" t="str">
        <f ca="1">IFERROR(__xludf.DUMMYFUNCTION("INDEX(SPLIT(B886,"" ""),1)"),"AmazonBasics")</f>
        <v>AmazonBasics</v>
      </c>
      <c r="D886" s="2" t="s">
        <v>13942</v>
      </c>
      <c r="E886" s="8" t="s">
        <v>13943</v>
      </c>
      <c r="F886" s="8" t="s">
        <v>14038</v>
      </c>
      <c r="G886" s="8" t="s">
        <v>14096</v>
      </c>
      <c r="H886" s="8" t="s">
        <v>14210</v>
      </c>
      <c r="I886" s="9">
        <v>489</v>
      </c>
      <c r="J886" s="8" t="str">
        <f t="shared" si="6"/>
        <v>251-500</v>
      </c>
      <c r="K886" s="8" t="s">
        <v>14205</v>
      </c>
      <c r="L886" s="8">
        <v>3</v>
      </c>
      <c r="M886" s="9">
        <v>1200</v>
      </c>
      <c r="N886" s="3">
        <v>0.59</v>
      </c>
      <c r="O886" s="2">
        <v>4.4000000000000004</v>
      </c>
      <c r="P886" s="4">
        <f t="shared" si="7"/>
        <v>1</v>
      </c>
      <c r="Q886" s="4">
        <v>69538</v>
      </c>
      <c r="R886" s="2" t="s">
        <v>1308</v>
      </c>
      <c r="S886" s="2" t="s">
        <v>1309</v>
      </c>
      <c r="T886" s="2" t="s">
        <v>1310</v>
      </c>
      <c r="U886" s="2" t="s">
        <v>1311</v>
      </c>
      <c r="V886" s="2" t="s">
        <v>1312</v>
      </c>
      <c r="W886" s="2" t="s">
        <v>1313</v>
      </c>
      <c r="X886" s="5" t="s">
        <v>1314</v>
      </c>
      <c r="Y886" s="5" t="s">
        <v>1315</v>
      </c>
    </row>
    <row r="887" spans="1:25" ht="13" x14ac:dyDescent="0.15">
      <c r="A887" s="2" t="s">
        <v>3996</v>
      </c>
      <c r="B887" s="2" t="s">
        <v>3997</v>
      </c>
      <c r="C887" s="8" t="str">
        <f ca="1">IFERROR(__xludf.DUMMYFUNCTION("INDEX(SPLIT(B887,"" ""),1)"),"WeCool")</f>
        <v>WeCool</v>
      </c>
      <c r="D887" s="2" t="s">
        <v>13942</v>
      </c>
      <c r="E887" s="8" t="s">
        <v>13947</v>
      </c>
      <c r="F887" s="8" t="s">
        <v>14045</v>
      </c>
      <c r="G887" s="8" t="s">
        <v>14192</v>
      </c>
      <c r="H887" s="8" t="s">
        <v>14193</v>
      </c>
      <c r="I887" s="9">
        <v>489</v>
      </c>
      <c r="J887" s="8" t="str">
        <f t="shared" si="6"/>
        <v>251-500</v>
      </c>
      <c r="K887" s="8" t="s">
        <v>14205</v>
      </c>
      <c r="L887" s="8">
        <v>3</v>
      </c>
      <c r="M887" s="9">
        <v>1999</v>
      </c>
      <c r="N887" s="3">
        <v>0.76</v>
      </c>
      <c r="O887" s="2">
        <v>4</v>
      </c>
      <c r="P887" s="4">
        <f t="shared" si="7"/>
        <v>0</v>
      </c>
      <c r="Q887" s="4">
        <v>3626</v>
      </c>
      <c r="R887" s="2" t="s">
        <v>3998</v>
      </c>
      <c r="S887" s="2" t="s">
        <v>3999</v>
      </c>
      <c r="T887" s="2" t="s">
        <v>4000</v>
      </c>
      <c r="U887" s="2" t="s">
        <v>4001</v>
      </c>
      <c r="V887" s="2" t="s">
        <v>4002</v>
      </c>
      <c r="W887" s="2" t="s">
        <v>4003</v>
      </c>
      <c r="X887" s="5" t="s">
        <v>4004</v>
      </c>
      <c r="Y887" s="5" t="s">
        <v>4005</v>
      </c>
    </row>
    <row r="888" spans="1:25" ht="13" x14ac:dyDescent="0.15">
      <c r="A888" s="2" t="s">
        <v>1840</v>
      </c>
      <c r="B888" s="2" t="s">
        <v>1841</v>
      </c>
      <c r="C888" s="8" t="str">
        <f ca="1">IFERROR(__xludf.DUMMYFUNCTION("INDEX(SPLIT(B888,"" ""),1)"),"BlueRigger")</f>
        <v>BlueRigger</v>
      </c>
      <c r="D888" s="2" t="s">
        <v>13942</v>
      </c>
      <c r="E888" s="8" t="s">
        <v>13943</v>
      </c>
      <c r="F888" s="8" t="s">
        <v>14038</v>
      </c>
      <c r="G888" s="8" t="s">
        <v>14096</v>
      </c>
      <c r="H888" s="8" t="s">
        <v>14142</v>
      </c>
      <c r="I888" s="9">
        <v>486</v>
      </c>
      <c r="J888" s="8" t="str">
        <f t="shared" si="6"/>
        <v>251-500</v>
      </c>
      <c r="K888" s="8" t="s">
        <v>14205</v>
      </c>
      <c r="L888" s="8">
        <v>3</v>
      </c>
      <c r="M888" s="9">
        <v>1999</v>
      </c>
      <c r="N888" s="3">
        <v>0.76</v>
      </c>
      <c r="O888" s="2">
        <v>4.2</v>
      </c>
      <c r="P888" s="4">
        <f t="shared" si="7"/>
        <v>1</v>
      </c>
      <c r="Q888" s="4">
        <v>30023</v>
      </c>
      <c r="R888" s="2" t="s">
        <v>1843</v>
      </c>
      <c r="S888" s="2" t="s">
        <v>1483</v>
      </c>
      <c r="T888" s="2" t="s">
        <v>1484</v>
      </c>
      <c r="U888" s="2" t="s">
        <v>1485</v>
      </c>
      <c r="V888" s="2" t="s">
        <v>1486</v>
      </c>
      <c r="W888" s="2" t="s">
        <v>1487</v>
      </c>
      <c r="X888" s="5" t="s">
        <v>1844</v>
      </c>
      <c r="Y888" s="5" t="s">
        <v>1845</v>
      </c>
    </row>
    <row r="889" spans="1:25" ht="13" x14ac:dyDescent="0.15">
      <c r="A889" s="2" t="s">
        <v>6771</v>
      </c>
      <c r="B889" s="2" t="s">
        <v>6772</v>
      </c>
      <c r="C889" s="8" t="str">
        <f ca="1">IFERROR(__xludf.DUMMYFUNCTION("INDEX(SPLIT(B889,"" ""),1)"),"Parker")</f>
        <v>Parker</v>
      </c>
      <c r="D889" s="2" t="s">
        <v>14113</v>
      </c>
      <c r="E889" s="8" t="s">
        <v>14114</v>
      </c>
      <c r="F889" s="8" t="s">
        <v>14115</v>
      </c>
      <c r="G889" s="8" t="s">
        <v>14116</v>
      </c>
      <c r="H889" s="8" t="s">
        <v>14211</v>
      </c>
      <c r="I889" s="9">
        <v>480</v>
      </c>
      <c r="J889" s="8" t="str">
        <f t="shared" si="6"/>
        <v>251-500</v>
      </c>
      <c r="K889" s="8" t="s">
        <v>14205</v>
      </c>
      <c r="L889" s="8">
        <v>3</v>
      </c>
      <c r="M889" s="9">
        <v>600</v>
      </c>
      <c r="N889" s="3">
        <v>0.2</v>
      </c>
      <c r="O889" s="2">
        <v>4.3</v>
      </c>
      <c r="P889" s="4">
        <f t="shared" si="7"/>
        <v>1</v>
      </c>
      <c r="Q889" s="4">
        <v>5719</v>
      </c>
      <c r="R889" s="2" t="s">
        <v>6775</v>
      </c>
      <c r="S889" s="2" t="s">
        <v>6776</v>
      </c>
      <c r="T889" s="2" t="s">
        <v>6777</v>
      </c>
      <c r="U889" s="2" t="s">
        <v>6778</v>
      </c>
      <c r="V889" s="2" t="s">
        <v>6779</v>
      </c>
      <c r="W889" s="2" t="s">
        <v>6780</v>
      </c>
      <c r="X889" s="5" t="s">
        <v>6781</v>
      </c>
      <c r="Y889" s="5" t="s">
        <v>6782</v>
      </c>
    </row>
    <row r="890" spans="1:25" ht="13" x14ac:dyDescent="0.15">
      <c r="A890" s="2" t="s">
        <v>6066</v>
      </c>
      <c r="B890" s="2" t="s">
        <v>6067</v>
      </c>
      <c r="C890" s="8" t="str">
        <f ca="1">IFERROR(__xludf.DUMMYFUNCTION("INDEX(SPLIT(B890,"" ""),1)"),"Duracell")</f>
        <v>Duracell</v>
      </c>
      <c r="D890" s="2" t="s">
        <v>13942</v>
      </c>
      <c r="E890" s="8" t="s">
        <v>14103</v>
      </c>
      <c r="F890" s="8" t="s">
        <v>14212</v>
      </c>
      <c r="G890" s="8"/>
      <c r="H890" s="8"/>
      <c r="I890" s="9">
        <v>479</v>
      </c>
      <c r="J890" s="8" t="str">
        <f t="shared" si="6"/>
        <v>251-500</v>
      </c>
      <c r="K890" s="8" t="s">
        <v>14205</v>
      </c>
      <c r="L890" s="8">
        <v>3</v>
      </c>
      <c r="M890" s="9">
        <v>599</v>
      </c>
      <c r="N890" s="3">
        <v>0.2</v>
      </c>
      <c r="O890" s="2">
        <v>4.3</v>
      </c>
      <c r="P890" s="4">
        <f t="shared" si="7"/>
        <v>1</v>
      </c>
      <c r="Q890" s="4">
        <v>11687</v>
      </c>
      <c r="R890" s="2" t="s">
        <v>6070</v>
      </c>
      <c r="S890" s="2" t="s">
        <v>6071</v>
      </c>
      <c r="T890" s="2" t="s">
        <v>6072</v>
      </c>
      <c r="U890" s="2" t="s">
        <v>6073</v>
      </c>
      <c r="V890" s="2" t="s">
        <v>6074</v>
      </c>
      <c r="W890" s="2" t="s">
        <v>6075</v>
      </c>
      <c r="X890" s="5" t="s">
        <v>6076</v>
      </c>
      <c r="Y890" s="5" t="s">
        <v>6077</v>
      </c>
    </row>
    <row r="891" spans="1:25" ht="13" x14ac:dyDescent="0.15">
      <c r="A891" s="2" t="s">
        <v>10544</v>
      </c>
      <c r="B891" s="2" t="s">
        <v>10545</v>
      </c>
      <c r="C891" s="8" t="str">
        <f ca="1">IFERROR(__xludf.DUMMYFUNCTION("INDEX(SPLIT(B891,"" ""),1)"),"Croma")</f>
        <v>Croma</v>
      </c>
      <c r="D891" s="2" t="s">
        <v>13950</v>
      </c>
      <c r="E891" s="8" t="s">
        <v>13958</v>
      </c>
      <c r="F891" s="8" t="s">
        <v>13959</v>
      </c>
      <c r="G891" s="8" t="s">
        <v>13992</v>
      </c>
      <c r="H891" s="8" t="s">
        <v>13993</v>
      </c>
      <c r="I891" s="9">
        <v>479</v>
      </c>
      <c r="J891" s="8" t="str">
        <f t="shared" si="6"/>
        <v>251-500</v>
      </c>
      <c r="K891" s="8" t="s">
        <v>14205</v>
      </c>
      <c r="L891" s="8">
        <v>3</v>
      </c>
      <c r="M891" s="9">
        <v>1000</v>
      </c>
      <c r="N891" s="3">
        <v>0.52</v>
      </c>
      <c r="O891" s="2">
        <v>4.2</v>
      </c>
      <c r="P891" s="4">
        <f t="shared" si="7"/>
        <v>1</v>
      </c>
      <c r="Q891" s="4">
        <v>1559</v>
      </c>
      <c r="R891" s="2" t="s">
        <v>10546</v>
      </c>
      <c r="S891" s="2" t="s">
        <v>10547</v>
      </c>
      <c r="T891" s="2" t="s">
        <v>10548</v>
      </c>
      <c r="U891" s="2" t="s">
        <v>10549</v>
      </c>
      <c r="V891" s="2" t="s">
        <v>10550</v>
      </c>
      <c r="W891" s="2" t="s">
        <v>10551</v>
      </c>
      <c r="X891" s="5" t="s">
        <v>10552</v>
      </c>
      <c r="Y891" s="5" t="s">
        <v>10553</v>
      </c>
    </row>
    <row r="892" spans="1:25" ht="13" x14ac:dyDescent="0.15">
      <c r="A892" s="2" t="s">
        <v>12870</v>
      </c>
      <c r="B892" s="2" t="s">
        <v>12871</v>
      </c>
      <c r="C892" s="8" t="str">
        <f ca="1">IFERROR(__xludf.DUMMYFUNCTION("INDEX(SPLIT(B892,"" ""),1)"),"Kitchen")</f>
        <v>Kitchen</v>
      </c>
      <c r="D892" s="2" t="s">
        <v>13950</v>
      </c>
      <c r="E892" s="8" t="s">
        <v>13958</v>
      </c>
      <c r="F892" s="8" t="s">
        <v>13969</v>
      </c>
      <c r="G892" s="8" t="s">
        <v>14040</v>
      </c>
      <c r="H892" s="8" t="s">
        <v>14118</v>
      </c>
      <c r="I892" s="9">
        <v>479</v>
      </c>
      <c r="J892" s="8" t="str">
        <f t="shared" si="6"/>
        <v>251-500</v>
      </c>
      <c r="K892" s="8" t="s">
        <v>14205</v>
      </c>
      <c r="L892" s="8">
        <v>3</v>
      </c>
      <c r="M892" s="9">
        <v>1999</v>
      </c>
      <c r="N892" s="3">
        <v>0.76</v>
      </c>
      <c r="O892" s="2">
        <v>3.4</v>
      </c>
      <c r="P892" s="4">
        <f t="shared" si="7"/>
        <v>0</v>
      </c>
      <c r="Q892" s="4">
        <v>1066</v>
      </c>
      <c r="R892" s="2" t="s">
        <v>12872</v>
      </c>
      <c r="S892" s="2" t="s">
        <v>12873</v>
      </c>
      <c r="T892" s="2" t="s">
        <v>12874</v>
      </c>
      <c r="U892" s="2" t="s">
        <v>12875</v>
      </c>
      <c r="V892" s="2" t="s">
        <v>12876</v>
      </c>
      <c r="W892" s="2" t="s">
        <v>12877</v>
      </c>
      <c r="X892" s="5" t="s">
        <v>12878</v>
      </c>
      <c r="Y892" s="5" t="s">
        <v>12879</v>
      </c>
    </row>
    <row r="893" spans="1:25" ht="13" x14ac:dyDescent="0.15">
      <c r="A893" s="2" t="s">
        <v>7111</v>
      </c>
      <c r="B893" s="2" t="s">
        <v>7112</v>
      </c>
      <c r="C893" s="8" t="str">
        <f ca="1">IFERROR(__xludf.DUMMYFUNCTION("INDEX(SPLIT(B893,"" ""),1)"),"MAONO")</f>
        <v>MAONO</v>
      </c>
      <c r="D893" s="2" t="s">
        <v>14170</v>
      </c>
      <c r="E893" s="8" t="s">
        <v>14171</v>
      </c>
      <c r="F893" s="8" t="s">
        <v>14172</v>
      </c>
      <c r="G893" s="8"/>
      <c r="H893" s="8"/>
      <c r="I893" s="9">
        <v>478</v>
      </c>
      <c r="J893" s="8" t="str">
        <f t="shared" si="6"/>
        <v>251-500</v>
      </c>
      <c r="K893" s="8" t="s">
        <v>14205</v>
      </c>
      <c r="L893" s="8">
        <v>3</v>
      </c>
      <c r="M893" s="9">
        <v>699</v>
      </c>
      <c r="N893" s="3">
        <v>0.32</v>
      </c>
      <c r="O893" s="2">
        <v>3.8</v>
      </c>
      <c r="P893" s="4">
        <f t="shared" si="7"/>
        <v>0</v>
      </c>
      <c r="Q893" s="4">
        <v>20218</v>
      </c>
      <c r="R893" s="2" t="s">
        <v>7114</v>
      </c>
      <c r="S893" s="2" t="s">
        <v>7115</v>
      </c>
      <c r="T893" s="2" t="s">
        <v>7116</v>
      </c>
      <c r="U893" s="2" t="s">
        <v>7117</v>
      </c>
      <c r="V893" s="2" t="s">
        <v>7118</v>
      </c>
      <c r="W893" s="2" t="s">
        <v>7119</v>
      </c>
      <c r="X893" s="5" t="s">
        <v>7120</v>
      </c>
      <c r="Y893" s="5" t="s">
        <v>7121</v>
      </c>
    </row>
    <row r="894" spans="1:25" ht="13" x14ac:dyDescent="0.15">
      <c r="A894" s="2" t="s">
        <v>5330</v>
      </c>
      <c r="B894" s="2" t="s">
        <v>5331</v>
      </c>
      <c r="C894" s="8" t="str">
        <f ca="1">IFERROR(__xludf.DUMMYFUNCTION("INDEX(SPLIT(B894,"" ""),1)"),"HP")</f>
        <v>HP</v>
      </c>
      <c r="D894" s="2" t="s">
        <v>13954</v>
      </c>
      <c r="E894" s="8" t="s">
        <v>13976</v>
      </c>
      <c r="F894" s="8" t="s">
        <v>14119</v>
      </c>
      <c r="G894" s="8"/>
      <c r="H894" s="8"/>
      <c r="I894" s="9">
        <v>475</v>
      </c>
      <c r="J894" s="8" t="str">
        <f t="shared" si="6"/>
        <v>251-500</v>
      </c>
      <c r="K894" s="8" t="s">
        <v>14205</v>
      </c>
      <c r="L894" s="8">
        <v>3</v>
      </c>
      <c r="M894" s="9">
        <v>1500</v>
      </c>
      <c r="N894" s="3">
        <v>0.68</v>
      </c>
      <c r="O894" s="2">
        <v>4.2</v>
      </c>
      <c r="P894" s="4">
        <f t="shared" si="7"/>
        <v>1</v>
      </c>
      <c r="Q894" s="4">
        <v>64273</v>
      </c>
      <c r="R894" s="2" t="s">
        <v>5332</v>
      </c>
      <c r="S894" s="2" t="s">
        <v>5333</v>
      </c>
      <c r="T894" s="2" t="s">
        <v>5334</v>
      </c>
      <c r="U894" s="2" t="s">
        <v>5335</v>
      </c>
      <c r="V894" s="2" t="s">
        <v>5336</v>
      </c>
      <c r="W894" s="2" t="s">
        <v>5337</v>
      </c>
      <c r="X894" s="5" t="s">
        <v>5338</v>
      </c>
      <c r="Y894" s="5" t="s">
        <v>5339</v>
      </c>
    </row>
    <row r="895" spans="1:25" ht="13" x14ac:dyDescent="0.15">
      <c r="A895" s="2" t="s">
        <v>12140</v>
      </c>
      <c r="B895" s="2" t="s">
        <v>12141</v>
      </c>
      <c r="C895" s="8" t="str">
        <f ca="1">IFERROR(__xludf.DUMMYFUNCTION("INDEX(SPLIT(B895,"" ""),1)"),"Demokrazy")</f>
        <v>Demokrazy</v>
      </c>
      <c r="D895" s="2" t="s">
        <v>13950</v>
      </c>
      <c r="E895" s="8" t="s">
        <v>13958</v>
      </c>
      <c r="F895" s="8" t="s">
        <v>13959</v>
      </c>
      <c r="G895" s="8" t="s">
        <v>13992</v>
      </c>
      <c r="H895" s="8" t="s">
        <v>14112</v>
      </c>
      <c r="I895" s="9">
        <v>475</v>
      </c>
      <c r="J895" s="8" t="str">
        <f t="shared" si="6"/>
        <v>251-500</v>
      </c>
      <c r="K895" s="8" t="s">
        <v>14205</v>
      </c>
      <c r="L895" s="8">
        <v>3</v>
      </c>
      <c r="M895" s="9">
        <v>999</v>
      </c>
      <c r="N895" s="3">
        <v>0.52</v>
      </c>
      <c r="O895" s="2">
        <v>4.0999999999999996</v>
      </c>
      <c r="P895" s="4">
        <f t="shared" si="7"/>
        <v>0</v>
      </c>
      <c r="Q895" s="4">
        <v>1021</v>
      </c>
      <c r="R895" s="2" t="s">
        <v>12142</v>
      </c>
      <c r="S895" s="2" t="s">
        <v>12143</v>
      </c>
      <c r="T895" s="2" t="s">
        <v>12144</v>
      </c>
      <c r="U895" s="2" t="s">
        <v>12145</v>
      </c>
      <c r="V895" s="2" t="s">
        <v>12146</v>
      </c>
      <c r="W895" s="2" t="s">
        <v>12147</v>
      </c>
      <c r="X895" s="5" t="s">
        <v>12148</v>
      </c>
      <c r="Y895" s="5" t="s">
        <v>12149</v>
      </c>
    </row>
    <row r="896" spans="1:25" ht="13" x14ac:dyDescent="0.15">
      <c r="A896" s="2" t="s">
        <v>5005</v>
      </c>
      <c r="B896" s="2" t="s">
        <v>5006</v>
      </c>
      <c r="C896" s="8" t="str">
        <f ca="1">IFERROR(__xludf.DUMMYFUNCTION("INDEX(SPLIT(B896,"" ""),1)"),"Amozo")</f>
        <v>Amozo</v>
      </c>
      <c r="D896" s="2" t="s">
        <v>13942</v>
      </c>
      <c r="E896" s="8" t="s">
        <v>13947</v>
      </c>
      <c r="F896" s="8" t="s">
        <v>14045</v>
      </c>
      <c r="G896" s="8" t="s">
        <v>14098</v>
      </c>
      <c r="H896" s="8" t="s">
        <v>14099</v>
      </c>
      <c r="I896" s="9">
        <v>474</v>
      </c>
      <c r="J896" s="8" t="str">
        <f t="shared" si="6"/>
        <v>251-500</v>
      </c>
      <c r="K896" s="8" t="s">
        <v>14205</v>
      </c>
      <c r="L896" s="8">
        <v>3</v>
      </c>
      <c r="M896" s="9">
        <v>1799</v>
      </c>
      <c r="N896" s="3">
        <v>0.74</v>
      </c>
      <c r="O896" s="2">
        <v>4.3</v>
      </c>
      <c r="P896" s="4">
        <f t="shared" si="7"/>
        <v>1</v>
      </c>
      <c r="Q896" s="4">
        <v>1454</v>
      </c>
      <c r="R896" s="2" t="s">
        <v>5008</v>
      </c>
      <c r="S896" s="2" t="s">
        <v>5009</v>
      </c>
      <c r="T896" s="2" t="s">
        <v>5010</v>
      </c>
      <c r="U896" s="2" t="s">
        <v>5011</v>
      </c>
      <c r="V896" s="2" t="s">
        <v>5012</v>
      </c>
      <c r="W896" s="2" t="s">
        <v>14213</v>
      </c>
      <c r="X896" s="5" t="s">
        <v>5014</v>
      </c>
      <c r="Y896" s="5" t="s">
        <v>5015</v>
      </c>
    </row>
    <row r="897" spans="1:25" ht="13" x14ac:dyDescent="0.15">
      <c r="A897" s="2" t="s">
        <v>11070</v>
      </c>
      <c r="B897" s="2" t="s">
        <v>11071</v>
      </c>
      <c r="C897" s="8" t="str">
        <f ca="1">IFERROR(__xludf.DUMMYFUNCTION("INDEX(SPLIT(B897,"" ""),1)"),"JM")</f>
        <v>JM</v>
      </c>
      <c r="D897" s="2" t="s">
        <v>13950</v>
      </c>
      <c r="E897" s="8" t="s">
        <v>13958</v>
      </c>
      <c r="F897" s="8" t="s">
        <v>13969</v>
      </c>
      <c r="G897" s="8" t="s">
        <v>14104</v>
      </c>
      <c r="H897" s="8"/>
      <c r="I897" s="9">
        <v>474</v>
      </c>
      <c r="J897" s="8" t="str">
        <f t="shared" si="6"/>
        <v>251-500</v>
      </c>
      <c r="K897" s="8" t="s">
        <v>14205</v>
      </c>
      <c r="L897" s="8">
        <v>3</v>
      </c>
      <c r="M897" s="9">
        <v>1299</v>
      </c>
      <c r="N897" s="3">
        <v>0.64</v>
      </c>
      <c r="O897" s="2">
        <v>4.0999999999999996</v>
      </c>
      <c r="P897" s="4">
        <f t="shared" si="7"/>
        <v>0</v>
      </c>
      <c r="Q897" s="2">
        <v>550</v>
      </c>
      <c r="R897" s="2" t="s">
        <v>11073</v>
      </c>
      <c r="S897" s="2" t="s">
        <v>11074</v>
      </c>
      <c r="T897" s="2" t="s">
        <v>11075</v>
      </c>
      <c r="U897" s="2" t="s">
        <v>11076</v>
      </c>
      <c r="V897" s="2" t="s">
        <v>11077</v>
      </c>
      <c r="W897" s="2" t="s">
        <v>11078</v>
      </c>
      <c r="X897" s="5" t="s">
        <v>11079</v>
      </c>
      <c r="Y897" s="5" t="s">
        <v>11080</v>
      </c>
    </row>
    <row r="898" spans="1:25" ht="13" x14ac:dyDescent="0.15">
      <c r="A898" s="2" t="s">
        <v>7505</v>
      </c>
      <c r="B898" s="2" t="s">
        <v>7506</v>
      </c>
      <c r="C898" s="8" t="str">
        <f ca="1">IFERROR(__xludf.DUMMYFUNCTION("INDEX(SPLIT(B898,"" ""),1)"),"Portronics")</f>
        <v>Portronics</v>
      </c>
      <c r="D898" s="2" t="s">
        <v>13954</v>
      </c>
      <c r="E898" s="8" t="s">
        <v>14026</v>
      </c>
      <c r="F898" s="8" t="s">
        <v>14027</v>
      </c>
      <c r="G898" s="8" t="s">
        <v>14028</v>
      </c>
      <c r="H898" s="8"/>
      <c r="I898" s="9">
        <v>469</v>
      </c>
      <c r="J898" s="8" t="str">
        <f t="shared" si="6"/>
        <v>251-500</v>
      </c>
      <c r="K898" s="8" t="s">
        <v>14205</v>
      </c>
      <c r="L898" s="8">
        <v>3</v>
      </c>
      <c r="M898" s="9">
        <v>1499</v>
      </c>
      <c r="N898" s="3">
        <v>0.69</v>
      </c>
      <c r="O898" s="2">
        <v>4.0999999999999996</v>
      </c>
      <c r="P898" s="4">
        <f t="shared" si="7"/>
        <v>0</v>
      </c>
      <c r="Q898" s="2">
        <v>352</v>
      </c>
      <c r="R898" s="2" t="s">
        <v>7508</v>
      </c>
      <c r="S898" s="2" t="s">
        <v>7509</v>
      </c>
      <c r="T898" s="2" t="s">
        <v>7510</v>
      </c>
      <c r="U898" s="2" t="s">
        <v>7511</v>
      </c>
      <c r="V898" s="2" t="s">
        <v>7512</v>
      </c>
      <c r="W898" s="2" t="s">
        <v>7513</v>
      </c>
      <c r="X898" s="5" t="s">
        <v>7514</v>
      </c>
      <c r="Y898" s="5" t="s">
        <v>7515</v>
      </c>
    </row>
    <row r="899" spans="1:25" ht="13" x14ac:dyDescent="0.15">
      <c r="A899" s="2" t="s">
        <v>10221</v>
      </c>
      <c r="B899" s="2" t="s">
        <v>10222</v>
      </c>
      <c r="C899" s="8" t="str">
        <f ca="1">IFERROR(__xludf.DUMMYFUNCTION("INDEX(SPLIT(B899,"" ""),1)"),"C")</f>
        <v>C</v>
      </c>
      <c r="D899" s="2" t="s">
        <v>13950</v>
      </c>
      <c r="E899" s="8" t="s">
        <v>13958</v>
      </c>
      <c r="F899" s="8" t="s">
        <v>13959</v>
      </c>
      <c r="G899" s="8" t="s">
        <v>13992</v>
      </c>
      <c r="H899" s="8" t="s">
        <v>14112</v>
      </c>
      <c r="I899" s="9">
        <v>469</v>
      </c>
      <c r="J899" s="8" t="str">
        <f t="shared" si="6"/>
        <v>251-500</v>
      </c>
      <c r="K899" s="8" t="s">
        <v>14205</v>
      </c>
      <c r="L899" s="8">
        <v>3</v>
      </c>
      <c r="M899" s="9">
        <v>1599</v>
      </c>
      <c r="N899" s="3">
        <v>0.71</v>
      </c>
      <c r="O899" s="2">
        <v>3.7</v>
      </c>
      <c r="P899" s="4">
        <f t="shared" si="7"/>
        <v>0</v>
      </c>
      <c r="Q899" s="2">
        <v>6</v>
      </c>
      <c r="R899" s="2" t="s">
        <v>10223</v>
      </c>
      <c r="S899" s="2" t="s">
        <v>10224</v>
      </c>
      <c r="T899" s="2" t="s">
        <v>10225</v>
      </c>
      <c r="U899" s="2" t="s">
        <v>10226</v>
      </c>
      <c r="V899" s="2" t="s">
        <v>10227</v>
      </c>
      <c r="W899" s="2" t="s">
        <v>10228</v>
      </c>
      <c r="X899" s="5" t="s">
        <v>10229</v>
      </c>
      <c r="Y899" s="5" t="s">
        <v>10230</v>
      </c>
    </row>
    <row r="900" spans="1:25" ht="13" x14ac:dyDescent="0.15">
      <c r="A900" s="2" t="s">
        <v>1979</v>
      </c>
      <c r="B900" s="2" t="s">
        <v>1980</v>
      </c>
      <c r="C900" s="8" t="str">
        <f ca="1">IFERROR(__xludf.DUMMYFUNCTION("INDEX(SPLIT(B900,"" ""),1)"),"BlueRigger")</f>
        <v>BlueRigger</v>
      </c>
      <c r="D900" s="2" t="s">
        <v>13942</v>
      </c>
      <c r="E900" s="8" t="s">
        <v>13943</v>
      </c>
      <c r="F900" s="8" t="s">
        <v>14038</v>
      </c>
      <c r="G900" s="8" t="s">
        <v>14096</v>
      </c>
      <c r="H900" s="8" t="s">
        <v>14145</v>
      </c>
      <c r="I900" s="9">
        <v>467</v>
      </c>
      <c r="J900" s="8" t="str">
        <f t="shared" si="6"/>
        <v>251-500</v>
      </c>
      <c r="K900" s="8" t="s">
        <v>14205</v>
      </c>
      <c r="L900" s="8">
        <v>3</v>
      </c>
      <c r="M900" s="9">
        <v>599</v>
      </c>
      <c r="N900" s="3">
        <v>0.22</v>
      </c>
      <c r="O900" s="2">
        <v>4.4000000000000004</v>
      </c>
      <c r="P900" s="4">
        <f t="shared" si="7"/>
        <v>1</v>
      </c>
      <c r="Q900" s="4">
        <v>44054</v>
      </c>
      <c r="R900" s="2" t="s">
        <v>1982</v>
      </c>
      <c r="S900" s="2" t="s">
        <v>1983</v>
      </c>
      <c r="T900" s="2" t="s">
        <v>1984</v>
      </c>
      <c r="U900" s="2" t="s">
        <v>1985</v>
      </c>
      <c r="V900" s="2" t="s">
        <v>1986</v>
      </c>
      <c r="W900" s="2" t="s">
        <v>1987</v>
      </c>
      <c r="X900" s="5" t="s">
        <v>1988</v>
      </c>
      <c r="Y900" s="5" t="s">
        <v>1989</v>
      </c>
    </row>
    <row r="901" spans="1:25" ht="13" x14ac:dyDescent="0.15">
      <c r="A901" s="2" t="s">
        <v>13739</v>
      </c>
      <c r="B901" s="2" t="s">
        <v>13740</v>
      </c>
      <c r="C901" s="8" t="str">
        <f ca="1">IFERROR(__xludf.DUMMYFUNCTION("INDEX(SPLIT(B901,"" ""),1)"),"Syska")</f>
        <v>Syska</v>
      </c>
      <c r="D901" s="2" t="s">
        <v>13950</v>
      </c>
      <c r="E901" s="8" t="s">
        <v>13958</v>
      </c>
      <c r="F901" s="8" t="s">
        <v>13959</v>
      </c>
      <c r="G901" s="8" t="s">
        <v>13992</v>
      </c>
      <c r="H901" s="8" t="s">
        <v>13993</v>
      </c>
      <c r="I901" s="9">
        <v>457</v>
      </c>
      <c r="J901" s="8" t="str">
        <f t="shared" si="6"/>
        <v>251-500</v>
      </c>
      <c r="K901" s="8" t="s">
        <v>14205</v>
      </c>
      <c r="L901" s="8">
        <v>3</v>
      </c>
      <c r="M901" s="9">
        <v>799</v>
      </c>
      <c r="N901" s="3">
        <v>0.43</v>
      </c>
      <c r="O901" s="2">
        <v>4.3</v>
      </c>
      <c r="P901" s="4">
        <f t="shared" si="7"/>
        <v>1</v>
      </c>
      <c r="Q901" s="4">
        <v>1868</v>
      </c>
      <c r="R901" s="2" t="s">
        <v>13742</v>
      </c>
      <c r="S901" s="2" t="s">
        <v>13743</v>
      </c>
      <c r="T901" s="2" t="s">
        <v>13744</v>
      </c>
      <c r="U901" s="2" t="s">
        <v>13745</v>
      </c>
      <c r="V901" s="2" t="s">
        <v>13746</v>
      </c>
      <c r="W901" s="2" t="s">
        <v>13747</v>
      </c>
      <c r="X901" s="5" t="s">
        <v>13748</v>
      </c>
      <c r="Y901" s="5" t="s">
        <v>13749</v>
      </c>
    </row>
    <row r="902" spans="1:25" ht="13" x14ac:dyDescent="0.15">
      <c r="A902" s="2" t="s">
        <v>9160</v>
      </c>
      <c r="B902" s="2" t="s">
        <v>9161</v>
      </c>
      <c r="C902" s="8" t="str">
        <f ca="1">IFERROR(__xludf.DUMMYFUNCTION("INDEX(SPLIT(B902,"" ""),1)"),"StyleHouse")</f>
        <v>StyleHouse</v>
      </c>
      <c r="D902" s="2" t="s">
        <v>13950</v>
      </c>
      <c r="E902" s="8" t="s">
        <v>13958</v>
      </c>
      <c r="F902" s="8" t="s">
        <v>13959</v>
      </c>
      <c r="G902" s="8" t="s">
        <v>13992</v>
      </c>
      <c r="H902" s="8" t="s">
        <v>14112</v>
      </c>
      <c r="I902" s="9">
        <v>455</v>
      </c>
      <c r="J902" s="8" t="str">
        <f t="shared" si="6"/>
        <v>251-500</v>
      </c>
      <c r="K902" s="8" t="s">
        <v>14205</v>
      </c>
      <c r="L902" s="8">
        <v>3</v>
      </c>
      <c r="M902" s="9">
        <v>999</v>
      </c>
      <c r="N902" s="3">
        <v>0.54</v>
      </c>
      <c r="O902" s="2">
        <v>4.0999999999999996</v>
      </c>
      <c r="P902" s="4">
        <f t="shared" si="7"/>
        <v>0</v>
      </c>
      <c r="Q902" s="4">
        <v>3578</v>
      </c>
      <c r="R902" s="2" t="s">
        <v>9163</v>
      </c>
      <c r="S902" s="2" t="s">
        <v>9164</v>
      </c>
      <c r="T902" s="2" t="s">
        <v>9165</v>
      </c>
      <c r="U902" s="2" t="s">
        <v>9166</v>
      </c>
      <c r="V902" s="2" t="s">
        <v>9167</v>
      </c>
      <c r="W902" s="2" t="s">
        <v>9168</v>
      </c>
      <c r="X902" s="5" t="s">
        <v>9169</v>
      </c>
      <c r="Y902" s="5" t="s">
        <v>9170</v>
      </c>
    </row>
    <row r="903" spans="1:25" ht="13" x14ac:dyDescent="0.15">
      <c r="A903" s="2" t="s">
        <v>5618</v>
      </c>
      <c r="B903" s="2" t="s">
        <v>5619</v>
      </c>
      <c r="C903" s="8" t="str">
        <f ca="1">IFERROR(__xludf.DUMMYFUNCTION("INDEX(SPLIT(B903,"" ""),1)"),"boAt")</f>
        <v>boAt</v>
      </c>
      <c r="D903" s="2" t="s">
        <v>13942</v>
      </c>
      <c r="E903" s="8" t="s">
        <v>14007</v>
      </c>
      <c r="F903" s="8" t="s">
        <v>14008</v>
      </c>
      <c r="G903" s="8" t="s">
        <v>14009</v>
      </c>
      <c r="H903" s="8"/>
      <c r="I903" s="9">
        <v>455</v>
      </c>
      <c r="J903" s="8" t="str">
        <f t="shared" si="6"/>
        <v>251-500</v>
      </c>
      <c r="K903" s="8" t="s">
        <v>14205</v>
      </c>
      <c r="L903" s="8">
        <v>3</v>
      </c>
      <c r="M903" s="9">
        <v>1490</v>
      </c>
      <c r="N903" s="3">
        <v>0.69</v>
      </c>
      <c r="O903" s="2">
        <v>4.0999999999999996</v>
      </c>
      <c r="P903" s="4">
        <f t="shared" si="7"/>
        <v>0</v>
      </c>
      <c r="Q903" s="2" t="s">
        <v>5621</v>
      </c>
      <c r="R903" s="2" t="s">
        <v>5622</v>
      </c>
      <c r="S903" s="2" t="s">
        <v>5623</v>
      </c>
      <c r="T903" s="2" t="s">
        <v>5624</v>
      </c>
      <c r="U903" s="2" t="s">
        <v>5625</v>
      </c>
      <c r="V903" s="2" t="s">
        <v>5626</v>
      </c>
      <c r="W903" s="2" t="s">
        <v>5627</v>
      </c>
      <c r="X903" s="5" t="s">
        <v>5628</v>
      </c>
      <c r="Y903" s="5" t="s">
        <v>5629</v>
      </c>
    </row>
    <row r="904" spans="1:25" ht="13" x14ac:dyDescent="0.15">
      <c r="A904" s="2" t="s">
        <v>10445</v>
      </c>
      <c r="B904" s="2" t="s">
        <v>10446</v>
      </c>
      <c r="C904" s="8" t="str">
        <f ca="1">IFERROR(__xludf.DUMMYFUNCTION("INDEX(SPLIT(B904,"" ""),1)"),"SAIELLIN")</f>
        <v>SAIELLIN</v>
      </c>
      <c r="D904" s="2" t="s">
        <v>13950</v>
      </c>
      <c r="E904" s="8" t="s">
        <v>13958</v>
      </c>
      <c r="F904" s="8" t="s">
        <v>13959</v>
      </c>
      <c r="G904" s="8" t="s">
        <v>13992</v>
      </c>
      <c r="H904" s="8" t="s">
        <v>14112</v>
      </c>
      <c r="I904" s="9">
        <v>453</v>
      </c>
      <c r="J904" s="8" t="str">
        <f t="shared" si="6"/>
        <v>251-500</v>
      </c>
      <c r="K904" s="8" t="s">
        <v>14205</v>
      </c>
      <c r="L904" s="8">
        <v>3</v>
      </c>
      <c r="M904" s="9">
        <v>999</v>
      </c>
      <c r="N904" s="3">
        <v>0.55000000000000004</v>
      </c>
      <c r="O904" s="2">
        <v>4.3</v>
      </c>
      <c r="P904" s="4">
        <f t="shared" si="7"/>
        <v>1</v>
      </c>
      <c r="Q904" s="2">
        <v>610</v>
      </c>
      <c r="R904" s="2" t="s">
        <v>10448</v>
      </c>
      <c r="S904" s="2" t="s">
        <v>10449</v>
      </c>
      <c r="T904" s="2" t="s">
        <v>10450</v>
      </c>
      <c r="U904" s="2" t="s">
        <v>10451</v>
      </c>
      <c r="V904" s="2" t="s">
        <v>10452</v>
      </c>
      <c r="W904" s="2" t="s">
        <v>10453</v>
      </c>
      <c r="X904" s="5" t="s">
        <v>10454</v>
      </c>
      <c r="Y904" s="5" t="s">
        <v>10455</v>
      </c>
    </row>
    <row r="905" spans="1:25" ht="13" x14ac:dyDescent="0.15">
      <c r="A905" s="2" t="s">
        <v>6650</v>
      </c>
      <c r="B905" s="2" t="s">
        <v>6651</v>
      </c>
      <c r="C905" s="8" t="str">
        <f ca="1">IFERROR(__xludf.DUMMYFUNCTION("INDEX(SPLIT(B905,"" ""),1)"),"AirCase")</f>
        <v>AirCase</v>
      </c>
      <c r="D905" s="2" t="s">
        <v>13954</v>
      </c>
      <c r="E905" s="8" t="s">
        <v>14026</v>
      </c>
      <c r="F905" s="8" t="s">
        <v>14078</v>
      </c>
      <c r="G905" s="8" t="s">
        <v>14214</v>
      </c>
      <c r="H905" s="8" t="s">
        <v>14215</v>
      </c>
      <c r="I905" s="9">
        <v>449</v>
      </c>
      <c r="J905" s="8" t="str">
        <f t="shared" si="6"/>
        <v>251-500</v>
      </c>
      <c r="K905" s="8" t="s">
        <v>14205</v>
      </c>
      <c r="L905" s="8">
        <v>3</v>
      </c>
      <c r="M905" s="9">
        <v>999</v>
      </c>
      <c r="N905" s="3">
        <v>0.55000000000000004</v>
      </c>
      <c r="O905" s="2">
        <v>4.4000000000000004</v>
      </c>
      <c r="P905" s="4">
        <f t="shared" si="7"/>
        <v>1</v>
      </c>
      <c r="Q905" s="4">
        <v>9940</v>
      </c>
      <c r="R905" s="2" t="s">
        <v>6653</v>
      </c>
      <c r="S905" s="2" t="s">
        <v>6654</v>
      </c>
      <c r="T905" s="2" t="s">
        <v>6655</v>
      </c>
      <c r="U905" s="2" t="s">
        <v>6656</v>
      </c>
      <c r="V905" s="2" t="s">
        <v>6657</v>
      </c>
      <c r="W905" s="2" t="s">
        <v>6658</v>
      </c>
      <c r="X905" s="5" t="s">
        <v>6659</v>
      </c>
      <c r="Y905" s="5" t="s">
        <v>6660</v>
      </c>
    </row>
    <row r="906" spans="1:25" ht="13" x14ac:dyDescent="0.15">
      <c r="A906" s="2" t="s">
        <v>6980</v>
      </c>
      <c r="B906" s="2" t="s">
        <v>6981</v>
      </c>
      <c r="C906" s="8" t="str">
        <f ca="1">IFERROR(__xludf.DUMMYFUNCTION("INDEX(SPLIT(B906,"" ""),1)"),"SanDisk")</f>
        <v>SanDisk</v>
      </c>
      <c r="D906" s="2" t="s">
        <v>13942</v>
      </c>
      <c r="E906" s="8" t="s">
        <v>14038</v>
      </c>
      <c r="F906" s="8" t="s">
        <v>14075</v>
      </c>
      <c r="G906" s="8" t="s">
        <v>14216</v>
      </c>
      <c r="H906" s="8"/>
      <c r="I906" s="9">
        <v>449</v>
      </c>
      <c r="J906" s="8" t="str">
        <f t="shared" si="6"/>
        <v>251-500</v>
      </c>
      <c r="K906" s="8" t="s">
        <v>14205</v>
      </c>
      <c r="L906" s="8">
        <v>3</v>
      </c>
      <c r="M906" s="9">
        <v>800</v>
      </c>
      <c r="N906" s="3">
        <v>0.44</v>
      </c>
      <c r="O906" s="2">
        <v>4.4000000000000004</v>
      </c>
      <c r="P906" s="4">
        <f t="shared" si="7"/>
        <v>1</v>
      </c>
      <c r="Q906" s="4">
        <v>69585</v>
      </c>
      <c r="R906" s="2" t="s">
        <v>6983</v>
      </c>
      <c r="S906" s="2" t="s">
        <v>6984</v>
      </c>
      <c r="T906" s="2" t="s">
        <v>6985</v>
      </c>
      <c r="U906" s="2" t="s">
        <v>6986</v>
      </c>
      <c r="V906" s="2" t="s">
        <v>6987</v>
      </c>
      <c r="W906" s="2" t="s">
        <v>6988</v>
      </c>
      <c r="X906" s="5" t="s">
        <v>6989</v>
      </c>
      <c r="Y906" s="5" t="s">
        <v>6990</v>
      </c>
    </row>
    <row r="907" spans="1:25" ht="13" x14ac:dyDescent="0.15">
      <c r="A907" s="2" t="s">
        <v>7070</v>
      </c>
      <c r="B907" s="2" t="s">
        <v>7071</v>
      </c>
      <c r="C907" s="8" t="str">
        <f ca="1">IFERROR(__xludf.DUMMYFUNCTION("INDEX(SPLIT(B907,"" ""),1)"),"AirCase")</f>
        <v>AirCase</v>
      </c>
      <c r="D907" s="2" t="s">
        <v>13954</v>
      </c>
      <c r="E907" s="8" t="s">
        <v>14026</v>
      </c>
      <c r="F907" s="8" t="s">
        <v>14078</v>
      </c>
      <c r="G907" s="8" t="s">
        <v>14214</v>
      </c>
      <c r="H907" s="8" t="s">
        <v>14215</v>
      </c>
      <c r="I907" s="9">
        <v>449</v>
      </c>
      <c r="J907" s="8" t="str">
        <f t="shared" si="6"/>
        <v>251-500</v>
      </c>
      <c r="K907" s="8" t="s">
        <v>14205</v>
      </c>
      <c r="L907" s="8">
        <v>3</v>
      </c>
      <c r="M907" s="9">
        <v>999</v>
      </c>
      <c r="N907" s="3">
        <v>0.55000000000000004</v>
      </c>
      <c r="O907" s="2">
        <v>4.3</v>
      </c>
      <c r="P907" s="4">
        <f t="shared" si="7"/>
        <v>1</v>
      </c>
      <c r="Q907" s="4">
        <v>11330</v>
      </c>
      <c r="R907" s="2" t="s">
        <v>7072</v>
      </c>
      <c r="S907" s="2" t="s">
        <v>7073</v>
      </c>
      <c r="T907" s="2" t="s">
        <v>7074</v>
      </c>
      <c r="U907" s="2" t="s">
        <v>7075</v>
      </c>
      <c r="V907" s="2" t="s">
        <v>7076</v>
      </c>
      <c r="W907" s="2" t="s">
        <v>7077</v>
      </c>
      <c r="X907" s="5" t="s">
        <v>6659</v>
      </c>
      <c r="Y907" s="5" t="s">
        <v>7078</v>
      </c>
    </row>
    <row r="908" spans="1:25" ht="13" x14ac:dyDescent="0.15">
      <c r="A908" s="2" t="s">
        <v>8265</v>
      </c>
      <c r="B908" s="2" t="s">
        <v>8266</v>
      </c>
      <c r="C908" s="8" t="str">
        <f ca="1">IFERROR(__xludf.DUMMYFUNCTION("INDEX(SPLIT(B908,"" ""),1)"),"AirCase")</f>
        <v>AirCase</v>
      </c>
      <c r="D908" s="2" t="s">
        <v>13954</v>
      </c>
      <c r="E908" s="8" t="s">
        <v>14026</v>
      </c>
      <c r="F908" s="8" t="s">
        <v>14078</v>
      </c>
      <c r="G908" s="8" t="s">
        <v>14214</v>
      </c>
      <c r="H908" s="8" t="s">
        <v>14215</v>
      </c>
      <c r="I908" s="9">
        <v>449</v>
      </c>
      <c r="J908" s="8" t="str">
        <f t="shared" si="6"/>
        <v>251-500</v>
      </c>
      <c r="K908" s="8" t="s">
        <v>14205</v>
      </c>
      <c r="L908" s="8">
        <v>3</v>
      </c>
      <c r="M908" s="9">
        <v>999</v>
      </c>
      <c r="N908" s="3">
        <v>0.55000000000000004</v>
      </c>
      <c r="O908" s="2">
        <v>4.3</v>
      </c>
      <c r="P908" s="4">
        <f t="shared" si="7"/>
        <v>1</v>
      </c>
      <c r="Q908" s="4">
        <v>9701</v>
      </c>
      <c r="R908" s="2" t="s">
        <v>8267</v>
      </c>
      <c r="S908" s="2" t="s">
        <v>8268</v>
      </c>
      <c r="T908" s="2" t="s">
        <v>8269</v>
      </c>
      <c r="U908" s="2" t="s">
        <v>8270</v>
      </c>
      <c r="V908" s="2" t="s">
        <v>8271</v>
      </c>
      <c r="W908" s="2" t="s">
        <v>8272</v>
      </c>
      <c r="X908" s="5" t="s">
        <v>8273</v>
      </c>
      <c r="Y908" s="5" t="s">
        <v>8274</v>
      </c>
    </row>
    <row r="909" spans="1:25" ht="13" x14ac:dyDescent="0.15">
      <c r="A909" s="2" t="s">
        <v>9034</v>
      </c>
      <c r="B909" s="2" t="s">
        <v>9035</v>
      </c>
      <c r="C909" s="8" t="str">
        <f ca="1">IFERROR(__xludf.DUMMYFUNCTION("INDEX(SPLIT(B909,"" ""),1)"),"HP")</f>
        <v>HP</v>
      </c>
      <c r="D909" s="2" t="s">
        <v>13954</v>
      </c>
      <c r="E909" s="8" t="s">
        <v>13976</v>
      </c>
      <c r="F909" s="8" t="s">
        <v>14119</v>
      </c>
      <c r="G909" s="8"/>
      <c r="H909" s="8"/>
      <c r="I909" s="9">
        <v>449</v>
      </c>
      <c r="J909" s="8" t="str">
        <f t="shared" si="6"/>
        <v>251-500</v>
      </c>
      <c r="K909" s="8" t="s">
        <v>14205</v>
      </c>
      <c r="L909" s="8">
        <v>3</v>
      </c>
      <c r="M909" s="9">
        <v>1300</v>
      </c>
      <c r="N909" s="3">
        <v>0.65</v>
      </c>
      <c r="O909" s="2">
        <v>4.2</v>
      </c>
      <c r="P909" s="4">
        <f t="shared" si="7"/>
        <v>1</v>
      </c>
      <c r="Q909" s="4">
        <v>4959</v>
      </c>
      <c r="R909" s="2" t="s">
        <v>9036</v>
      </c>
      <c r="S909" s="2" t="s">
        <v>9037</v>
      </c>
      <c r="T909" s="2" t="s">
        <v>9038</v>
      </c>
      <c r="U909" s="2" t="s">
        <v>9039</v>
      </c>
      <c r="V909" s="2" t="s">
        <v>9040</v>
      </c>
      <c r="W909" s="2" t="s">
        <v>9041</v>
      </c>
      <c r="X909" s="5" t="s">
        <v>9042</v>
      </c>
      <c r="Y909" s="5" t="s">
        <v>9043</v>
      </c>
    </row>
    <row r="910" spans="1:25" ht="13" x14ac:dyDescent="0.15">
      <c r="A910" s="2" t="s">
        <v>1084</v>
      </c>
      <c r="B910" s="2" t="s">
        <v>1085</v>
      </c>
      <c r="C910" s="8" t="str">
        <f ca="1">IFERROR(__xludf.DUMMYFUNCTION("INDEX(SPLIT(B910,"" ""),1)"),"Wayona")</f>
        <v>Wayona</v>
      </c>
      <c r="D910" s="2" t="s">
        <v>13954</v>
      </c>
      <c r="E910" s="8" t="s">
        <v>14026</v>
      </c>
      <c r="F910" s="8" t="s">
        <v>14095</v>
      </c>
      <c r="G910" s="8" t="s">
        <v>14096</v>
      </c>
      <c r="H910" s="8" t="s">
        <v>14097</v>
      </c>
      <c r="I910" s="9">
        <v>449</v>
      </c>
      <c r="J910" s="8" t="str">
        <f t="shared" si="6"/>
        <v>251-500</v>
      </c>
      <c r="K910" s="8" t="s">
        <v>14205</v>
      </c>
      <c r="L910" s="8">
        <v>3</v>
      </c>
      <c r="M910" s="9">
        <v>1299</v>
      </c>
      <c r="N910" s="3">
        <v>0.65</v>
      </c>
      <c r="O910" s="2">
        <v>4.2</v>
      </c>
      <c r="P910" s="4">
        <f t="shared" si="7"/>
        <v>1</v>
      </c>
      <c r="Q910" s="4">
        <v>24269</v>
      </c>
      <c r="R910" s="2" t="s">
        <v>1087</v>
      </c>
      <c r="S910" s="2" t="s">
        <v>22</v>
      </c>
      <c r="T910" s="2" t="s">
        <v>23</v>
      </c>
      <c r="U910" s="2" t="s">
        <v>24</v>
      </c>
      <c r="V910" s="2" t="s">
        <v>25</v>
      </c>
      <c r="W910" s="2" t="s">
        <v>26</v>
      </c>
      <c r="X910" s="5" t="s">
        <v>27</v>
      </c>
      <c r="Y910" s="5" t="s">
        <v>1088</v>
      </c>
    </row>
    <row r="911" spans="1:25" ht="13" x14ac:dyDescent="0.15">
      <c r="A911" s="2" t="s">
        <v>5454</v>
      </c>
      <c r="B911" s="2" t="s">
        <v>5455</v>
      </c>
      <c r="C911" s="8" t="str">
        <f ca="1">IFERROR(__xludf.DUMMYFUNCTION("INDEX(SPLIT(B911,"" ""),1)"),"boAt")</f>
        <v>boAt</v>
      </c>
      <c r="D911" s="2" t="s">
        <v>13942</v>
      </c>
      <c r="E911" s="8" t="s">
        <v>14007</v>
      </c>
      <c r="F911" s="8" t="s">
        <v>14008</v>
      </c>
      <c r="G911" s="8" t="s">
        <v>14009</v>
      </c>
      <c r="H911" s="8"/>
      <c r="I911" s="9">
        <v>449</v>
      </c>
      <c r="J911" s="8" t="str">
        <f t="shared" si="6"/>
        <v>251-500</v>
      </c>
      <c r="K911" s="8" t="s">
        <v>14205</v>
      </c>
      <c r="L911" s="8">
        <v>3</v>
      </c>
      <c r="M911" s="9">
        <v>1290</v>
      </c>
      <c r="N911" s="3">
        <v>0.65</v>
      </c>
      <c r="O911" s="2">
        <v>4.0999999999999996</v>
      </c>
      <c r="P911" s="4">
        <f t="shared" si="7"/>
        <v>0</v>
      </c>
      <c r="Q911" s="4">
        <v>91770</v>
      </c>
      <c r="R911" s="2" t="s">
        <v>5457</v>
      </c>
      <c r="S911" s="2" t="s">
        <v>5458</v>
      </c>
      <c r="T911" s="2" t="s">
        <v>5459</v>
      </c>
      <c r="U911" s="2" t="s">
        <v>5460</v>
      </c>
      <c r="V911" s="2" t="s">
        <v>5461</v>
      </c>
      <c r="W911" s="2" t="s">
        <v>5462</v>
      </c>
      <c r="X911" s="5" t="s">
        <v>5463</v>
      </c>
      <c r="Y911" s="5" t="s">
        <v>5464</v>
      </c>
    </row>
    <row r="912" spans="1:25" ht="13" x14ac:dyDescent="0.15">
      <c r="A912" s="2" t="s">
        <v>1990</v>
      </c>
      <c r="B912" s="2" t="s">
        <v>1991</v>
      </c>
      <c r="C912" s="8" t="str">
        <f ca="1">IFERROR(__xludf.DUMMYFUNCTION("INDEX(SPLIT(B912,"" ""),1)"),"Amkette")</f>
        <v>Amkette</v>
      </c>
      <c r="D912" s="2" t="s">
        <v>13954</v>
      </c>
      <c r="E912" s="8" t="s">
        <v>14026</v>
      </c>
      <c r="F912" s="8" t="s">
        <v>14095</v>
      </c>
      <c r="G912" s="8" t="s">
        <v>14096</v>
      </c>
      <c r="H912" s="8" t="s">
        <v>14097</v>
      </c>
      <c r="I912" s="9">
        <v>449</v>
      </c>
      <c r="J912" s="8" t="str">
        <f t="shared" si="6"/>
        <v>251-500</v>
      </c>
      <c r="K912" s="8" t="s">
        <v>14205</v>
      </c>
      <c r="L912" s="8">
        <v>3</v>
      </c>
      <c r="M912" s="9">
        <v>599</v>
      </c>
      <c r="N912" s="3">
        <v>0.25</v>
      </c>
      <c r="O912" s="2">
        <v>4</v>
      </c>
      <c r="P912" s="4">
        <f t="shared" si="7"/>
        <v>0</v>
      </c>
      <c r="Q912" s="4">
        <v>3231</v>
      </c>
      <c r="R912" s="2" t="s">
        <v>1992</v>
      </c>
      <c r="S912" s="2" t="s">
        <v>1993</v>
      </c>
      <c r="T912" s="2" t="s">
        <v>1994</v>
      </c>
      <c r="U912" s="2" t="s">
        <v>1995</v>
      </c>
      <c r="V912" s="2" t="s">
        <v>1996</v>
      </c>
      <c r="W912" s="2" t="s">
        <v>1997</v>
      </c>
      <c r="X912" s="5" t="s">
        <v>1998</v>
      </c>
      <c r="Y912" s="5" t="s">
        <v>1999</v>
      </c>
    </row>
    <row r="913" spans="1:25" ht="13" x14ac:dyDescent="0.15">
      <c r="A913" s="2" t="s">
        <v>6018</v>
      </c>
      <c r="B913" s="2" t="s">
        <v>6019</v>
      </c>
      <c r="C913" s="8" t="str">
        <f ca="1">IFERROR(__xludf.DUMMYFUNCTION("INDEX(SPLIT(B913,"" ""),1)"),"STRIFF")</f>
        <v>STRIFF</v>
      </c>
      <c r="D913" s="2" t="s">
        <v>13954</v>
      </c>
      <c r="E913" s="8" t="s">
        <v>14026</v>
      </c>
      <c r="F913" s="8" t="s">
        <v>14078</v>
      </c>
      <c r="G913" s="8" t="s">
        <v>14079</v>
      </c>
      <c r="H913" s="8"/>
      <c r="I913" s="9">
        <v>449</v>
      </c>
      <c r="J913" s="8" t="str">
        <f t="shared" si="6"/>
        <v>251-500</v>
      </c>
      <c r="K913" s="8" t="s">
        <v>14205</v>
      </c>
      <c r="L913" s="8">
        <v>3</v>
      </c>
      <c r="M913" s="9">
        <v>999</v>
      </c>
      <c r="N913" s="3">
        <v>0.55000000000000004</v>
      </c>
      <c r="O913" s="2">
        <v>4</v>
      </c>
      <c r="P913" s="4">
        <f t="shared" si="7"/>
        <v>0</v>
      </c>
      <c r="Q913" s="4">
        <v>2102</v>
      </c>
      <c r="R913" s="2" t="s">
        <v>6020</v>
      </c>
      <c r="S913" s="2" t="s">
        <v>6021</v>
      </c>
      <c r="T913" s="2" t="s">
        <v>6022</v>
      </c>
      <c r="U913" s="2" t="s">
        <v>6023</v>
      </c>
      <c r="V913" s="2" t="s">
        <v>6024</v>
      </c>
      <c r="W913" s="2" t="s">
        <v>6025</v>
      </c>
      <c r="X913" s="5" t="s">
        <v>6026</v>
      </c>
      <c r="Y913" s="5" t="s">
        <v>6027</v>
      </c>
    </row>
    <row r="914" spans="1:25" ht="13" x14ac:dyDescent="0.15">
      <c r="A914" s="2" t="s">
        <v>2318</v>
      </c>
      <c r="B914" s="2" t="s">
        <v>2319</v>
      </c>
      <c r="C914" s="8" t="str">
        <f ca="1">IFERROR(__xludf.DUMMYFUNCTION("INDEX(SPLIT(B914,"" ""),1)"),"Wayona")</f>
        <v>Wayona</v>
      </c>
      <c r="D914" s="2" t="s">
        <v>13954</v>
      </c>
      <c r="E914" s="8" t="s">
        <v>14026</v>
      </c>
      <c r="F914" s="8" t="s">
        <v>14095</v>
      </c>
      <c r="G914" s="8" t="s">
        <v>14096</v>
      </c>
      <c r="H914" s="8" t="s">
        <v>14097</v>
      </c>
      <c r="I914" s="9">
        <v>449</v>
      </c>
      <c r="J914" s="8" t="str">
        <f t="shared" si="6"/>
        <v>251-500</v>
      </c>
      <c r="K914" s="8" t="s">
        <v>14205</v>
      </c>
      <c r="L914" s="8">
        <v>3</v>
      </c>
      <c r="M914" s="9">
        <v>1099</v>
      </c>
      <c r="N914" s="3">
        <v>0.59</v>
      </c>
      <c r="O914" s="2">
        <v>4</v>
      </c>
      <c r="P914" s="4">
        <f t="shared" si="7"/>
        <v>0</v>
      </c>
      <c r="Q914" s="2">
        <v>242</v>
      </c>
      <c r="R914" s="2" t="s">
        <v>2320</v>
      </c>
      <c r="S914" s="2" t="s">
        <v>2321</v>
      </c>
      <c r="T914" s="2" t="s">
        <v>2322</v>
      </c>
      <c r="U914" s="2" t="s">
        <v>2323</v>
      </c>
      <c r="V914" s="2" t="s">
        <v>2324</v>
      </c>
      <c r="W914" s="2" t="s">
        <v>2325</v>
      </c>
      <c r="X914" s="5" t="s">
        <v>2326</v>
      </c>
      <c r="Y914" s="5" t="s">
        <v>2327</v>
      </c>
    </row>
    <row r="915" spans="1:25" ht="13" x14ac:dyDescent="0.15">
      <c r="A915" s="2" t="s">
        <v>6299</v>
      </c>
      <c r="B915" s="2" t="s">
        <v>6300</v>
      </c>
      <c r="C915" s="8" t="str">
        <f ca="1">IFERROR(__xludf.DUMMYFUNCTION("INDEX(SPLIT(B915,"" ""),1)"),"Zebronics")</f>
        <v>Zebronics</v>
      </c>
      <c r="D915" s="2" t="s">
        <v>13954</v>
      </c>
      <c r="E915" s="8" t="s">
        <v>14026</v>
      </c>
      <c r="F915" s="8" t="s">
        <v>14027</v>
      </c>
      <c r="G915" s="8" t="s">
        <v>14110</v>
      </c>
      <c r="H915" s="8"/>
      <c r="I915" s="9">
        <v>448</v>
      </c>
      <c r="J915" s="8" t="str">
        <f t="shared" si="6"/>
        <v>251-500</v>
      </c>
      <c r="K915" s="8" t="s">
        <v>14205</v>
      </c>
      <c r="L915" s="8">
        <v>3</v>
      </c>
      <c r="M915" s="9">
        <v>699</v>
      </c>
      <c r="N915" s="3">
        <v>0.36</v>
      </c>
      <c r="O915" s="2">
        <v>3.9</v>
      </c>
      <c r="P915" s="4">
        <f t="shared" si="7"/>
        <v>0</v>
      </c>
      <c r="Q915" s="4">
        <v>17348</v>
      </c>
      <c r="R915" s="2" t="s">
        <v>6302</v>
      </c>
      <c r="S915" s="2" t="s">
        <v>6303</v>
      </c>
      <c r="T915" s="2" t="s">
        <v>6304</v>
      </c>
      <c r="U915" s="2" t="s">
        <v>6305</v>
      </c>
      <c r="V915" s="2" t="s">
        <v>6306</v>
      </c>
      <c r="W915" s="2" t="s">
        <v>6307</v>
      </c>
      <c r="X915" s="5" t="s">
        <v>6308</v>
      </c>
      <c r="Y915" s="5" t="s">
        <v>6309</v>
      </c>
    </row>
    <row r="916" spans="1:25" ht="13" x14ac:dyDescent="0.15">
      <c r="A916" s="2" t="s">
        <v>13462</v>
      </c>
      <c r="B916" s="2" t="s">
        <v>13463</v>
      </c>
      <c r="C916" s="8" t="str">
        <f ca="1">IFERROR(__xludf.DUMMYFUNCTION("INDEX(SPLIT(B916,"" ""),1)"),"Lint")</f>
        <v>Lint</v>
      </c>
      <c r="D916" s="2" t="s">
        <v>13950</v>
      </c>
      <c r="E916" s="8" t="s">
        <v>13958</v>
      </c>
      <c r="F916" s="8" t="s">
        <v>13959</v>
      </c>
      <c r="G916" s="8" t="s">
        <v>13992</v>
      </c>
      <c r="H916" s="8" t="s">
        <v>14112</v>
      </c>
      <c r="I916" s="9">
        <v>445</v>
      </c>
      <c r="J916" s="8" t="str">
        <f t="shared" si="6"/>
        <v>251-500</v>
      </c>
      <c r="K916" s="8" t="s">
        <v>14205</v>
      </c>
      <c r="L916" s="8">
        <v>3</v>
      </c>
      <c r="M916" s="9">
        <v>999</v>
      </c>
      <c r="N916" s="3">
        <v>0.55000000000000004</v>
      </c>
      <c r="O916" s="2">
        <v>4.3</v>
      </c>
      <c r="P916" s="4">
        <f t="shared" si="7"/>
        <v>1</v>
      </c>
      <c r="Q916" s="2">
        <v>229</v>
      </c>
      <c r="R916" s="2" t="s">
        <v>13465</v>
      </c>
      <c r="S916" s="2" t="s">
        <v>13466</v>
      </c>
      <c r="T916" s="2" t="s">
        <v>13467</v>
      </c>
      <c r="U916" s="2" t="s">
        <v>13468</v>
      </c>
      <c r="V916" s="2" t="s">
        <v>13469</v>
      </c>
      <c r="W916" s="2" t="s">
        <v>13470</v>
      </c>
      <c r="X916" s="5" t="s">
        <v>13471</v>
      </c>
      <c r="Y916" s="5" t="s">
        <v>13472</v>
      </c>
    </row>
    <row r="917" spans="1:25" ht="13" x14ac:dyDescent="0.15">
      <c r="A917" s="2" t="s">
        <v>6504</v>
      </c>
      <c r="B917" s="2" t="s">
        <v>6505</v>
      </c>
      <c r="C917" s="8" t="str">
        <f ca="1">IFERROR(__xludf.DUMMYFUNCTION("INDEX(SPLIT(B917,"" ""),1)"),"Casio")</f>
        <v>Casio</v>
      </c>
      <c r="D917" s="2" t="s">
        <v>14113</v>
      </c>
      <c r="E917" s="8" t="s">
        <v>14124</v>
      </c>
      <c r="F917" s="8" t="s">
        <v>14125</v>
      </c>
      <c r="G917" s="8" t="s">
        <v>14217</v>
      </c>
      <c r="H917" s="8"/>
      <c r="I917" s="9">
        <v>440</v>
      </c>
      <c r="J917" s="8" t="str">
        <f t="shared" si="6"/>
        <v>251-500</v>
      </c>
      <c r="K917" s="8" t="s">
        <v>14205</v>
      </c>
      <c r="L917" s="8">
        <v>3</v>
      </c>
      <c r="M917" s="9">
        <v>440</v>
      </c>
      <c r="N917" s="3">
        <v>0</v>
      </c>
      <c r="O917" s="2">
        <v>4.5</v>
      </c>
      <c r="P917" s="4">
        <f t="shared" si="7"/>
        <v>1</v>
      </c>
      <c r="Q917" s="4">
        <v>8610</v>
      </c>
      <c r="R917" s="2" t="s">
        <v>6508</v>
      </c>
      <c r="S917" s="2" t="s">
        <v>6509</v>
      </c>
      <c r="T917" s="2" t="s">
        <v>6510</v>
      </c>
      <c r="U917" s="2" t="s">
        <v>6511</v>
      </c>
      <c r="V917" s="2" t="s">
        <v>6512</v>
      </c>
      <c r="W917" s="2" t="s">
        <v>6513</v>
      </c>
      <c r="X917" s="5" t="s">
        <v>6514</v>
      </c>
      <c r="Y917" s="5" t="s">
        <v>6515</v>
      </c>
    </row>
    <row r="918" spans="1:25" ht="13" x14ac:dyDescent="0.15">
      <c r="A918" s="2" t="s">
        <v>2481</v>
      </c>
      <c r="B918" s="2" t="s">
        <v>2482</v>
      </c>
      <c r="C918" s="8" t="str">
        <f ca="1">IFERROR(__xludf.DUMMYFUNCTION("INDEX(SPLIT(B918,"" ""),1)"),"CableCreation")</f>
        <v>CableCreation</v>
      </c>
      <c r="D918" s="2" t="s">
        <v>13942</v>
      </c>
      <c r="E918" s="8" t="s">
        <v>13943</v>
      </c>
      <c r="F918" s="8" t="s">
        <v>14038</v>
      </c>
      <c r="G918" s="8" t="s">
        <v>14096</v>
      </c>
      <c r="H918" s="8" t="s">
        <v>14210</v>
      </c>
      <c r="I918" s="9">
        <v>439</v>
      </c>
      <c r="J918" s="8" t="str">
        <f t="shared" si="6"/>
        <v>251-500</v>
      </c>
      <c r="K918" s="8" t="s">
        <v>14205</v>
      </c>
      <c r="L918" s="8">
        <v>3</v>
      </c>
      <c r="M918" s="9">
        <v>758</v>
      </c>
      <c r="N918" s="3">
        <v>0.42</v>
      </c>
      <c r="O918" s="2">
        <v>4.2</v>
      </c>
      <c r="P918" s="4">
        <f t="shared" si="7"/>
        <v>1</v>
      </c>
      <c r="Q918" s="4">
        <v>4296</v>
      </c>
      <c r="R918" s="2" t="s">
        <v>2485</v>
      </c>
      <c r="S918" s="2" t="s">
        <v>2486</v>
      </c>
      <c r="T918" s="2" t="s">
        <v>2487</v>
      </c>
      <c r="U918" s="2" t="s">
        <v>2488</v>
      </c>
      <c r="V918" s="2" t="s">
        <v>2489</v>
      </c>
      <c r="W918" s="2" t="s">
        <v>2490</v>
      </c>
      <c r="X918" s="5" t="s">
        <v>2491</v>
      </c>
      <c r="Y918" s="5" t="s">
        <v>2492</v>
      </c>
    </row>
    <row r="919" spans="1:25" ht="13" x14ac:dyDescent="0.15">
      <c r="A919" s="2" t="s">
        <v>5868</v>
      </c>
      <c r="B919" s="2" t="s">
        <v>5869</v>
      </c>
      <c r="C919" s="8" t="str">
        <f ca="1">IFERROR(__xludf.DUMMYFUNCTION("INDEX(SPLIT(B919,"" ""),1)"),"Xiaomi")</f>
        <v>Xiaomi</v>
      </c>
      <c r="D919" s="2" t="s">
        <v>13942</v>
      </c>
      <c r="E919" s="8" t="s">
        <v>14007</v>
      </c>
      <c r="F919" s="8" t="s">
        <v>14008</v>
      </c>
      <c r="G919" s="8" t="s">
        <v>14009</v>
      </c>
      <c r="H919" s="8"/>
      <c r="I919" s="9">
        <v>429</v>
      </c>
      <c r="J919" s="8" t="str">
        <f t="shared" si="6"/>
        <v>251-500</v>
      </c>
      <c r="K919" s="8" t="s">
        <v>14205</v>
      </c>
      <c r="L919" s="8">
        <v>3</v>
      </c>
      <c r="M919" s="9">
        <v>599</v>
      </c>
      <c r="N919" s="3">
        <v>0.28000000000000003</v>
      </c>
      <c r="O919" s="2">
        <v>4.0999999999999996</v>
      </c>
      <c r="P919" s="4">
        <f t="shared" si="7"/>
        <v>0</v>
      </c>
      <c r="Q919" s="2" t="s">
        <v>5871</v>
      </c>
      <c r="R919" s="2" t="s">
        <v>5872</v>
      </c>
      <c r="S919" s="2" t="s">
        <v>5873</v>
      </c>
      <c r="T919" s="2" t="s">
        <v>5874</v>
      </c>
      <c r="U919" s="2" t="s">
        <v>5875</v>
      </c>
      <c r="V919" s="2" t="s">
        <v>5876</v>
      </c>
      <c r="W919" s="2" t="s">
        <v>14218</v>
      </c>
      <c r="X919" s="5" t="s">
        <v>5878</v>
      </c>
      <c r="Y919" s="5" t="s">
        <v>5879</v>
      </c>
    </row>
    <row r="920" spans="1:25" ht="13" x14ac:dyDescent="0.15">
      <c r="A920" s="2" t="s">
        <v>12321</v>
      </c>
      <c r="B920" s="2" t="s">
        <v>12322</v>
      </c>
      <c r="C920" s="8" t="str">
        <f ca="1">IFERROR(__xludf.DUMMYFUNCTION("INDEX(SPLIT(B920,"" ""),1)"),"Nirdambhay")</f>
        <v>Nirdambhay</v>
      </c>
      <c r="D920" s="2" t="s">
        <v>13950</v>
      </c>
      <c r="E920" s="8" t="s">
        <v>13958</v>
      </c>
      <c r="F920" s="8" t="s">
        <v>13969</v>
      </c>
      <c r="G920" s="8" t="s">
        <v>14100</v>
      </c>
      <c r="H920" s="8"/>
      <c r="I920" s="9">
        <v>429</v>
      </c>
      <c r="J920" s="8" t="str">
        <f t="shared" si="6"/>
        <v>251-500</v>
      </c>
      <c r="K920" s="8" t="s">
        <v>14205</v>
      </c>
      <c r="L920" s="8">
        <v>3</v>
      </c>
      <c r="M920" s="9">
        <v>999</v>
      </c>
      <c r="N920" s="3">
        <v>0.56999999999999995</v>
      </c>
      <c r="O920" s="2">
        <v>3</v>
      </c>
      <c r="P920" s="4">
        <f t="shared" si="7"/>
        <v>0</v>
      </c>
      <c r="Q920" s="2">
        <v>617</v>
      </c>
      <c r="R920" s="2" t="s">
        <v>12323</v>
      </c>
      <c r="S920" s="2" t="s">
        <v>12324</v>
      </c>
      <c r="T920" s="2" t="s">
        <v>12325</v>
      </c>
      <c r="U920" s="2" t="s">
        <v>12326</v>
      </c>
      <c r="V920" s="2" t="s">
        <v>12327</v>
      </c>
      <c r="W920" s="2" t="s">
        <v>12328</v>
      </c>
      <c r="X920" s="5" t="s">
        <v>12329</v>
      </c>
      <c r="Y920" s="5" t="s">
        <v>12330</v>
      </c>
    </row>
    <row r="921" spans="1:25" ht="13" x14ac:dyDescent="0.15">
      <c r="A921" s="2" t="s">
        <v>13790</v>
      </c>
      <c r="B921" s="2" t="s">
        <v>13791</v>
      </c>
      <c r="C921" s="8" t="str">
        <f ca="1">IFERROR(__xludf.DUMMYFUNCTION("INDEX(SPLIT(B921,"" ""),1)"),"KNOWZA")</f>
        <v>KNOWZA</v>
      </c>
      <c r="D921" s="2" t="s">
        <v>13950</v>
      </c>
      <c r="E921" s="8" t="s">
        <v>13958</v>
      </c>
      <c r="F921" s="8" t="s">
        <v>13969</v>
      </c>
      <c r="G921" s="8" t="s">
        <v>14037</v>
      </c>
      <c r="H921" s="8"/>
      <c r="I921" s="9">
        <v>426</v>
      </c>
      <c r="J921" s="8" t="str">
        <f t="shared" si="6"/>
        <v>251-500</v>
      </c>
      <c r="K921" s="8" t="s">
        <v>14205</v>
      </c>
      <c r="L921" s="8">
        <v>3</v>
      </c>
      <c r="M921" s="9">
        <v>999</v>
      </c>
      <c r="N921" s="3">
        <v>0.56999999999999995</v>
      </c>
      <c r="O921" s="2">
        <v>4.0999999999999996</v>
      </c>
      <c r="P921" s="4">
        <f t="shared" si="7"/>
        <v>0</v>
      </c>
      <c r="Q921" s="2">
        <v>222</v>
      </c>
      <c r="R921" s="2" t="s">
        <v>13793</v>
      </c>
      <c r="S921" s="2" t="s">
        <v>13794</v>
      </c>
      <c r="T921" s="2" t="s">
        <v>13795</v>
      </c>
      <c r="U921" s="2" t="s">
        <v>13796</v>
      </c>
      <c r="V921" s="2" t="s">
        <v>13797</v>
      </c>
      <c r="W921" s="2" t="s">
        <v>13798</v>
      </c>
      <c r="X921" s="5" t="s">
        <v>13799</v>
      </c>
      <c r="Y921" s="5" t="s">
        <v>13800</v>
      </c>
    </row>
    <row r="922" spans="1:25" ht="13" x14ac:dyDescent="0.15">
      <c r="A922" s="2" t="s">
        <v>7889</v>
      </c>
      <c r="B922" s="2" t="s">
        <v>7890</v>
      </c>
      <c r="C922" s="8" t="str">
        <f ca="1">IFERROR(__xludf.DUMMYFUNCTION("INDEX(SPLIT(B922,"" ""),1)"),"Tukzer")</f>
        <v>Tukzer</v>
      </c>
      <c r="D922" s="2" t="s">
        <v>13954</v>
      </c>
      <c r="E922" s="8" t="s">
        <v>14026</v>
      </c>
      <c r="F922" s="8" t="s">
        <v>14027</v>
      </c>
      <c r="G922" s="8" t="s">
        <v>14147</v>
      </c>
      <c r="H922" s="8" t="s">
        <v>14148</v>
      </c>
      <c r="I922" s="9">
        <v>425</v>
      </c>
      <c r="J922" s="8" t="str">
        <f t="shared" si="6"/>
        <v>251-500</v>
      </c>
      <c r="K922" s="8" t="s">
        <v>14205</v>
      </c>
      <c r="L922" s="8">
        <v>3</v>
      </c>
      <c r="M922" s="9">
        <v>899</v>
      </c>
      <c r="N922" s="3">
        <v>0.53</v>
      </c>
      <c r="O922" s="2">
        <v>4.5</v>
      </c>
      <c r="P922" s="4">
        <f t="shared" si="7"/>
        <v>1</v>
      </c>
      <c r="Q922" s="4">
        <v>4219</v>
      </c>
      <c r="R922" s="2" t="s">
        <v>7891</v>
      </c>
      <c r="S922" s="2" t="s">
        <v>7892</v>
      </c>
      <c r="T922" s="2" t="s">
        <v>7893</v>
      </c>
      <c r="U922" s="2" t="s">
        <v>7894</v>
      </c>
      <c r="V922" s="2" t="s">
        <v>7895</v>
      </c>
      <c r="W922" s="2" t="s">
        <v>7896</v>
      </c>
      <c r="X922" s="5" t="s">
        <v>7897</v>
      </c>
      <c r="Y922" s="5" t="s">
        <v>7898</v>
      </c>
    </row>
    <row r="923" spans="1:25" ht="13" x14ac:dyDescent="0.15">
      <c r="A923" s="2" t="s">
        <v>7158</v>
      </c>
      <c r="B923" s="2" t="s">
        <v>7159</v>
      </c>
      <c r="C923" s="8" t="str">
        <f ca="1">IFERROR(__xludf.DUMMYFUNCTION("INDEX(SPLIT(B923,"" ""),1)"),"ESnipe")</f>
        <v>ESnipe</v>
      </c>
      <c r="D923" s="2" t="s">
        <v>14219</v>
      </c>
      <c r="E923" s="8" t="s">
        <v>14220</v>
      </c>
      <c r="F923" s="8" t="s">
        <v>14221</v>
      </c>
      <c r="G923" s="8"/>
      <c r="H923" s="8"/>
      <c r="I923" s="9">
        <v>425</v>
      </c>
      <c r="J923" s="8" t="str">
        <f t="shared" si="6"/>
        <v>251-500</v>
      </c>
      <c r="K923" s="8" t="s">
        <v>14205</v>
      </c>
      <c r="L923" s="8">
        <v>3</v>
      </c>
      <c r="M923" s="9">
        <v>999</v>
      </c>
      <c r="N923" s="3">
        <v>0.56999999999999995</v>
      </c>
      <c r="O923" s="2">
        <v>4</v>
      </c>
      <c r="P923" s="4">
        <f t="shared" si="7"/>
        <v>0</v>
      </c>
      <c r="Q923" s="4">
        <v>2581</v>
      </c>
      <c r="R923" s="2" t="s">
        <v>7162</v>
      </c>
      <c r="S923" s="2" t="s">
        <v>7163</v>
      </c>
      <c r="T923" s="2" t="s">
        <v>7164</v>
      </c>
      <c r="U923" s="2" t="s">
        <v>7165</v>
      </c>
      <c r="V923" s="2" t="s">
        <v>7166</v>
      </c>
      <c r="W923" s="2" t="s">
        <v>7167</v>
      </c>
      <c r="X923" s="5" t="s">
        <v>7168</v>
      </c>
      <c r="Y923" s="5" t="s">
        <v>7169</v>
      </c>
    </row>
    <row r="924" spans="1:25" ht="13" x14ac:dyDescent="0.15">
      <c r="A924" s="2" t="s">
        <v>8973</v>
      </c>
      <c r="B924" s="2" t="s">
        <v>8974</v>
      </c>
      <c r="C924" s="8" t="str">
        <f ca="1">IFERROR(__xludf.DUMMYFUNCTION("INDEX(SPLIT(B924,"" ""),1)"),"Parker")</f>
        <v>Parker</v>
      </c>
      <c r="D924" s="2" t="s">
        <v>14113</v>
      </c>
      <c r="E924" s="8" t="s">
        <v>14114</v>
      </c>
      <c r="F924" s="8" t="s">
        <v>14115</v>
      </c>
      <c r="G924" s="8" t="s">
        <v>14116</v>
      </c>
      <c r="H924" s="8" t="s">
        <v>14211</v>
      </c>
      <c r="I924" s="9">
        <v>420</v>
      </c>
      <c r="J924" s="8" t="str">
        <f t="shared" si="6"/>
        <v>251-500</v>
      </c>
      <c r="K924" s="8" t="s">
        <v>14205</v>
      </c>
      <c r="L924" s="8">
        <v>3</v>
      </c>
      <c r="M924" s="9">
        <v>420</v>
      </c>
      <c r="N924" s="3">
        <v>0</v>
      </c>
      <c r="O924" s="2">
        <v>4.2</v>
      </c>
      <c r="P924" s="4">
        <f t="shared" si="7"/>
        <v>1</v>
      </c>
      <c r="Q924" s="4">
        <v>1926</v>
      </c>
      <c r="R924" s="2" t="s">
        <v>8976</v>
      </c>
      <c r="S924" s="2" t="s">
        <v>8977</v>
      </c>
      <c r="T924" s="2" t="s">
        <v>8978</v>
      </c>
      <c r="U924" s="2" t="s">
        <v>8979</v>
      </c>
      <c r="V924" s="2" t="s">
        <v>8980</v>
      </c>
      <c r="W924" s="2" t="s">
        <v>8981</v>
      </c>
      <c r="X924" s="5" t="s">
        <v>8982</v>
      </c>
      <c r="Y924" s="5" t="s">
        <v>8983</v>
      </c>
    </row>
    <row r="925" spans="1:25" ht="13" x14ac:dyDescent="0.15">
      <c r="A925" s="2" t="s">
        <v>12375</v>
      </c>
      <c r="B925" s="2" t="s">
        <v>12376</v>
      </c>
      <c r="C925" s="8" t="str">
        <f ca="1">IFERROR(__xludf.DUMMYFUNCTION("INDEX(SPLIT(B925,"" ""),1)"),"Zuvexa")</f>
        <v>Zuvexa</v>
      </c>
      <c r="D925" s="2" t="s">
        <v>13950</v>
      </c>
      <c r="E925" s="8" t="s">
        <v>13958</v>
      </c>
      <c r="F925" s="8" t="s">
        <v>13969</v>
      </c>
      <c r="G925" s="8" t="s">
        <v>14094</v>
      </c>
      <c r="H925" s="8"/>
      <c r="I925" s="9">
        <v>419</v>
      </c>
      <c r="J925" s="8" t="str">
        <f t="shared" si="6"/>
        <v>251-500</v>
      </c>
      <c r="K925" s="8" t="s">
        <v>14205</v>
      </c>
      <c r="L925" s="8">
        <v>3</v>
      </c>
      <c r="M925" s="9">
        <v>999</v>
      </c>
      <c r="N925" s="3">
        <v>0.57999999999999996</v>
      </c>
      <c r="O925" s="2">
        <v>4.4000000000000004</v>
      </c>
      <c r="P925" s="4">
        <f t="shared" si="7"/>
        <v>1</v>
      </c>
      <c r="Q925" s="2">
        <v>227</v>
      </c>
      <c r="R925" s="2" t="s">
        <v>12378</v>
      </c>
      <c r="S925" s="2" t="s">
        <v>12379</v>
      </c>
      <c r="T925" s="2" t="s">
        <v>12380</v>
      </c>
      <c r="U925" s="2" t="s">
        <v>12381</v>
      </c>
      <c r="V925" s="2" t="s">
        <v>12382</v>
      </c>
      <c r="W925" s="2" t="s">
        <v>12383</v>
      </c>
      <c r="X925" s="5" t="s">
        <v>12384</v>
      </c>
      <c r="Y925" s="5" t="s">
        <v>12385</v>
      </c>
    </row>
    <row r="926" spans="1:25" ht="13" x14ac:dyDescent="0.15">
      <c r="A926" s="2" t="s">
        <v>2702</v>
      </c>
      <c r="B926" s="2" t="s">
        <v>2703</v>
      </c>
      <c r="C926" s="8" t="str">
        <f ca="1">IFERROR(__xludf.DUMMYFUNCTION("INDEX(SPLIT(B926,"" ""),1)"),"Lenovo")</f>
        <v>Lenovo</v>
      </c>
      <c r="D926" s="2" t="s">
        <v>13954</v>
      </c>
      <c r="E926" s="8" t="s">
        <v>14026</v>
      </c>
      <c r="F926" s="8" t="s">
        <v>14095</v>
      </c>
      <c r="G926" s="8" t="s">
        <v>14096</v>
      </c>
      <c r="H926" s="8" t="s">
        <v>14097</v>
      </c>
      <c r="I926" s="9">
        <v>417.44</v>
      </c>
      <c r="J926" s="8" t="str">
        <f t="shared" si="6"/>
        <v>251-500</v>
      </c>
      <c r="K926" s="8" t="s">
        <v>14205</v>
      </c>
      <c r="L926" s="8">
        <v>3</v>
      </c>
      <c r="M926" s="9">
        <v>670</v>
      </c>
      <c r="N926" s="3">
        <v>0.38</v>
      </c>
      <c r="O926" s="2">
        <v>3.9</v>
      </c>
      <c r="P926" s="4">
        <f t="shared" si="7"/>
        <v>0</v>
      </c>
      <c r="Q926" s="2">
        <v>523</v>
      </c>
      <c r="R926" s="2" t="s">
        <v>2706</v>
      </c>
      <c r="S926" s="2" t="s">
        <v>2707</v>
      </c>
      <c r="T926" s="2" t="s">
        <v>2708</v>
      </c>
      <c r="U926" s="2" t="s">
        <v>2709</v>
      </c>
      <c r="V926" s="2" t="s">
        <v>2710</v>
      </c>
      <c r="W926" s="2" t="s">
        <v>2711</v>
      </c>
      <c r="X926" s="5" t="s">
        <v>2712</v>
      </c>
      <c r="Y926" s="5" t="s">
        <v>2713</v>
      </c>
    </row>
    <row r="927" spans="1:25" ht="13" x14ac:dyDescent="0.15">
      <c r="A927" s="2" t="s">
        <v>1478</v>
      </c>
      <c r="B927" s="2" t="s">
        <v>1479</v>
      </c>
      <c r="C927" s="8" t="str">
        <f ca="1">IFERROR(__xludf.DUMMYFUNCTION("INDEX(SPLIT(B927,"" ""),1)"),"BlueRigger")</f>
        <v>BlueRigger</v>
      </c>
      <c r="D927" s="2" t="s">
        <v>13942</v>
      </c>
      <c r="E927" s="8" t="s">
        <v>13943</v>
      </c>
      <c r="F927" s="8" t="s">
        <v>14038</v>
      </c>
      <c r="G927" s="8" t="s">
        <v>14096</v>
      </c>
      <c r="H927" s="8" t="s">
        <v>14142</v>
      </c>
      <c r="I927" s="9">
        <v>416</v>
      </c>
      <c r="J927" s="8" t="str">
        <f t="shared" si="6"/>
        <v>251-500</v>
      </c>
      <c r="K927" s="8" t="s">
        <v>14205</v>
      </c>
      <c r="L927" s="8">
        <v>3</v>
      </c>
      <c r="M927" s="9">
        <v>599</v>
      </c>
      <c r="N927" s="3">
        <v>0.31</v>
      </c>
      <c r="O927" s="2">
        <v>4.2</v>
      </c>
      <c r="P927" s="4">
        <f t="shared" si="7"/>
        <v>1</v>
      </c>
      <c r="Q927" s="4">
        <v>30023</v>
      </c>
      <c r="R927" s="2" t="s">
        <v>1482</v>
      </c>
      <c r="S927" s="2" t="s">
        <v>1483</v>
      </c>
      <c r="T927" s="2" t="s">
        <v>1484</v>
      </c>
      <c r="U927" s="2" t="s">
        <v>1485</v>
      </c>
      <c r="V927" s="2" t="s">
        <v>1486</v>
      </c>
      <c r="W927" s="2" t="s">
        <v>1487</v>
      </c>
      <c r="X927" s="5" t="s">
        <v>1488</v>
      </c>
      <c r="Y927" s="5" t="s">
        <v>1489</v>
      </c>
    </row>
    <row r="928" spans="1:25" ht="13" x14ac:dyDescent="0.15">
      <c r="A928" s="2" t="s">
        <v>1712</v>
      </c>
      <c r="B928" s="2" t="s">
        <v>1713</v>
      </c>
      <c r="C928" s="8" t="str">
        <f ca="1">IFERROR(__xludf.DUMMYFUNCTION("INDEX(SPLIT(B928,"" ""),1)"),"Syncwire")</f>
        <v>Syncwire</v>
      </c>
      <c r="D928" s="2" t="s">
        <v>13954</v>
      </c>
      <c r="E928" s="8" t="s">
        <v>14026</v>
      </c>
      <c r="F928" s="8" t="s">
        <v>14095</v>
      </c>
      <c r="G928" s="8" t="s">
        <v>14096</v>
      </c>
      <c r="H928" s="8" t="s">
        <v>14097</v>
      </c>
      <c r="I928" s="9">
        <v>399</v>
      </c>
      <c r="J928" s="8" t="str">
        <f t="shared" si="6"/>
        <v>251-500</v>
      </c>
      <c r="K928" s="8" t="s">
        <v>14205</v>
      </c>
      <c r="L928" s="8">
        <v>3</v>
      </c>
      <c r="M928" s="9">
        <v>1999</v>
      </c>
      <c r="N928" s="3">
        <v>0.8</v>
      </c>
      <c r="O928" s="2">
        <v>5</v>
      </c>
      <c r="P928" s="4">
        <f t="shared" si="7"/>
        <v>1</v>
      </c>
      <c r="Q928" s="2">
        <v>5</v>
      </c>
      <c r="R928" s="2" t="s">
        <v>1714</v>
      </c>
      <c r="S928" s="2" t="s">
        <v>1715</v>
      </c>
      <c r="T928" s="2" t="s">
        <v>1716</v>
      </c>
      <c r="U928" s="2" t="s">
        <v>1717</v>
      </c>
      <c r="V928" s="2" t="s">
        <v>1718</v>
      </c>
      <c r="W928" s="2" t="s">
        <v>1719</v>
      </c>
      <c r="X928" s="5" t="s">
        <v>1720</v>
      </c>
      <c r="Y928" s="5" t="s">
        <v>1721</v>
      </c>
    </row>
    <row r="929" spans="1:25" ht="13" x14ac:dyDescent="0.15">
      <c r="A929" s="2" t="s">
        <v>1152</v>
      </c>
      <c r="B929" s="2" t="s">
        <v>1153</v>
      </c>
      <c r="C929" s="8" t="str">
        <f ca="1">IFERROR(__xludf.DUMMYFUNCTION("INDEX(SPLIT(B929,"" ""),1)"),"Cotbolt")</f>
        <v>Cotbolt</v>
      </c>
      <c r="D929" s="2" t="s">
        <v>13942</v>
      </c>
      <c r="E929" s="8" t="s">
        <v>13943</v>
      </c>
      <c r="F929" s="8" t="s">
        <v>14038</v>
      </c>
      <c r="G929" s="8" t="s">
        <v>14109</v>
      </c>
      <c r="H929" s="8"/>
      <c r="I929" s="9">
        <v>399</v>
      </c>
      <c r="J929" s="8" t="str">
        <f t="shared" si="6"/>
        <v>251-500</v>
      </c>
      <c r="K929" s="8" t="s">
        <v>14205</v>
      </c>
      <c r="L929" s="8">
        <v>3</v>
      </c>
      <c r="M929" s="9">
        <v>1999</v>
      </c>
      <c r="N929" s="3">
        <v>0.8</v>
      </c>
      <c r="O929" s="2">
        <v>4.5</v>
      </c>
      <c r="P929" s="4">
        <f t="shared" si="7"/>
        <v>1</v>
      </c>
      <c r="Q929" s="2">
        <v>505</v>
      </c>
      <c r="R929" s="2" t="s">
        <v>1154</v>
      </c>
      <c r="S929" s="2" t="s">
        <v>1155</v>
      </c>
      <c r="T929" s="2" t="s">
        <v>1156</v>
      </c>
      <c r="U929" s="2" t="s">
        <v>1157</v>
      </c>
      <c r="V929" s="2" t="s">
        <v>1158</v>
      </c>
      <c r="W929" s="2" t="s">
        <v>1159</v>
      </c>
      <c r="X929" s="5" t="s">
        <v>1160</v>
      </c>
      <c r="Y929" s="5" t="s">
        <v>1161</v>
      </c>
    </row>
    <row r="930" spans="1:25" ht="13" x14ac:dyDescent="0.15">
      <c r="A930" s="2" t="s">
        <v>2339</v>
      </c>
      <c r="B930" s="2" t="s">
        <v>2340</v>
      </c>
      <c r="C930" s="8" t="str">
        <f ca="1">IFERROR(__xludf.DUMMYFUNCTION("INDEX(SPLIT(B930,"" ""),1)"),"Amazon")</f>
        <v>Amazon</v>
      </c>
      <c r="D930" s="2" t="s">
        <v>13942</v>
      </c>
      <c r="E930" s="8" t="s">
        <v>13943</v>
      </c>
      <c r="F930" s="8" t="s">
        <v>14038</v>
      </c>
      <c r="G930" s="8" t="s">
        <v>14096</v>
      </c>
      <c r="H930" s="8" t="s">
        <v>14222</v>
      </c>
      <c r="I930" s="9">
        <v>399</v>
      </c>
      <c r="J930" s="8" t="str">
        <f t="shared" si="6"/>
        <v>251-500</v>
      </c>
      <c r="K930" s="8" t="s">
        <v>14205</v>
      </c>
      <c r="L930" s="8">
        <v>3</v>
      </c>
      <c r="M930" s="9">
        <v>795</v>
      </c>
      <c r="N930" s="3">
        <v>0.5</v>
      </c>
      <c r="O930" s="2">
        <v>4.4000000000000004</v>
      </c>
      <c r="P930" s="4">
        <f t="shared" si="7"/>
        <v>1</v>
      </c>
      <c r="Q930" s="4">
        <v>12091</v>
      </c>
      <c r="R930" s="2" t="s">
        <v>2343</v>
      </c>
      <c r="S930" s="2" t="s">
        <v>2344</v>
      </c>
      <c r="T930" s="2" t="s">
        <v>2345</v>
      </c>
      <c r="U930" s="2" t="s">
        <v>2346</v>
      </c>
      <c r="V930" s="2" t="s">
        <v>2347</v>
      </c>
      <c r="W930" s="2" t="s">
        <v>2348</v>
      </c>
      <c r="X930" s="5" t="s">
        <v>2349</v>
      </c>
      <c r="Y930" s="5" t="s">
        <v>2350</v>
      </c>
    </row>
    <row r="931" spans="1:25" ht="13" x14ac:dyDescent="0.15">
      <c r="A931" s="2" t="s">
        <v>5731</v>
      </c>
      <c r="B931" s="2" t="s">
        <v>5732</v>
      </c>
      <c r="C931" s="8" t="str">
        <f ca="1">IFERROR(__xludf.DUMMYFUNCTION("INDEX(SPLIT(B931,"" ""),1)"),"Zebronics")</f>
        <v>Zebronics</v>
      </c>
      <c r="D931" s="2" t="s">
        <v>13954</v>
      </c>
      <c r="E931" s="8" t="s">
        <v>14026</v>
      </c>
      <c r="F931" s="8" t="s">
        <v>14042</v>
      </c>
      <c r="G931" s="8" t="s">
        <v>14067</v>
      </c>
      <c r="H931" s="8"/>
      <c r="I931" s="9">
        <v>399</v>
      </c>
      <c r="J931" s="8" t="str">
        <f t="shared" si="6"/>
        <v>251-500</v>
      </c>
      <c r="K931" s="8" t="s">
        <v>14205</v>
      </c>
      <c r="L931" s="8">
        <v>3</v>
      </c>
      <c r="M931" s="9">
        <v>549</v>
      </c>
      <c r="N931" s="3">
        <v>0.27</v>
      </c>
      <c r="O931" s="2">
        <v>4.4000000000000004</v>
      </c>
      <c r="P931" s="4">
        <f t="shared" si="7"/>
        <v>1</v>
      </c>
      <c r="Q931" s="4">
        <v>18139</v>
      </c>
      <c r="R931" s="2" t="s">
        <v>5734</v>
      </c>
      <c r="S931" s="2" t="s">
        <v>5735</v>
      </c>
      <c r="T931" s="2" t="s">
        <v>5736</v>
      </c>
      <c r="U931" s="2" t="s">
        <v>5737</v>
      </c>
      <c r="V931" s="2" t="s">
        <v>5738</v>
      </c>
      <c r="W931" s="2" t="s">
        <v>5739</v>
      </c>
      <c r="X931" s="5" t="s">
        <v>5740</v>
      </c>
      <c r="Y931" s="5" t="s">
        <v>5741</v>
      </c>
    </row>
    <row r="932" spans="1:25" ht="13" x14ac:dyDescent="0.15">
      <c r="A932" s="2" t="s">
        <v>6365</v>
      </c>
      <c r="B932" s="2" t="s">
        <v>6366</v>
      </c>
      <c r="C932" s="8" t="str">
        <f ca="1">IFERROR(__xludf.DUMMYFUNCTION("INDEX(SPLIT(B932,"" ""),1)"),"Duracell")</f>
        <v>Duracell</v>
      </c>
      <c r="D932" s="2" t="s">
        <v>13942</v>
      </c>
      <c r="E932" s="8" t="s">
        <v>14103</v>
      </c>
      <c r="F932" s="8" t="s">
        <v>14212</v>
      </c>
      <c r="G932" s="8"/>
      <c r="H932" s="8"/>
      <c r="I932" s="9">
        <v>399</v>
      </c>
      <c r="J932" s="8" t="str">
        <f t="shared" si="6"/>
        <v>251-500</v>
      </c>
      <c r="K932" s="8" t="s">
        <v>14205</v>
      </c>
      <c r="L932" s="8">
        <v>3</v>
      </c>
      <c r="M932" s="9">
        <v>499</v>
      </c>
      <c r="N932" s="3">
        <v>0.2</v>
      </c>
      <c r="O932" s="2">
        <v>4.3</v>
      </c>
      <c r="P932" s="4">
        <f t="shared" si="7"/>
        <v>1</v>
      </c>
      <c r="Q932" s="4">
        <v>27201</v>
      </c>
      <c r="R932" s="2" t="s">
        <v>6367</v>
      </c>
      <c r="S932" s="2" t="s">
        <v>6368</v>
      </c>
      <c r="T932" s="2" t="s">
        <v>6369</v>
      </c>
      <c r="U932" s="2" t="s">
        <v>6370</v>
      </c>
      <c r="V932" s="2" t="s">
        <v>6371</v>
      </c>
      <c r="W932" s="2" t="s">
        <v>6372</v>
      </c>
      <c r="X932" s="5" t="s">
        <v>6373</v>
      </c>
      <c r="Y932" s="5" t="s">
        <v>6374</v>
      </c>
    </row>
    <row r="933" spans="1:25" ht="13" x14ac:dyDescent="0.15">
      <c r="A933" s="2" t="s">
        <v>1074</v>
      </c>
      <c r="B933" s="2" t="s">
        <v>1075</v>
      </c>
      <c r="C933" s="8" t="str">
        <f ca="1">IFERROR(__xludf.DUMMYFUNCTION("INDEX(SPLIT(B933,"" ""),1)"),"Wayona")</f>
        <v>Wayona</v>
      </c>
      <c r="D933" s="2" t="s">
        <v>13954</v>
      </c>
      <c r="E933" s="8" t="s">
        <v>14026</v>
      </c>
      <c r="F933" s="8" t="s">
        <v>14095</v>
      </c>
      <c r="G933" s="8" t="s">
        <v>14096</v>
      </c>
      <c r="H933" s="8" t="s">
        <v>14097</v>
      </c>
      <c r="I933" s="9">
        <v>399</v>
      </c>
      <c r="J933" s="8" t="str">
        <f t="shared" si="6"/>
        <v>251-500</v>
      </c>
      <c r="K933" s="8" t="s">
        <v>14205</v>
      </c>
      <c r="L933" s="8">
        <v>3</v>
      </c>
      <c r="M933" s="9">
        <v>999</v>
      </c>
      <c r="N933" s="3">
        <v>0.6</v>
      </c>
      <c r="O933" s="2">
        <v>4.3</v>
      </c>
      <c r="P933" s="4">
        <f t="shared" si="7"/>
        <v>1</v>
      </c>
      <c r="Q933" s="4">
        <v>2806</v>
      </c>
      <c r="R933" s="2" t="s">
        <v>1076</v>
      </c>
      <c r="S933" s="2" t="s">
        <v>1077</v>
      </c>
      <c r="T933" s="2" t="s">
        <v>1078</v>
      </c>
      <c r="U933" s="2" t="s">
        <v>1079</v>
      </c>
      <c r="V933" s="2" t="s">
        <v>1080</v>
      </c>
      <c r="W933" s="2" t="s">
        <v>1081</v>
      </c>
      <c r="X933" s="5" t="s">
        <v>1082</v>
      </c>
      <c r="Y933" s="5" t="s">
        <v>1083</v>
      </c>
    </row>
    <row r="934" spans="1:25" ht="13" x14ac:dyDescent="0.15">
      <c r="A934" s="2" t="s">
        <v>1322</v>
      </c>
      <c r="B934" s="2" t="s">
        <v>1323</v>
      </c>
      <c r="C934" s="8" t="str">
        <f ca="1">IFERROR(__xludf.DUMMYFUNCTION("INDEX(SPLIT(B934,"" ""),1)"),"Wayona")</f>
        <v>Wayona</v>
      </c>
      <c r="D934" s="2" t="s">
        <v>13954</v>
      </c>
      <c r="E934" s="8" t="s">
        <v>14026</v>
      </c>
      <c r="F934" s="8" t="s">
        <v>14095</v>
      </c>
      <c r="G934" s="8" t="s">
        <v>14096</v>
      </c>
      <c r="H934" s="8" t="s">
        <v>14097</v>
      </c>
      <c r="I934" s="9">
        <v>399</v>
      </c>
      <c r="J934" s="8" t="str">
        <f t="shared" si="6"/>
        <v>251-500</v>
      </c>
      <c r="K934" s="8" t="s">
        <v>14205</v>
      </c>
      <c r="L934" s="8">
        <v>3</v>
      </c>
      <c r="M934" s="9">
        <v>999</v>
      </c>
      <c r="N934" s="3">
        <v>0.6</v>
      </c>
      <c r="O934" s="2">
        <v>4.3</v>
      </c>
      <c r="P934" s="4">
        <f t="shared" si="7"/>
        <v>1</v>
      </c>
      <c r="Q934" s="4">
        <v>2806</v>
      </c>
      <c r="R934" s="2" t="s">
        <v>1324</v>
      </c>
      <c r="S934" s="2" t="s">
        <v>1077</v>
      </c>
      <c r="T934" s="2" t="s">
        <v>1078</v>
      </c>
      <c r="U934" s="2" t="s">
        <v>1079</v>
      </c>
      <c r="V934" s="2" t="s">
        <v>1080</v>
      </c>
      <c r="W934" s="2" t="s">
        <v>1081</v>
      </c>
      <c r="X934" s="5" t="s">
        <v>1325</v>
      </c>
      <c r="Y934" s="5" t="s">
        <v>1326</v>
      </c>
    </row>
    <row r="935" spans="1:25" ht="13" x14ac:dyDescent="0.15">
      <c r="A935" s="2" t="s">
        <v>1539</v>
      </c>
      <c r="B935" s="2" t="s">
        <v>1540</v>
      </c>
      <c r="C935" s="8" t="str">
        <f ca="1">IFERROR(__xludf.DUMMYFUNCTION("INDEX(SPLIT(B935,"" ""),1)"),"7SEVEN®")</f>
        <v>7SEVEN®</v>
      </c>
      <c r="D935" s="2" t="s">
        <v>13942</v>
      </c>
      <c r="E935" s="8" t="s">
        <v>13943</v>
      </c>
      <c r="F935" s="8" t="s">
        <v>14038</v>
      </c>
      <c r="G935" s="8" t="s">
        <v>14109</v>
      </c>
      <c r="H935" s="8"/>
      <c r="I935" s="9">
        <v>399</v>
      </c>
      <c r="J935" s="8" t="str">
        <f t="shared" si="6"/>
        <v>251-500</v>
      </c>
      <c r="K935" s="8" t="s">
        <v>14205</v>
      </c>
      <c r="L935" s="8">
        <v>3</v>
      </c>
      <c r="M935" s="9">
        <v>799</v>
      </c>
      <c r="N935" s="3">
        <v>0.5</v>
      </c>
      <c r="O935" s="2">
        <v>4.3</v>
      </c>
      <c r="P935" s="4">
        <f t="shared" si="7"/>
        <v>1</v>
      </c>
      <c r="Q935" s="2">
        <v>12</v>
      </c>
      <c r="R935" s="2" t="s">
        <v>1541</v>
      </c>
      <c r="S935" s="2" t="s">
        <v>1542</v>
      </c>
      <c r="T935" s="2" t="s">
        <v>1543</v>
      </c>
      <c r="U935" s="2" t="s">
        <v>1544</v>
      </c>
      <c r="V935" s="2" t="s">
        <v>1545</v>
      </c>
      <c r="W935" s="2" t="s">
        <v>1546</v>
      </c>
      <c r="X935" s="5" t="s">
        <v>1547</v>
      </c>
      <c r="Y935" s="5" t="s">
        <v>1548</v>
      </c>
    </row>
    <row r="936" spans="1:25" ht="13" x14ac:dyDescent="0.15">
      <c r="A936" s="2" t="s">
        <v>1644</v>
      </c>
      <c r="B936" s="2" t="s">
        <v>1645</v>
      </c>
      <c r="C936" s="8" t="str">
        <f ca="1">IFERROR(__xludf.DUMMYFUNCTION("INDEX(SPLIT(B936,"" ""),1)"),"Wayona")</f>
        <v>Wayona</v>
      </c>
      <c r="D936" s="2" t="s">
        <v>13954</v>
      </c>
      <c r="E936" s="8" t="s">
        <v>14026</v>
      </c>
      <c r="F936" s="8" t="s">
        <v>14095</v>
      </c>
      <c r="G936" s="8" t="s">
        <v>14096</v>
      </c>
      <c r="H936" s="8" t="s">
        <v>14097</v>
      </c>
      <c r="I936" s="9">
        <v>399</v>
      </c>
      <c r="J936" s="8" t="str">
        <f t="shared" si="6"/>
        <v>251-500</v>
      </c>
      <c r="K936" s="8" t="s">
        <v>14205</v>
      </c>
      <c r="L936" s="8">
        <v>3</v>
      </c>
      <c r="M936" s="9">
        <v>1299</v>
      </c>
      <c r="N936" s="3">
        <v>0.69</v>
      </c>
      <c r="O936" s="2">
        <v>4.2</v>
      </c>
      <c r="P936" s="4">
        <f t="shared" si="7"/>
        <v>1</v>
      </c>
      <c r="Q936" s="4">
        <v>13120</v>
      </c>
      <c r="R936" s="2" t="s">
        <v>1646</v>
      </c>
      <c r="S936" s="2" t="s">
        <v>1067</v>
      </c>
      <c r="T936" s="2" t="s">
        <v>1068</v>
      </c>
      <c r="U936" s="2" t="s">
        <v>1069</v>
      </c>
      <c r="V936" s="2" t="s">
        <v>1070</v>
      </c>
      <c r="W936" s="2" t="s">
        <v>1071</v>
      </c>
      <c r="X936" s="5" t="s">
        <v>1647</v>
      </c>
      <c r="Y936" s="5" t="s">
        <v>1648</v>
      </c>
    </row>
    <row r="937" spans="1:25" ht="13" x14ac:dyDescent="0.15">
      <c r="A937" s="2" t="s">
        <v>472</v>
      </c>
      <c r="B937" s="2" t="s">
        <v>473</v>
      </c>
      <c r="C937" s="8" t="str">
        <f ca="1">IFERROR(__xludf.DUMMYFUNCTION("INDEX(SPLIT(B937,"" ""),1)"),"Wayona")</f>
        <v>Wayona</v>
      </c>
      <c r="D937" s="2" t="s">
        <v>13954</v>
      </c>
      <c r="E937" s="8" t="s">
        <v>14026</v>
      </c>
      <c r="F937" s="8" t="s">
        <v>14095</v>
      </c>
      <c r="G937" s="8" t="s">
        <v>14096</v>
      </c>
      <c r="H937" s="8" t="s">
        <v>14097</v>
      </c>
      <c r="I937" s="9">
        <v>399</v>
      </c>
      <c r="J937" s="8" t="str">
        <f t="shared" si="6"/>
        <v>251-500</v>
      </c>
      <c r="K937" s="8" t="s">
        <v>14205</v>
      </c>
      <c r="L937" s="8">
        <v>3</v>
      </c>
      <c r="M937" s="9">
        <v>1099</v>
      </c>
      <c r="N937" s="3">
        <v>0.64</v>
      </c>
      <c r="O937" s="2">
        <v>4.2</v>
      </c>
      <c r="P937" s="4">
        <f t="shared" si="7"/>
        <v>1</v>
      </c>
      <c r="Q937" s="4">
        <v>24269</v>
      </c>
      <c r="R937" s="2" t="s">
        <v>474</v>
      </c>
      <c r="S937" s="2" t="s">
        <v>22</v>
      </c>
      <c r="T937" s="2" t="s">
        <v>23</v>
      </c>
      <c r="U937" s="2" t="s">
        <v>24</v>
      </c>
      <c r="V937" s="2" t="s">
        <v>25</v>
      </c>
      <c r="W937" s="2" t="s">
        <v>26</v>
      </c>
      <c r="X937" s="5" t="s">
        <v>475</v>
      </c>
      <c r="Y937" s="5" t="s">
        <v>476</v>
      </c>
    </row>
    <row r="938" spans="1:25" ht="13" x14ac:dyDescent="0.15">
      <c r="A938" s="2" t="s">
        <v>16</v>
      </c>
      <c r="B938" s="2" t="s">
        <v>17</v>
      </c>
      <c r="C938" s="8" t="str">
        <f ca="1">IFERROR(__xludf.DUMMYFUNCTION("INDEX(SPLIT(B938,"" ""),1)"),"Wayona")</f>
        <v>Wayona</v>
      </c>
      <c r="D938" s="2" t="s">
        <v>13954</v>
      </c>
      <c r="E938" s="8" t="s">
        <v>14026</v>
      </c>
      <c r="F938" s="8" t="s">
        <v>14095</v>
      </c>
      <c r="G938" s="8" t="s">
        <v>14096</v>
      </c>
      <c r="H938" s="8" t="s">
        <v>14097</v>
      </c>
      <c r="I938" s="9">
        <v>399</v>
      </c>
      <c r="J938" s="8" t="str">
        <f t="shared" si="6"/>
        <v>251-500</v>
      </c>
      <c r="K938" s="8" t="s">
        <v>14205</v>
      </c>
      <c r="L938" s="8">
        <v>3</v>
      </c>
      <c r="M938" s="9">
        <v>1099</v>
      </c>
      <c r="N938" s="3">
        <v>0.64</v>
      </c>
      <c r="O938" s="2">
        <v>4.2</v>
      </c>
      <c r="P938" s="4">
        <f t="shared" si="7"/>
        <v>1</v>
      </c>
      <c r="Q938" s="4">
        <v>24269</v>
      </c>
      <c r="R938" s="2" t="s">
        <v>21</v>
      </c>
      <c r="S938" s="2" t="s">
        <v>22</v>
      </c>
      <c r="T938" s="2" t="s">
        <v>23</v>
      </c>
      <c r="U938" s="2" t="s">
        <v>24</v>
      </c>
      <c r="V938" s="2" t="s">
        <v>25</v>
      </c>
      <c r="W938" s="2" t="s">
        <v>26</v>
      </c>
      <c r="X938" s="5" t="s">
        <v>27</v>
      </c>
      <c r="Y938" s="5" t="s">
        <v>28</v>
      </c>
    </row>
    <row r="939" spans="1:25" ht="13" x14ac:dyDescent="0.15">
      <c r="A939" s="2" t="s">
        <v>851</v>
      </c>
      <c r="B939" s="2" t="s">
        <v>852</v>
      </c>
      <c r="C939" s="8" t="str">
        <f ca="1">IFERROR(__xludf.DUMMYFUNCTION("INDEX(SPLIT(B939,"" ""),1)"),"Wayona")</f>
        <v>Wayona</v>
      </c>
      <c r="D939" s="2" t="s">
        <v>13954</v>
      </c>
      <c r="E939" s="8" t="s">
        <v>14026</v>
      </c>
      <c r="F939" s="8" t="s">
        <v>14095</v>
      </c>
      <c r="G939" s="8" t="s">
        <v>14096</v>
      </c>
      <c r="H939" s="8" t="s">
        <v>14097</v>
      </c>
      <c r="I939" s="9">
        <v>399</v>
      </c>
      <c r="J939" s="8" t="str">
        <f t="shared" si="6"/>
        <v>251-500</v>
      </c>
      <c r="K939" s="8" t="s">
        <v>14205</v>
      </c>
      <c r="L939" s="8">
        <v>3</v>
      </c>
      <c r="M939" s="9">
        <v>1099</v>
      </c>
      <c r="N939" s="3">
        <v>0.64</v>
      </c>
      <c r="O939" s="2">
        <v>4.2</v>
      </c>
      <c r="P939" s="4">
        <f t="shared" si="7"/>
        <v>1</v>
      </c>
      <c r="Q939" s="4">
        <v>24269</v>
      </c>
      <c r="R939" s="2" t="s">
        <v>853</v>
      </c>
      <c r="S939" s="2" t="s">
        <v>22</v>
      </c>
      <c r="T939" s="2" t="s">
        <v>23</v>
      </c>
      <c r="U939" s="2" t="s">
        <v>24</v>
      </c>
      <c r="V939" s="2" t="s">
        <v>25</v>
      </c>
      <c r="W939" s="2" t="s">
        <v>854</v>
      </c>
      <c r="X939" s="5" t="s">
        <v>855</v>
      </c>
      <c r="Y939" s="5" t="s">
        <v>856</v>
      </c>
    </row>
    <row r="940" spans="1:25" ht="13" x14ac:dyDescent="0.15">
      <c r="A940" s="2" t="s">
        <v>5467</v>
      </c>
      <c r="B940" s="2" t="s">
        <v>5468</v>
      </c>
      <c r="C940" s="8" t="str">
        <f ca="1">IFERROR(__xludf.DUMMYFUNCTION("INDEX(SPLIT(B940,"" ""),1)"),"boAt")</f>
        <v>boAt</v>
      </c>
      <c r="D940" s="2" t="s">
        <v>13942</v>
      </c>
      <c r="E940" s="8" t="s">
        <v>14007</v>
      </c>
      <c r="F940" s="8" t="s">
        <v>14008</v>
      </c>
      <c r="G940" s="8" t="s">
        <v>14009</v>
      </c>
      <c r="H940" s="8"/>
      <c r="I940" s="9">
        <v>399</v>
      </c>
      <c r="J940" s="8" t="str">
        <f t="shared" si="6"/>
        <v>251-500</v>
      </c>
      <c r="K940" s="8" t="s">
        <v>14205</v>
      </c>
      <c r="L940" s="8">
        <v>3</v>
      </c>
      <c r="M940" s="9">
        <v>1290</v>
      </c>
      <c r="N940" s="3">
        <v>0.69</v>
      </c>
      <c r="O940" s="2">
        <v>4.2</v>
      </c>
      <c r="P940" s="4">
        <f t="shared" si="7"/>
        <v>1</v>
      </c>
      <c r="Q940" s="2">
        <v>206</v>
      </c>
      <c r="R940" s="2" t="s">
        <v>5469</v>
      </c>
      <c r="S940" s="2" t="s">
        <v>5470</v>
      </c>
      <c r="T940" s="2" t="s">
        <v>5471</v>
      </c>
      <c r="U940" s="2" t="s">
        <v>5472</v>
      </c>
      <c r="V940" s="2" t="s">
        <v>5473</v>
      </c>
      <c r="W940" s="2" t="s">
        <v>5474</v>
      </c>
      <c r="X940" s="5" t="s">
        <v>5475</v>
      </c>
      <c r="Y940" s="5" t="s">
        <v>5476</v>
      </c>
    </row>
    <row r="941" spans="1:25" ht="13" x14ac:dyDescent="0.15">
      <c r="A941" s="2" t="s">
        <v>8154</v>
      </c>
      <c r="B941" s="2" t="s">
        <v>8155</v>
      </c>
      <c r="C941" s="8" t="str">
        <f ca="1">IFERROR(__xludf.DUMMYFUNCTION("INDEX(SPLIT(B941,"" ""),1)"),"boAt")</f>
        <v>boAt</v>
      </c>
      <c r="D941" s="2" t="s">
        <v>13942</v>
      </c>
      <c r="E941" s="8" t="s">
        <v>14007</v>
      </c>
      <c r="F941" s="8" t="s">
        <v>14008</v>
      </c>
      <c r="G941" s="8" t="s">
        <v>14009</v>
      </c>
      <c r="H941" s="8"/>
      <c r="I941" s="9">
        <v>399</v>
      </c>
      <c r="J941" s="8" t="str">
        <f t="shared" si="6"/>
        <v>251-500</v>
      </c>
      <c r="K941" s="8" t="s">
        <v>14205</v>
      </c>
      <c r="L941" s="8">
        <v>3</v>
      </c>
      <c r="M941" s="9">
        <v>1290</v>
      </c>
      <c r="N941" s="3">
        <v>0.69</v>
      </c>
      <c r="O941" s="2">
        <v>4.2</v>
      </c>
      <c r="P941" s="4">
        <f t="shared" si="7"/>
        <v>1</v>
      </c>
      <c r="Q941" s="4">
        <v>76042</v>
      </c>
      <c r="R941" s="2" t="s">
        <v>8156</v>
      </c>
      <c r="S941" s="2" t="s">
        <v>8157</v>
      </c>
      <c r="T941" s="2" t="s">
        <v>8158</v>
      </c>
      <c r="U941" s="2" t="s">
        <v>8159</v>
      </c>
      <c r="V941" s="2" t="s">
        <v>8160</v>
      </c>
      <c r="W941" s="2" t="s">
        <v>8161</v>
      </c>
      <c r="X941" s="5" t="s">
        <v>8162</v>
      </c>
      <c r="Y941" s="5" t="s">
        <v>8163</v>
      </c>
    </row>
    <row r="942" spans="1:25" ht="13" x14ac:dyDescent="0.15">
      <c r="A942" s="2" t="s">
        <v>6438</v>
      </c>
      <c r="B942" s="2" t="s">
        <v>6439</v>
      </c>
      <c r="C942" s="8" t="str">
        <f ca="1">IFERROR(__xludf.DUMMYFUNCTION("INDEX(SPLIT(B942,"" ""),1)"),"Robustrion")</f>
        <v>Robustrion</v>
      </c>
      <c r="D942" s="2" t="s">
        <v>13954</v>
      </c>
      <c r="E942" s="8" t="s">
        <v>14026</v>
      </c>
      <c r="F942" s="8" t="s">
        <v>14130</v>
      </c>
      <c r="G942" s="8" t="s">
        <v>14131</v>
      </c>
      <c r="H942" s="8"/>
      <c r="I942" s="9">
        <v>399</v>
      </c>
      <c r="J942" s="8" t="str">
        <f t="shared" si="6"/>
        <v>251-500</v>
      </c>
      <c r="K942" s="8" t="s">
        <v>14205</v>
      </c>
      <c r="L942" s="8">
        <v>3</v>
      </c>
      <c r="M942" s="9">
        <v>1499</v>
      </c>
      <c r="N942" s="3">
        <v>0.73</v>
      </c>
      <c r="O942" s="2">
        <v>4.0999999999999996</v>
      </c>
      <c r="P942" s="4">
        <f t="shared" si="7"/>
        <v>0</v>
      </c>
      <c r="Q942" s="4">
        <v>5730</v>
      </c>
      <c r="R942" s="2" t="s">
        <v>6441</v>
      </c>
      <c r="S942" s="2" t="s">
        <v>6442</v>
      </c>
      <c r="T942" s="2" t="s">
        <v>6443</v>
      </c>
      <c r="U942" s="2" t="s">
        <v>6444</v>
      </c>
      <c r="V942" s="2" t="s">
        <v>6445</v>
      </c>
      <c r="W942" s="2" t="s">
        <v>6446</v>
      </c>
      <c r="X942" s="5" t="s">
        <v>6447</v>
      </c>
      <c r="Y942" s="5" t="s">
        <v>6448</v>
      </c>
    </row>
    <row r="943" spans="1:25" ht="13" x14ac:dyDescent="0.15">
      <c r="A943" s="2" t="s">
        <v>2163</v>
      </c>
      <c r="B943" s="2" t="s">
        <v>2164</v>
      </c>
      <c r="C943" s="8" t="str">
        <f ca="1">IFERROR(__xludf.DUMMYFUNCTION("INDEX(SPLIT(B943,"" ""),1)"),"Caprigo")</f>
        <v>Caprigo</v>
      </c>
      <c r="D943" s="2" t="s">
        <v>13942</v>
      </c>
      <c r="E943" s="8" t="s">
        <v>13943</v>
      </c>
      <c r="F943" s="8" t="s">
        <v>14038</v>
      </c>
      <c r="G943" s="8" t="s">
        <v>14081</v>
      </c>
      <c r="H943" s="8" t="s">
        <v>14082</v>
      </c>
      <c r="I943" s="9">
        <v>399</v>
      </c>
      <c r="J943" s="8" t="str">
        <f t="shared" si="6"/>
        <v>251-500</v>
      </c>
      <c r="K943" s="8" t="s">
        <v>14205</v>
      </c>
      <c r="L943" s="8">
        <v>3</v>
      </c>
      <c r="M943" s="9">
        <v>799</v>
      </c>
      <c r="N943" s="3">
        <v>0.5</v>
      </c>
      <c r="O943" s="2">
        <v>4.0999999999999996</v>
      </c>
      <c r="P943" s="4">
        <f t="shared" si="7"/>
        <v>0</v>
      </c>
      <c r="Q943" s="4">
        <v>1161</v>
      </c>
      <c r="R943" s="2" t="s">
        <v>2165</v>
      </c>
      <c r="S943" s="2" t="s">
        <v>2166</v>
      </c>
      <c r="T943" s="2" t="s">
        <v>2167</v>
      </c>
      <c r="U943" s="2" t="s">
        <v>2168</v>
      </c>
      <c r="V943" s="2" t="s">
        <v>2169</v>
      </c>
      <c r="W943" s="2" t="s">
        <v>2170</v>
      </c>
      <c r="X943" s="5" t="s">
        <v>2171</v>
      </c>
      <c r="Y943" s="5" t="s">
        <v>2172</v>
      </c>
    </row>
    <row r="944" spans="1:25" ht="13" x14ac:dyDescent="0.15">
      <c r="A944" s="2" t="s">
        <v>1403</v>
      </c>
      <c r="B944" s="2" t="s">
        <v>1404</v>
      </c>
      <c r="C944" s="8" t="str">
        <f ca="1">IFERROR(__xludf.DUMMYFUNCTION("INDEX(SPLIT(B944,"" ""),1)"),"Zoul")</f>
        <v>Zoul</v>
      </c>
      <c r="D944" s="2" t="s">
        <v>13954</v>
      </c>
      <c r="E944" s="8" t="s">
        <v>14026</v>
      </c>
      <c r="F944" s="8" t="s">
        <v>14095</v>
      </c>
      <c r="G944" s="8" t="s">
        <v>14096</v>
      </c>
      <c r="H944" s="8" t="s">
        <v>14097</v>
      </c>
      <c r="I944" s="9">
        <v>399</v>
      </c>
      <c r="J944" s="8" t="str">
        <f t="shared" si="6"/>
        <v>251-500</v>
      </c>
      <c r="K944" s="8" t="s">
        <v>14205</v>
      </c>
      <c r="L944" s="8">
        <v>3</v>
      </c>
      <c r="M944" s="9">
        <v>1099</v>
      </c>
      <c r="N944" s="3">
        <v>0.64</v>
      </c>
      <c r="O944" s="2">
        <v>4.0999999999999996</v>
      </c>
      <c r="P944" s="4">
        <f t="shared" si="7"/>
        <v>0</v>
      </c>
      <c r="Q944" s="4">
        <v>2685</v>
      </c>
      <c r="R944" s="2" t="s">
        <v>1405</v>
      </c>
      <c r="S944" s="2" t="s">
        <v>1406</v>
      </c>
      <c r="T944" s="2" t="s">
        <v>1407</v>
      </c>
      <c r="U944" s="2" t="s">
        <v>1408</v>
      </c>
      <c r="V944" s="2" t="s">
        <v>1409</v>
      </c>
      <c r="W944" s="2" t="s">
        <v>1410</v>
      </c>
      <c r="X944" s="5" t="s">
        <v>1411</v>
      </c>
      <c r="Y944" s="5" t="s">
        <v>1412</v>
      </c>
    </row>
    <row r="945" spans="1:25" ht="13" x14ac:dyDescent="0.15">
      <c r="A945" s="2" t="s">
        <v>1739</v>
      </c>
      <c r="B945" s="2" t="s">
        <v>1740</v>
      </c>
      <c r="C945" s="8" t="str">
        <f ca="1">IFERROR(__xludf.DUMMYFUNCTION("INDEX(SPLIT(B945,"" ""),1)"),"Zoul")</f>
        <v>Zoul</v>
      </c>
      <c r="D945" s="2" t="s">
        <v>13954</v>
      </c>
      <c r="E945" s="8" t="s">
        <v>14026</v>
      </c>
      <c r="F945" s="8" t="s">
        <v>14095</v>
      </c>
      <c r="G945" s="8" t="s">
        <v>14096</v>
      </c>
      <c r="H945" s="8" t="s">
        <v>14097</v>
      </c>
      <c r="I945" s="9">
        <v>399</v>
      </c>
      <c r="J945" s="8" t="str">
        <f t="shared" si="6"/>
        <v>251-500</v>
      </c>
      <c r="K945" s="8" t="s">
        <v>14205</v>
      </c>
      <c r="L945" s="8">
        <v>3</v>
      </c>
      <c r="M945" s="9">
        <v>1099</v>
      </c>
      <c r="N945" s="3">
        <v>0.64</v>
      </c>
      <c r="O945" s="2">
        <v>4.0999999999999996</v>
      </c>
      <c r="P945" s="4">
        <f t="shared" si="7"/>
        <v>0</v>
      </c>
      <c r="Q945" s="4">
        <v>2685</v>
      </c>
      <c r="R945" s="2" t="s">
        <v>1741</v>
      </c>
      <c r="S945" s="2" t="s">
        <v>1406</v>
      </c>
      <c r="T945" s="2" t="s">
        <v>1407</v>
      </c>
      <c r="U945" s="2" t="s">
        <v>1408</v>
      </c>
      <c r="V945" s="2" t="s">
        <v>1409</v>
      </c>
      <c r="W945" s="2" t="s">
        <v>1410</v>
      </c>
      <c r="X945" s="5" t="s">
        <v>1742</v>
      </c>
      <c r="Y945" s="5" t="s">
        <v>1743</v>
      </c>
    </row>
    <row r="946" spans="1:25" ht="13" x14ac:dyDescent="0.15">
      <c r="A946" s="2" t="s">
        <v>6896</v>
      </c>
      <c r="B946" s="2" t="s">
        <v>6897</v>
      </c>
      <c r="C946" s="8" t="str">
        <f ca="1">IFERROR(__xludf.DUMMYFUNCTION("INDEX(SPLIT(B946,"" ""),1)"),"Zebronics")</f>
        <v>Zebronics</v>
      </c>
      <c r="D946" s="2" t="s">
        <v>13954</v>
      </c>
      <c r="E946" s="8" t="s">
        <v>14026</v>
      </c>
      <c r="F946" s="8" t="s">
        <v>14027</v>
      </c>
      <c r="G946" s="8" t="s">
        <v>14111</v>
      </c>
      <c r="H946" s="8"/>
      <c r="I946" s="9">
        <v>399</v>
      </c>
      <c r="J946" s="8" t="str">
        <f t="shared" si="6"/>
        <v>251-500</v>
      </c>
      <c r="K946" s="8" t="s">
        <v>14205</v>
      </c>
      <c r="L946" s="8">
        <v>3</v>
      </c>
      <c r="M946" s="9">
        <v>1190</v>
      </c>
      <c r="N946" s="3">
        <v>0.66</v>
      </c>
      <c r="O946" s="2">
        <v>4.0999999999999996</v>
      </c>
      <c r="P946" s="4">
        <f t="shared" si="7"/>
        <v>0</v>
      </c>
      <c r="Q946" s="4">
        <v>2809</v>
      </c>
      <c r="R946" s="2" t="s">
        <v>6899</v>
      </c>
      <c r="S946" s="2" t="s">
        <v>6900</v>
      </c>
      <c r="T946" s="2" t="s">
        <v>6901</v>
      </c>
      <c r="U946" s="2" t="s">
        <v>6902</v>
      </c>
      <c r="V946" s="2" t="s">
        <v>6903</v>
      </c>
      <c r="W946" s="2" t="s">
        <v>6904</v>
      </c>
      <c r="X946" s="5" t="s">
        <v>6905</v>
      </c>
      <c r="Y946" s="5" t="s">
        <v>6906</v>
      </c>
    </row>
    <row r="947" spans="1:25" ht="13" x14ac:dyDescent="0.15">
      <c r="A947" s="2" t="s">
        <v>787</v>
      </c>
      <c r="B947" s="2" t="s">
        <v>788</v>
      </c>
      <c r="C947" s="8" t="str">
        <f ca="1">IFERROR(__xludf.DUMMYFUNCTION("INDEX(SPLIT(B947,"" ""),1)"),"boAt")</f>
        <v>boAt</v>
      </c>
      <c r="D947" s="2" t="s">
        <v>13954</v>
      </c>
      <c r="E947" s="8" t="s">
        <v>14026</v>
      </c>
      <c r="F947" s="8" t="s">
        <v>14095</v>
      </c>
      <c r="G947" s="8" t="s">
        <v>14096</v>
      </c>
      <c r="H947" s="8" t="s">
        <v>14097</v>
      </c>
      <c r="I947" s="9">
        <v>399</v>
      </c>
      <c r="J947" s="8" t="str">
        <f t="shared" si="6"/>
        <v>251-500</v>
      </c>
      <c r="K947" s="8" t="s">
        <v>14205</v>
      </c>
      <c r="L947" s="8">
        <v>3</v>
      </c>
      <c r="M947" s="9">
        <v>999</v>
      </c>
      <c r="N947" s="3">
        <v>0.6</v>
      </c>
      <c r="O947" s="2">
        <v>4.0999999999999996</v>
      </c>
      <c r="P947" s="4">
        <f t="shared" si="7"/>
        <v>0</v>
      </c>
      <c r="Q947" s="4">
        <v>1780</v>
      </c>
      <c r="R947" s="2" t="s">
        <v>789</v>
      </c>
      <c r="S947" s="2" t="s">
        <v>790</v>
      </c>
      <c r="T947" s="2" t="s">
        <v>791</v>
      </c>
      <c r="U947" s="2" t="s">
        <v>792</v>
      </c>
      <c r="V947" s="2" t="s">
        <v>793</v>
      </c>
      <c r="W947" s="2" t="s">
        <v>794</v>
      </c>
      <c r="X947" s="5" t="s">
        <v>795</v>
      </c>
      <c r="Y947" s="5" t="s">
        <v>796</v>
      </c>
    </row>
    <row r="948" spans="1:25" ht="13" x14ac:dyDescent="0.15">
      <c r="A948" s="2" t="s">
        <v>1147</v>
      </c>
      <c r="B948" s="2" t="s">
        <v>1148</v>
      </c>
      <c r="C948" s="8" t="str">
        <f ca="1">IFERROR(__xludf.DUMMYFUNCTION("INDEX(SPLIT(B948,"" ""),1)"),"boAt")</f>
        <v>boAt</v>
      </c>
      <c r="D948" s="2" t="s">
        <v>13954</v>
      </c>
      <c r="E948" s="8" t="s">
        <v>14026</v>
      </c>
      <c r="F948" s="8" t="s">
        <v>14095</v>
      </c>
      <c r="G948" s="8" t="s">
        <v>14096</v>
      </c>
      <c r="H948" s="8" t="s">
        <v>14097</v>
      </c>
      <c r="I948" s="9">
        <v>399</v>
      </c>
      <c r="J948" s="8" t="str">
        <f t="shared" si="6"/>
        <v>251-500</v>
      </c>
      <c r="K948" s="8" t="s">
        <v>14205</v>
      </c>
      <c r="L948" s="8">
        <v>3</v>
      </c>
      <c r="M948" s="9">
        <v>999</v>
      </c>
      <c r="N948" s="3">
        <v>0.6</v>
      </c>
      <c r="O948" s="2">
        <v>4.0999999999999996</v>
      </c>
      <c r="P948" s="4">
        <f t="shared" si="7"/>
        <v>0</v>
      </c>
      <c r="Q948" s="4">
        <v>1780</v>
      </c>
      <c r="R948" s="2" t="s">
        <v>1149</v>
      </c>
      <c r="S948" s="2" t="s">
        <v>790</v>
      </c>
      <c r="T948" s="2" t="s">
        <v>791</v>
      </c>
      <c r="U948" s="2" t="s">
        <v>792</v>
      </c>
      <c r="V948" s="2" t="s">
        <v>793</v>
      </c>
      <c r="W948" s="2" t="s">
        <v>794</v>
      </c>
      <c r="X948" s="5" t="s">
        <v>1150</v>
      </c>
      <c r="Y948" s="5" t="s">
        <v>1151</v>
      </c>
    </row>
    <row r="949" spans="1:25" ht="13" x14ac:dyDescent="0.15">
      <c r="A949" s="2" t="s">
        <v>2359</v>
      </c>
      <c r="B949" s="2" t="s">
        <v>2360</v>
      </c>
      <c r="C949" s="8" t="str">
        <f ca="1">IFERROR(__xludf.DUMMYFUNCTION("INDEX(SPLIT(B949,"" ""),1)"),"Caprigo")</f>
        <v>Caprigo</v>
      </c>
      <c r="D949" s="2" t="s">
        <v>13942</v>
      </c>
      <c r="E949" s="8" t="s">
        <v>13943</v>
      </c>
      <c r="F949" s="8" t="s">
        <v>14038</v>
      </c>
      <c r="G949" s="8" t="s">
        <v>14081</v>
      </c>
      <c r="H949" s="8" t="s">
        <v>14082</v>
      </c>
      <c r="I949" s="9">
        <v>399</v>
      </c>
      <c r="J949" s="8" t="str">
        <f t="shared" si="6"/>
        <v>251-500</v>
      </c>
      <c r="K949" s="8" t="s">
        <v>14205</v>
      </c>
      <c r="L949" s="8">
        <v>3</v>
      </c>
      <c r="M949" s="9">
        <v>999</v>
      </c>
      <c r="N949" s="3">
        <v>0.6</v>
      </c>
      <c r="O949" s="2">
        <v>4</v>
      </c>
      <c r="P949" s="4">
        <f t="shared" si="7"/>
        <v>0</v>
      </c>
      <c r="Q949" s="4">
        <v>1236</v>
      </c>
      <c r="R949" s="2" t="s">
        <v>2361</v>
      </c>
      <c r="S949" s="2" t="s">
        <v>2362</v>
      </c>
      <c r="T949" s="2" t="s">
        <v>2363</v>
      </c>
      <c r="U949" s="2" t="s">
        <v>2364</v>
      </c>
      <c r="V949" s="2" t="s">
        <v>2365</v>
      </c>
      <c r="W949" s="2" t="s">
        <v>2366</v>
      </c>
      <c r="X949" s="5" t="s">
        <v>2367</v>
      </c>
      <c r="Y949" s="5" t="s">
        <v>2368</v>
      </c>
    </row>
    <row r="950" spans="1:25" ht="13" x14ac:dyDescent="0.15">
      <c r="A950" s="2" t="s">
        <v>3691</v>
      </c>
      <c r="B950" s="2" t="s">
        <v>3692</v>
      </c>
      <c r="C950" s="8" t="str">
        <f ca="1">IFERROR(__xludf.DUMMYFUNCTION("INDEX(SPLIT(B950,"" ""),1)"),"realme")</f>
        <v>realme</v>
      </c>
      <c r="D950" s="2" t="s">
        <v>13942</v>
      </c>
      <c r="E950" s="8" t="s">
        <v>14007</v>
      </c>
      <c r="F950" s="8" t="s">
        <v>14008</v>
      </c>
      <c r="G950" s="8" t="s">
        <v>14009</v>
      </c>
      <c r="H950" s="8"/>
      <c r="I950" s="9">
        <v>399</v>
      </c>
      <c r="J950" s="8" t="str">
        <f t="shared" si="6"/>
        <v>251-500</v>
      </c>
      <c r="K950" s="8" t="s">
        <v>14205</v>
      </c>
      <c r="L950" s="8">
        <v>3</v>
      </c>
      <c r="M950" s="9">
        <v>699</v>
      </c>
      <c r="N950" s="3">
        <v>0.43</v>
      </c>
      <c r="O950" s="2">
        <v>4</v>
      </c>
      <c r="P950" s="4">
        <f t="shared" si="7"/>
        <v>0</v>
      </c>
      <c r="Q950" s="4">
        <v>37817</v>
      </c>
      <c r="R950" s="2" t="s">
        <v>3693</v>
      </c>
      <c r="S950" s="2" t="s">
        <v>3694</v>
      </c>
      <c r="T950" s="2" t="s">
        <v>3695</v>
      </c>
      <c r="U950" s="2" t="s">
        <v>3696</v>
      </c>
      <c r="V950" s="2" t="s">
        <v>3697</v>
      </c>
      <c r="W950" s="2" t="s">
        <v>3698</v>
      </c>
      <c r="X950" s="5" t="s">
        <v>3699</v>
      </c>
      <c r="Y950" s="5" t="s">
        <v>3700</v>
      </c>
    </row>
    <row r="951" spans="1:25" ht="13" x14ac:dyDescent="0.15">
      <c r="A951" s="2" t="s">
        <v>3735</v>
      </c>
      <c r="B951" s="2" t="s">
        <v>3736</v>
      </c>
      <c r="C951" s="8" t="str">
        <f ca="1">IFERROR(__xludf.DUMMYFUNCTION("INDEX(SPLIT(B951,"" ""),1)"),"Tygot")</f>
        <v>Tygot</v>
      </c>
      <c r="D951" s="2" t="s">
        <v>13942</v>
      </c>
      <c r="E951" s="8" t="s">
        <v>13947</v>
      </c>
      <c r="F951" s="8" t="s">
        <v>14045</v>
      </c>
      <c r="G951" s="8" t="s">
        <v>14084</v>
      </c>
      <c r="H951" s="8" t="s">
        <v>14085</v>
      </c>
      <c r="I951" s="9">
        <v>399</v>
      </c>
      <c r="J951" s="8" t="str">
        <f t="shared" si="6"/>
        <v>251-500</v>
      </c>
      <c r="K951" s="8" t="s">
        <v>14205</v>
      </c>
      <c r="L951" s="8">
        <v>3</v>
      </c>
      <c r="M951" s="9">
        <v>1999</v>
      </c>
      <c r="N951" s="3">
        <v>0.8</v>
      </c>
      <c r="O951" s="2">
        <v>4</v>
      </c>
      <c r="P951" s="4">
        <f t="shared" si="7"/>
        <v>0</v>
      </c>
      <c r="Q951" s="4">
        <v>3382</v>
      </c>
      <c r="R951" s="2" t="s">
        <v>3738</v>
      </c>
      <c r="S951" s="2" t="s">
        <v>3739</v>
      </c>
      <c r="T951" s="2" t="s">
        <v>3740</v>
      </c>
      <c r="U951" s="2" t="s">
        <v>3741</v>
      </c>
      <c r="V951" s="2" t="s">
        <v>3742</v>
      </c>
      <c r="W951" s="2" t="s">
        <v>14223</v>
      </c>
      <c r="X951" s="5" t="s">
        <v>3744</v>
      </c>
      <c r="Y951" s="5" t="s">
        <v>3745</v>
      </c>
    </row>
    <row r="952" spans="1:25" ht="13" x14ac:dyDescent="0.15">
      <c r="A952" s="2" t="s">
        <v>8836</v>
      </c>
      <c r="B952" s="2" t="s">
        <v>8837</v>
      </c>
      <c r="C952" s="8" t="str">
        <f ca="1">IFERROR(__xludf.DUMMYFUNCTION("INDEX(SPLIT(B952,"" ""),1)"),"Robustrion")</f>
        <v>Robustrion</v>
      </c>
      <c r="D952" s="2" t="s">
        <v>13954</v>
      </c>
      <c r="E952" s="8" t="s">
        <v>14026</v>
      </c>
      <c r="F952" s="8" t="s">
        <v>14130</v>
      </c>
      <c r="G952" s="8" t="s">
        <v>14131</v>
      </c>
      <c r="H952" s="8"/>
      <c r="I952" s="9">
        <v>399</v>
      </c>
      <c r="J952" s="8" t="str">
        <f t="shared" si="6"/>
        <v>251-500</v>
      </c>
      <c r="K952" s="8" t="s">
        <v>14205</v>
      </c>
      <c r="L952" s="8">
        <v>3</v>
      </c>
      <c r="M952" s="9">
        <v>1499</v>
      </c>
      <c r="N952" s="3">
        <v>0.73</v>
      </c>
      <c r="O952" s="2">
        <v>4</v>
      </c>
      <c r="P952" s="4">
        <f t="shared" si="7"/>
        <v>0</v>
      </c>
      <c r="Q952" s="2">
        <v>691</v>
      </c>
      <c r="R952" s="2" t="s">
        <v>8838</v>
      </c>
      <c r="S952" s="2" t="s">
        <v>8839</v>
      </c>
      <c r="T952" s="2" t="s">
        <v>8840</v>
      </c>
      <c r="U952" s="2" t="s">
        <v>8841</v>
      </c>
      <c r="V952" s="2" t="s">
        <v>8842</v>
      </c>
      <c r="W952" s="2" t="s">
        <v>8843</v>
      </c>
      <c r="X952" s="5" t="s">
        <v>8844</v>
      </c>
      <c r="Y952" s="5" t="s">
        <v>8845</v>
      </c>
    </row>
    <row r="953" spans="1:25" ht="13" x14ac:dyDescent="0.15">
      <c r="A953" s="2" t="s">
        <v>1388</v>
      </c>
      <c r="B953" s="2" t="s">
        <v>1389</v>
      </c>
      <c r="C953" s="8" t="str">
        <f ca="1">IFERROR(__xludf.DUMMYFUNCTION("INDEX(SPLIT(B953,"" ""),1)"),"LRIPL")</f>
        <v>LRIPL</v>
      </c>
      <c r="D953" s="2" t="s">
        <v>13942</v>
      </c>
      <c r="E953" s="8" t="s">
        <v>13943</v>
      </c>
      <c r="F953" s="8" t="s">
        <v>14038</v>
      </c>
      <c r="G953" s="8" t="s">
        <v>14109</v>
      </c>
      <c r="H953" s="8"/>
      <c r="I953" s="9">
        <v>399</v>
      </c>
      <c r="J953" s="8" t="str">
        <f t="shared" si="6"/>
        <v>251-500</v>
      </c>
      <c r="K953" s="8" t="s">
        <v>14205</v>
      </c>
      <c r="L953" s="8">
        <v>3</v>
      </c>
      <c r="M953" s="9">
        <v>399</v>
      </c>
      <c r="N953" s="3">
        <v>0</v>
      </c>
      <c r="O953" s="2">
        <v>3.9</v>
      </c>
      <c r="P953" s="4">
        <f t="shared" si="7"/>
        <v>0</v>
      </c>
      <c r="Q953" s="4">
        <v>1951</v>
      </c>
      <c r="R953" s="2" t="s">
        <v>1390</v>
      </c>
      <c r="S953" s="2" t="s">
        <v>1391</v>
      </c>
      <c r="T953" s="2" t="s">
        <v>1392</v>
      </c>
      <c r="U953" s="2" t="s">
        <v>1393</v>
      </c>
      <c r="V953" s="2" t="s">
        <v>1394</v>
      </c>
      <c r="W953" s="2" t="s">
        <v>1395</v>
      </c>
      <c r="X953" s="5" t="s">
        <v>1396</v>
      </c>
      <c r="Y953" s="5" t="s">
        <v>1397</v>
      </c>
    </row>
    <row r="954" spans="1:25" ht="13" x14ac:dyDescent="0.15">
      <c r="A954" s="2" t="s">
        <v>5630</v>
      </c>
      <c r="B954" s="2" t="s">
        <v>5631</v>
      </c>
      <c r="C954" s="8" t="str">
        <f ca="1">IFERROR(__xludf.DUMMYFUNCTION("INDEX(SPLIT(B954,"" ""),1)"),"DIGITEK®")</f>
        <v>DIGITEK®</v>
      </c>
      <c r="D954" s="2" t="s">
        <v>13942</v>
      </c>
      <c r="E954" s="8" t="s">
        <v>14012</v>
      </c>
      <c r="F954" s="8" t="s">
        <v>14038</v>
      </c>
      <c r="G954" s="8" t="s">
        <v>14101</v>
      </c>
      <c r="H954" s="8" t="s">
        <v>14224</v>
      </c>
      <c r="I954" s="9">
        <v>399</v>
      </c>
      <c r="J954" s="8" t="str">
        <f t="shared" si="6"/>
        <v>251-500</v>
      </c>
      <c r="K954" s="8" t="s">
        <v>14205</v>
      </c>
      <c r="L954" s="8">
        <v>3</v>
      </c>
      <c r="M954" s="9">
        <v>995</v>
      </c>
      <c r="N954" s="3">
        <v>0.6</v>
      </c>
      <c r="O954" s="2">
        <v>3.9</v>
      </c>
      <c r="P954" s="4">
        <f t="shared" si="7"/>
        <v>0</v>
      </c>
      <c r="Q954" s="4">
        <v>21372</v>
      </c>
      <c r="R954" s="2" t="s">
        <v>5633</v>
      </c>
      <c r="S954" s="2" t="s">
        <v>5634</v>
      </c>
      <c r="T954" s="2" t="s">
        <v>5635</v>
      </c>
      <c r="U954" s="2" t="s">
        <v>5636</v>
      </c>
      <c r="V954" s="2" t="s">
        <v>5637</v>
      </c>
      <c r="W954" s="2" t="s">
        <v>14225</v>
      </c>
      <c r="X954" s="5" t="s">
        <v>5639</v>
      </c>
      <c r="Y954" s="5" t="s">
        <v>5640</v>
      </c>
    </row>
    <row r="955" spans="1:25" ht="13" x14ac:dyDescent="0.15">
      <c r="A955" s="2" t="s">
        <v>1577</v>
      </c>
      <c r="B955" s="2" t="s">
        <v>1578</v>
      </c>
      <c r="C955" s="8" t="str">
        <f ca="1">IFERROR(__xludf.DUMMYFUNCTION("INDEX(SPLIT(B955,"" ""),1)"),"7SEVEN®")</f>
        <v>7SEVEN®</v>
      </c>
      <c r="D955" s="2" t="s">
        <v>13942</v>
      </c>
      <c r="E955" s="8" t="s">
        <v>13943</v>
      </c>
      <c r="F955" s="8" t="s">
        <v>14038</v>
      </c>
      <c r="G955" s="8" t="s">
        <v>14109</v>
      </c>
      <c r="H955" s="8"/>
      <c r="I955" s="9">
        <v>399</v>
      </c>
      <c r="J955" s="8" t="str">
        <f t="shared" si="6"/>
        <v>251-500</v>
      </c>
      <c r="K955" s="8" t="s">
        <v>14205</v>
      </c>
      <c r="L955" s="8">
        <v>3</v>
      </c>
      <c r="M955" s="9">
        <v>899</v>
      </c>
      <c r="N955" s="3">
        <v>0.56000000000000005</v>
      </c>
      <c r="O955" s="2">
        <v>3.9</v>
      </c>
      <c r="P955" s="4">
        <f t="shared" si="7"/>
        <v>0</v>
      </c>
      <c r="Q955" s="2">
        <v>254</v>
      </c>
      <c r="R955" s="2" t="s">
        <v>1579</v>
      </c>
      <c r="S955" s="2" t="s">
        <v>1580</v>
      </c>
      <c r="T955" s="2" t="s">
        <v>1581</v>
      </c>
      <c r="U955" s="2" t="s">
        <v>1582</v>
      </c>
      <c r="V955" s="2" t="s">
        <v>1583</v>
      </c>
      <c r="W955" s="2" t="s">
        <v>1584</v>
      </c>
      <c r="X955" s="5" t="s">
        <v>1585</v>
      </c>
      <c r="Y955" s="5" t="s">
        <v>1586</v>
      </c>
    </row>
    <row r="956" spans="1:25" ht="13" x14ac:dyDescent="0.15">
      <c r="A956" s="2" t="s">
        <v>523</v>
      </c>
      <c r="B956" s="2" t="s">
        <v>524</v>
      </c>
      <c r="C956" s="8" t="str">
        <f ca="1">IFERROR(__xludf.DUMMYFUNCTION("INDEX(SPLIT(B956,"" ""),1)"),"7SEVEN®")</f>
        <v>7SEVEN®</v>
      </c>
      <c r="D956" s="2" t="s">
        <v>13942</v>
      </c>
      <c r="E956" s="8" t="s">
        <v>13943</v>
      </c>
      <c r="F956" s="8" t="s">
        <v>14038</v>
      </c>
      <c r="G956" s="8" t="s">
        <v>14109</v>
      </c>
      <c r="H956" s="8"/>
      <c r="I956" s="9">
        <v>399</v>
      </c>
      <c r="J956" s="8" t="str">
        <f t="shared" si="6"/>
        <v>251-500</v>
      </c>
      <c r="K956" s="8" t="s">
        <v>14205</v>
      </c>
      <c r="L956" s="8">
        <v>3</v>
      </c>
      <c r="M956" s="9">
        <v>999</v>
      </c>
      <c r="N956" s="3">
        <v>0.6</v>
      </c>
      <c r="O956" s="2">
        <v>3.6</v>
      </c>
      <c r="P956" s="4">
        <f t="shared" si="7"/>
        <v>0</v>
      </c>
      <c r="Q956" s="2">
        <v>493</v>
      </c>
      <c r="R956" s="2" t="s">
        <v>526</v>
      </c>
      <c r="S956" s="2" t="s">
        <v>527</v>
      </c>
      <c r="T956" s="2" t="s">
        <v>528</v>
      </c>
      <c r="U956" s="2" t="s">
        <v>529</v>
      </c>
      <c r="V956" s="2" t="s">
        <v>530</v>
      </c>
      <c r="W956" s="2" t="s">
        <v>531</v>
      </c>
      <c r="X956" s="5" t="s">
        <v>532</v>
      </c>
      <c r="Y956" s="5" t="s">
        <v>533</v>
      </c>
    </row>
    <row r="957" spans="1:25" ht="13" x14ac:dyDescent="0.15">
      <c r="A957" s="2" t="s">
        <v>6564</v>
      </c>
      <c r="B957" s="2" t="s">
        <v>6565</v>
      </c>
      <c r="C957" s="8" t="str">
        <f ca="1">IFERROR(__xludf.DUMMYFUNCTION("INDEX(SPLIT(B957,"" ""),1)"),"Zebronics")</f>
        <v>Zebronics</v>
      </c>
      <c r="D957" s="2" t="s">
        <v>13942</v>
      </c>
      <c r="E957" s="8" t="s">
        <v>14007</v>
      </c>
      <c r="F957" s="8" t="s">
        <v>14008</v>
      </c>
      <c r="G957" s="8" t="s">
        <v>14009</v>
      </c>
      <c r="H957" s="8"/>
      <c r="I957" s="9">
        <v>399</v>
      </c>
      <c r="J957" s="8" t="str">
        <f t="shared" si="6"/>
        <v>251-500</v>
      </c>
      <c r="K957" s="8" t="s">
        <v>14205</v>
      </c>
      <c r="L957" s="8">
        <v>3</v>
      </c>
      <c r="M957" s="9">
        <v>699</v>
      </c>
      <c r="N957" s="3">
        <v>0.43</v>
      </c>
      <c r="O957" s="2">
        <v>3.4</v>
      </c>
      <c r="P957" s="4">
        <f t="shared" si="7"/>
        <v>0</v>
      </c>
      <c r="Q957" s="4">
        <v>3454</v>
      </c>
      <c r="R957" s="2" t="s">
        <v>6566</v>
      </c>
      <c r="S957" s="2" t="s">
        <v>6567</v>
      </c>
      <c r="T957" s="2" t="s">
        <v>6568</v>
      </c>
      <c r="U957" s="2" t="s">
        <v>6569</v>
      </c>
      <c r="V957" s="2" t="s">
        <v>6570</v>
      </c>
      <c r="W957" s="2" t="s">
        <v>6571</v>
      </c>
      <c r="X957" s="5" t="s">
        <v>6572</v>
      </c>
      <c r="Y957" s="5" t="s">
        <v>6573</v>
      </c>
    </row>
    <row r="958" spans="1:25" ht="13" x14ac:dyDescent="0.15">
      <c r="A958" s="2" t="s">
        <v>2308</v>
      </c>
      <c r="B958" s="2" t="s">
        <v>2309</v>
      </c>
      <c r="C958" s="8" t="str">
        <f ca="1">IFERROR(__xludf.DUMMYFUNCTION("INDEX(SPLIT(B958,"" ""),1)"),"7SEVEN®")</f>
        <v>7SEVEN®</v>
      </c>
      <c r="D958" s="2" t="s">
        <v>13942</v>
      </c>
      <c r="E958" s="8" t="s">
        <v>13943</v>
      </c>
      <c r="F958" s="8" t="s">
        <v>14038</v>
      </c>
      <c r="G958" s="8" t="s">
        <v>14109</v>
      </c>
      <c r="H958" s="8"/>
      <c r="I958" s="9">
        <v>399</v>
      </c>
      <c r="J958" s="8" t="str">
        <f t="shared" si="6"/>
        <v>251-500</v>
      </c>
      <c r="K958" s="8" t="s">
        <v>14205</v>
      </c>
      <c r="L958" s="8">
        <v>3</v>
      </c>
      <c r="M958" s="9">
        <v>899</v>
      </c>
      <c r="N958" s="3">
        <v>0.56000000000000005</v>
      </c>
      <c r="O958" s="2">
        <v>3.4</v>
      </c>
      <c r="P958" s="4">
        <f t="shared" si="7"/>
        <v>0</v>
      </c>
      <c r="Q958" s="2">
        <v>431</v>
      </c>
      <c r="R958" s="2" t="s">
        <v>2310</v>
      </c>
      <c r="S958" s="2" t="s">
        <v>2311</v>
      </c>
      <c r="T958" s="2" t="s">
        <v>2312</v>
      </c>
      <c r="U958" s="2" t="s">
        <v>2313</v>
      </c>
      <c r="V958" s="2" t="s">
        <v>2314</v>
      </c>
      <c r="W958" s="2" t="s">
        <v>2315</v>
      </c>
      <c r="X958" s="5" t="s">
        <v>2316</v>
      </c>
      <c r="Y958" s="5" t="s">
        <v>2317</v>
      </c>
    </row>
    <row r="959" spans="1:25" ht="13" x14ac:dyDescent="0.15">
      <c r="A959" s="2" t="s">
        <v>2650</v>
      </c>
      <c r="B959" s="2" t="s">
        <v>2651</v>
      </c>
      <c r="C959" s="8" t="str">
        <f ca="1">IFERROR(__xludf.DUMMYFUNCTION("INDEX(SPLIT(B959,"" ""),1)"),"LOHAYA")</f>
        <v>LOHAYA</v>
      </c>
      <c r="D959" s="2" t="s">
        <v>13942</v>
      </c>
      <c r="E959" s="8" t="s">
        <v>13943</v>
      </c>
      <c r="F959" s="8" t="s">
        <v>14038</v>
      </c>
      <c r="G959" s="8" t="s">
        <v>14109</v>
      </c>
      <c r="H959" s="8"/>
      <c r="I959" s="9">
        <v>399</v>
      </c>
      <c r="J959" s="8" t="str">
        <f t="shared" si="6"/>
        <v>251-500</v>
      </c>
      <c r="K959" s="8" t="s">
        <v>14205</v>
      </c>
      <c r="L959" s="8">
        <v>3</v>
      </c>
      <c r="M959" s="9">
        <v>999</v>
      </c>
      <c r="N959" s="3">
        <v>0.6</v>
      </c>
      <c r="O959" s="2">
        <v>3.3</v>
      </c>
      <c r="P959" s="4">
        <f t="shared" si="7"/>
        <v>0</v>
      </c>
      <c r="Q959" s="2">
        <v>23</v>
      </c>
      <c r="R959" s="2" t="s">
        <v>2652</v>
      </c>
      <c r="S959" s="2" t="s">
        <v>2653</v>
      </c>
      <c r="T959" s="2" t="s">
        <v>2654</v>
      </c>
      <c r="U959" s="2" t="s">
        <v>2655</v>
      </c>
      <c r="V959" s="2" t="s">
        <v>2656</v>
      </c>
      <c r="W959" s="2" t="s">
        <v>2657</v>
      </c>
      <c r="X959" s="5" t="s">
        <v>2658</v>
      </c>
      <c r="Y959" s="5" t="s">
        <v>2659</v>
      </c>
    </row>
    <row r="960" spans="1:25" ht="13" x14ac:dyDescent="0.15">
      <c r="A960" s="2" t="s">
        <v>9437</v>
      </c>
      <c r="B960" s="2" t="s">
        <v>9438</v>
      </c>
      <c r="C960" s="8" t="str">
        <f ca="1">IFERROR(__xludf.DUMMYFUNCTION("INDEX(SPLIT(B960,"" ""),1)"),"R")</f>
        <v>R</v>
      </c>
      <c r="D960" s="2" t="s">
        <v>13950</v>
      </c>
      <c r="E960" s="8" t="s">
        <v>13958</v>
      </c>
      <c r="F960" s="8" t="s">
        <v>13959</v>
      </c>
      <c r="G960" s="8" t="s">
        <v>13992</v>
      </c>
      <c r="H960" s="8" t="s">
        <v>14112</v>
      </c>
      <c r="I960" s="9">
        <v>398</v>
      </c>
      <c r="J960" s="8" t="str">
        <f t="shared" si="6"/>
        <v>251-500</v>
      </c>
      <c r="K960" s="8" t="s">
        <v>14205</v>
      </c>
      <c r="L960" s="8">
        <v>3</v>
      </c>
      <c r="M960" s="9">
        <v>1999</v>
      </c>
      <c r="N960" s="3">
        <v>0.8</v>
      </c>
      <c r="O960" s="2">
        <v>4.0999999999999996</v>
      </c>
      <c r="P960" s="4">
        <f t="shared" si="7"/>
        <v>0</v>
      </c>
      <c r="Q960" s="2">
        <v>257</v>
      </c>
      <c r="R960" s="2" t="s">
        <v>9439</v>
      </c>
      <c r="S960" s="2" t="s">
        <v>9440</v>
      </c>
      <c r="T960" s="2" t="s">
        <v>9441</v>
      </c>
      <c r="U960" s="2" t="s">
        <v>9442</v>
      </c>
      <c r="V960" s="2" t="s">
        <v>9443</v>
      </c>
      <c r="W960" s="2" t="s">
        <v>9444</v>
      </c>
      <c r="X960" s="5" t="s">
        <v>9445</v>
      </c>
      <c r="Y960" s="5" t="s">
        <v>9446</v>
      </c>
    </row>
    <row r="961" spans="1:25" ht="13" x14ac:dyDescent="0.15">
      <c r="A961" s="2" t="s">
        <v>8753</v>
      </c>
      <c r="B961" s="2" t="s">
        <v>8754</v>
      </c>
      <c r="C961" s="8" t="str">
        <f ca="1">IFERROR(__xludf.DUMMYFUNCTION("INDEX(SPLIT(B961,"" ""),1)"),"HB")</f>
        <v>HB</v>
      </c>
      <c r="D961" s="2" t="s">
        <v>13954</v>
      </c>
      <c r="E961" s="8" t="s">
        <v>14026</v>
      </c>
      <c r="F961" s="8" t="s">
        <v>14078</v>
      </c>
      <c r="G961" s="8" t="s">
        <v>14079</v>
      </c>
      <c r="H961" s="8"/>
      <c r="I961" s="9">
        <v>398</v>
      </c>
      <c r="J961" s="8" t="str">
        <f t="shared" si="6"/>
        <v>251-500</v>
      </c>
      <c r="K961" s="8" t="s">
        <v>14205</v>
      </c>
      <c r="L961" s="8">
        <v>3</v>
      </c>
      <c r="M961" s="9">
        <v>1949</v>
      </c>
      <c r="N961" s="3">
        <v>0.8</v>
      </c>
      <c r="O961" s="2">
        <v>4</v>
      </c>
      <c r="P961" s="4">
        <f t="shared" si="7"/>
        <v>0</v>
      </c>
      <c r="Q961" s="2">
        <v>75</v>
      </c>
      <c r="R961" s="2" t="s">
        <v>8757</v>
      </c>
      <c r="S961" s="2" t="s">
        <v>8758</v>
      </c>
      <c r="T961" s="2" t="s">
        <v>8759</v>
      </c>
      <c r="U961" s="2" t="s">
        <v>8760</v>
      </c>
      <c r="V961" s="2" t="s">
        <v>8761</v>
      </c>
      <c r="W961" s="2" t="s">
        <v>8762</v>
      </c>
      <c r="X961" s="5" t="s">
        <v>8763</v>
      </c>
      <c r="Y961" s="5" t="s">
        <v>8764</v>
      </c>
    </row>
    <row r="962" spans="1:25" ht="13" x14ac:dyDescent="0.15">
      <c r="A962" s="2" t="s">
        <v>8297</v>
      </c>
      <c r="B962" s="2" t="s">
        <v>8298</v>
      </c>
      <c r="C962" s="8" t="str">
        <f ca="1">IFERROR(__xludf.DUMMYFUNCTION("INDEX(SPLIT(B962,"" ""),1)"),"SaleOn™")</f>
        <v>SaleOn™</v>
      </c>
      <c r="D962" s="2" t="s">
        <v>13954</v>
      </c>
      <c r="E962" s="8" t="s">
        <v>14026</v>
      </c>
      <c r="F962" s="8" t="s">
        <v>14226</v>
      </c>
      <c r="G962" s="8"/>
      <c r="H962" s="8"/>
      <c r="I962" s="9">
        <v>397</v>
      </c>
      <c r="J962" s="8" t="str">
        <f t="shared" si="6"/>
        <v>251-500</v>
      </c>
      <c r="K962" s="8" t="s">
        <v>14205</v>
      </c>
      <c r="L962" s="8">
        <v>3</v>
      </c>
      <c r="M962" s="9">
        <v>899</v>
      </c>
      <c r="N962" s="3">
        <v>0.56000000000000005</v>
      </c>
      <c r="O962" s="2">
        <v>4</v>
      </c>
      <c r="P962" s="4">
        <f t="shared" si="7"/>
        <v>0</v>
      </c>
      <c r="Q962" s="4">
        <v>3025</v>
      </c>
      <c r="R962" s="2" t="s">
        <v>8300</v>
      </c>
      <c r="S962" s="2" t="s">
        <v>8301</v>
      </c>
      <c r="T962" s="2" t="s">
        <v>8302</v>
      </c>
      <c r="U962" s="2" t="s">
        <v>8303</v>
      </c>
      <c r="V962" s="2" t="s">
        <v>14227</v>
      </c>
      <c r="W962" s="2" t="s">
        <v>8305</v>
      </c>
      <c r="X962" s="5" t="s">
        <v>8306</v>
      </c>
      <c r="Y962" s="5" t="s">
        <v>8307</v>
      </c>
    </row>
    <row r="963" spans="1:25" ht="13" x14ac:dyDescent="0.15">
      <c r="A963" s="2" t="s">
        <v>12194</v>
      </c>
      <c r="B963" s="2" t="s">
        <v>12195</v>
      </c>
      <c r="C963" s="8" t="str">
        <f ca="1">IFERROR(__xludf.DUMMYFUNCTION("INDEX(SPLIT(B963,"" ""),1)"),"Kuber")</f>
        <v>Kuber</v>
      </c>
      <c r="D963" s="2" t="s">
        <v>13950</v>
      </c>
      <c r="E963" s="8" t="s">
        <v>14150</v>
      </c>
      <c r="F963" s="8" t="s">
        <v>14151</v>
      </c>
      <c r="G963" s="8" t="s">
        <v>14152</v>
      </c>
      <c r="H963" s="8"/>
      <c r="I963" s="9">
        <v>395</v>
      </c>
      <c r="J963" s="8" t="str">
        <f t="shared" si="6"/>
        <v>251-500</v>
      </c>
      <c r="K963" s="8" t="s">
        <v>14205</v>
      </c>
      <c r="L963" s="8">
        <v>3</v>
      </c>
      <c r="M963" s="9">
        <v>499</v>
      </c>
      <c r="N963" s="3">
        <v>0.21</v>
      </c>
      <c r="O963" s="2">
        <v>4</v>
      </c>
      <c r="P963" s="4">
        <f t="shared" si="7"/>
        <v>0</v>
      </c>
      <c r="Q963" s="2">
        <v>330</v>
      </c>
      <c r="R963" s="2" t="s">
        <v>12196</v>
      </c>
      <c r="S963" s="2" t="s">
        <v>12197</v>
      </c>
      <c r="T963" s="2" t="s">
        <v>12198</v>
      </c>
      <c r="U963" s="2" t="s">
        <v>12199</v>
      </c>
      <c r="V963" s="2" t="s">
        <v>12200</v>
      </c>
      <c r="W963" s="2" t="s">
        <v>12201</v>
      </c>
      <c r="X963" s="5" t="s">
        <v>12202</v>
      </c>
      <c r="Y963" s="5" t="s">
        <v>12203</v>
      </c>
    </row>
    <row r="964" spans="1:25" ht="13" x14ac:dyDescent="0.15">
      <c r="A964" s="2" t="s">
        <v>13418</v>
      </c>
      <c r="B964" s="2" t="s">
        <v>13419</v>
      </c>
      <c r="C964" s="8" t="str">
        <f ca="1">IFERROR(__xludf.DUMMYFUNCTION("INDEX(SPLIT(B964,"" ""),1)"),"PrettyKrafts")</f>
        <v>PrettyKrafts</v>
      </c>
      <c r="D964" s="2" t="s">
        <v>13950</v>
      </c>
      <c r="E964" s="8" t="s">
        <v>14150</v>
      </c>
      <c r="F964" s="8" t="s">
        <v>14151</v>
      </c>
      <c r="G964" s="8" t="s">
        <v>14152</v>
      </c>
      <c r="H964" s="8"/>
      <c r="I964" s="9">
        <v>390</v>
      </c>
      <c r="J964" s="8" t="str">
        <f t="shared" si="6"/>
        <v>251-500</v>
      </c>
      <c r="K964" s="8" t="s">
        <v>14205</v>
      </c>
      <c r="L964" s="8">
        <v>3</v>
      </c>
      <c r="M964" s="9">
        <v>799</v>
      </c>
      <c r="N964" s="3">
        <v>0.51</v>
      </c>
      <c r="O964" s="2">
        <v>3.8</v>
      </c>
      <c r="P964" s="4">
        <f t="shared" si="7"/>
        <v>0</v>
      </c>
      <c r="Q964" s="2">
        <v>287</v>
      </c>
      <c r="R964" s="2" t="s">
        <v>13421</v>
      </c>
      <c r="S964" s="2" t="s">
        <v>13422</v>
      </c>
      <c r="T964" s="2" t="s">
        <v>13423</v>
      </c>
      <c r="U964" s="2" t="s">
        <v>13424</v>
      </c>
      <c r="V964" s="2" t="s">
        <v>13425</v>
      </c>
      <c r="W964" s="2" t="s">
        <v>13426</v>
      </c>
      <c r="X964" s="5" t="s">
        <v>13427</v>
      </c>
      <c r="Y964" s="5" t="s">
        <v>13428</v>
      </c>
    </row>
    <row r="965" spans="1:25" ht="13" x14ac:dyDescent="0.15">
      <c r="A965" s="2" t="s">
        <v>3019</v>
      </c>
      <c r="B965" s="2" t="s">
        <v>3020</v>
      </c>
      <c r="C965" s="8" t="str">
        <f ca="1">IFERROR(__xludf.DUMMYFUNCTION("INDEX(SPLIT(B965,"" ""),1)"),"Synqe")</f>
        <v>Synqe</v>
      </c>
      <c r="D965" s="2" t="s">
        <v>13954</v>
      </c>
      <c r="E965" s="8" t="s">
        <v>14026</v>
      </c>
      <c r="F965" s="8" t="s">
        <v>14095</v>
      </c>
      <c r="G965" s="8" t="s">
        <v>14096</v>
      </c>
      <c r="H965" s="8" t="s">
        <v>14097</v>
      </c>
      <c r="I965" s="9">
        <v>389</v>
      </c>
      <c r="J965" s="8" t="str">
        <f t="shared" si="6"/>
        <v>251-500</v>
      </c>
      <c r="K965" s="8" t="s">
        <v>14205</v>
      </c>
      <c r="L965" s="8">
        <v>3</v>
      </c>
      <c r="M965" s="9">
        <v>999</v>
      </c>
      <c r="N965" s="3">
        <v>0.61</v>
      </c>
      <c r="O965" s="2">
        <v>4.3</v>
      </c>
      <c r="P965" s="4">
        <f t="shared" si="7"/>
        <v>1</v>
      </c>
      <c r="Q965" s="2">
        <v>838</v>
      </c>
      <c r="R965" s="2" t="s">
        <v>3021</v>
      </c>
      <c r="S965" s="2" t="s">
        <v>3022</v>
      </c>
      <c r="T965" s="2" t="s">
        <v>3023</v>
      </c>
      <c r="U965" s="2" t="s">
        <v>3024</v>
      </c>
      <c r="V965" s="2" t="s">
        <v>3025</v>
      </c>
      <c r="W965" s="2" t="s">
        <v>3026</v>
      </c>
      <c r="X965" s="5" t="s">
        <v>3027</v>
      </c>
      <c r="Y965" s="5" t="s">
        <v>3028</v>
      </c>
    </row>
    <row r="966" spans="1:25" ht="13" x14ac:dyDescent="0.15">
      <c r="A966" s="2" t="s">
        <v>365</v>
      </c>
      <c r="B966" s="2" t="s">
        <v>366</v>
      </c>
      <c r="C966" s="8" t="str">
        <f ca="1">IFERROR(__xludf.DUMMYFUNCTION("INDEX(SPLIT(B966,"" ""),1)"),"Zoul")</f>
        <v>Zoul</v>
      </c>
      <c r="D966" s="2" t="s">
        <v>13954</v>
      </c>
      <c r="E966" s="8" t="s">
        <v>14026</v>
      </c>
      <c r="F966" s="8" t="s">
        <v>14095</v>
      </c>
      <c r="G966" s="8" t="s">
        <v>14096</v>
      </c>
      <c r="H966" s="8" t="s">
        <v>14097</v>
      </c>
      <c r="I966" s="9">
        <v>389</v>
      </c>
      <c r="J966" s="8" t="str">
        <f t="shared" si="6"/>
        <v>251-500</v>
      </c>
      <c r="K966" s="8" t="s">
        <v>14205</v>
      </c>
      <c r="L966" s="8">
        <v>3</v>
      </c>
      <c r="M966" s="9">
        <v>1099</v>
      </c>
      <c r="N966" s="3">
        <v>0.65</v>
      </c>
      <c r="O966" s="2">
        <v>4.3</v>
      </c>
      <c r="P966" s="4">
        <f t="shared" si="7"/>
        <v>1</v>
      </c>
      <c r="Q966" s="2">
        <v>974</v>
      </c>
      <c r="R966" s="2" t="s">
        <v>368</v>
      </c>
      <c r="S966" s="2" t="s">
        <v>369</v>
      </c>
      <c r="T966" s="2" t="s">
        <v>370</v>
      </c>
      <c r="U966" s="2" t="s">
        <v>371</v>
      </c>
      <c r="V966" s="2" t="s">
        <v>372</v>
      </c>
      <c r="W966" s="2" t="s">
        <v>373</v>
      </c>
      <c r="X966" s="5" t="s">
        <v>374</v>
      </c>
      <c r="Y966" s="5" t="s">
        <v>375</v>
      </c>
    </row>
    <row r="967" spans="1:25" ht="13" x14ac:dyDescent="0.15">
      <c r="A967" s="2" t="s">
        <v>9044</v>
      </c>
      <c r="B967" s="2" t="s">
        <v>9045</v>
      </c>
      <c r="C967" s="8" t="str">
        <f ca="1">IFERROR(__xludf.DUMMYFUNCTION("INDEX(SPLIT(B967,"" ""),1)"),"Duracell")</f>
        <v>Duracell</v>
      </c>
      <c r="D967" s="2" t="s">
        <v>13942</v>
      </c>
      <c r="E967" s="8" t="s">
        <v>14103</v>
      </c>
      <c r="F967" s="8" t="s">
        <v>14161</v>
      </c>
      <c r="G967" s="8"/>
      <c r="H967" s="8"/>
      <c r="I967" s="9">
        <v>380</v>
      </c>
      <c r="J967" s="8" t="str">
        <f t="shared" si="6"/>
        <v>251-500</v>
      </c>
      <c r="K967" s="8" t="s">
        <v>14205</v>
      </c>
      <c r="L967" s="8">
        <v>3</v>
      </c>
      <c r="M967" s="9">
        <v>400</v>
      </c>
      <c r="N967" s="3">
        <v>0.05</v>
      </c>
      <c r="O967" s="2">
        <v>4.4000000000000004</v>
      </c>
      <c r="P967" s="4">
        <f t="shared" si="7"/>
        <v>1</v>
      </c>
      <c r="Q967" s="4">
        <v>2111</v>
      </c>
      <c r="R967" s="2" t="s">
        <v>9047</v>
      </c>
      <c r="S967" s="2" t="s">
        <v>9048</v>
      </c>
      <c r="T967" s="2" t="s">
        <v>9049</v>
      </c>
      <c r="U967" s="2" t="s">
        <v>9050</v>
      </c>
      <c r="V967" s="2" t="s">
        <v>9051</v>
      </c>
      <c r="W967" s="2" t="s">
        <v>9052</v>
      </c>
      <c r="X967" s="5" t="s">
        <v>9053</v>
      </c>
      <c r="Y967" s="5" t="s">
        <v>9054</v>
      </c>
    </row>
    <row r="968" spans="1:25" ht="13" x14ac:dyDescent="0.15">
      <c r="A968" s="2" t="s">
        <v>9653</v>
      </c>
      <c r="B968" s="2" t="s">
        <v>9654</v>
      </c>
      <c r="C968" s="8" t="str">
        <f ca="1">IFERROR(__xludf.DUMMYFUNCTION("INDEX(SPLIT(B968,"" ""),1)"),"SOFLIN")</f>
        <v>SOFLIN</v>
      </c>
      <c r="D968" s="2" t="s">
        <v>13950</v>
      </c>
      <c r="E968" s="8" t="s">
        <v>13958</v>
      </c>
      <c r="F968" s="8" t="s">
        <v>13969</v>
      </c>
      <c r="G968" s="8" t="s">
        <v>14094</v>
      </c>
      <c r="H968" s="8"/>
      <c r="I968" s="9">
        <v>379</v>
      </c>
      <c r="J968" s="8" t="str">
        <f t="shared" si="6"/>
        <v>251-500</v>
      </c>
      <c r="K968" s="8" t="s">
        <v>14205</v>
      </c>
      <c r="L968" s="8">
        <v>3</v>
      </c>
      <c r="M968" s="9">
        <v>999</v>
      </c>
      <c r="N968" s="3">
        <v>0.62</v>
      </c>
      <c r="O968" s="2">
        <v>4.3</v>
      </c>
      <c r="P968" s="4">
        <f t="shared" si="7"/>
        <v>1</v>
      </c>
      <c r="Q968" s="4">
        <v>3096</v>
      </c>
      <c r="R968" s="2" t="s">
        <v>9656</v>
      </c>
      <c r="S968" s="2" t="s">
        <v>9657</v>
      </c>
      <c r="T968" s="2" t="s">
        <v>9658</v>
      </c>
      <c r="U968" s="2" t="s">
        <v>9659</v>
      </c>
      <c r="V968" s="2" t="s">
        <v>9660</v>
      </c>
      <c r="W968" s="2" t="s">
        <v>9661</v>
      </c>
      <c r="X968" s="5" t="s">
        <v>9662</v>
      </c>
      <c r="Y968" s="5" t="s">
        <v>9663</v>
      </c>
    </row>
    <row r="969" spans="1:25" ht="13" x14ac:dyDescent="0.15">
      <c r="A969" s="2" t="s">
        <v>2969</v>
      </c>
      <c r="B969" s="2" t="s">
        <v>2970</v>
      </c>
      <c r="C969" s="8" t="str">
        <f ca="1">IFERROR(__xludf.DUMMYFUNCTION("INDEX(SPLIT(B969,"" ""),1)"),"Synqe")</f>
        <v>Synqe</v>
      </c>
      <c r="D969" s="2" t="s">
        <v>13954</v>
      </c>
      <c r="E969" s="8" t="s">
        <v>14026</v>
      </c>
      <c r="F969" s="8" t="s">
        <v>14095</v>
      </c>
      <c r="G969" s="8" t="s">
        <v>14096</v>
      </c>
      <c r="H969" s="8" t="s">
        <v>14097</v>
      </c>
      <c r="I969" s="9">
        <v>379</v>
      </c>
      <c r="J969" s="8" t="str">
        <f t="shared" si="6"/>
        <v>251-500</v>
      </c>
      <c r="K969" s="8" t="s">
        <v>14205</v>
      </c>
      <c r="L969" s="8">
        <v>3</v>
      </c>
      <c r="M969" s="9">
        <v>1099</v>
      </c>
      <c r="N969" s="3">
        <v>0.66</v>
      </c>
      <c r="O969" s="2">
        <v>4.3</v>
      </c>
      <c r="P969" s="4">
        <f t="shared" si="7"/>
        <v>1</v>
      </c>
      <c r="Q969" s="4">
        <v>3049</v>
      </c>
      <c r="R969" s="2" t="s">
        <v>2971</v>
      </c>
      <c r="S969" s="2" t="s">
        <v>2972</v>
      </c>
      <c r="T969" s="2" t="s">
        <v>2973</v>
      </c>
      <c r="U969" s="2" t="s">
        <v>2974</v>
      </c>
      <c r="V969" s="2" t="s">
        <v>2975</v>
      </c>
      <c r="W969" s="2" t="s">
        <v>2976</v>
      </c>
      <c r="X969" s="5" t="s">
        <v>2977</v>
      </c>
      <c r="Y969" s="5" t="s">
        <v>2978</v>
      </c>
    </row>
    <row r="970" spans="1:25" ht="13" x14ac:dyDescent="0.15">
      <c r="A970" s="2" t="s">
        <v>8449</v>
      </c>
      <c r="B970" s="2" t="s">
        <v>8450</v>
      </c>
      <c r="C970" s="8" t="str">
        <f ca="1">IFERROR(__xludf.DUMMYFUNCTION("INDEX(SPLIT(B970,"" ""),1)"),"Wayona")</f>
        <v>Wayona</v>
      </c>
      <c r="D970" s="2" t="s">
        <v>13954</v>
      </c>
      <c r="E970" s="8" t="s">
        <v>14026</v>
      </c>
      <c r="F970" s="8" t="s">
        <v>14095</v>
      </c>
      <c r="G970" s="8" t="s">
        <v>14096</v>
      </c>
      <c r="H970" s="8" t="s">
        <v>14097</v>
      </c>
      <c r="I970" s="9">
        <v>379</v>
      </c>
      <c r="J970" s="8" t="str">
        <f t="shared" si="6"/>
        <v>251-500</v>
      </c>
      <c r="K970" s="8" t="s">
        <v>14205</v>
      </c>
      <c r="L970" s="8">
        <v>3</v>
      </c>
      <c r="M970" s="9">
        <v>1099</v>
      </c>
      <c r="N970" s="3">
        <v>0.66</v>
      </c>
      <c r="O970" s="2">
        <v>4.3</v>
      </c>
      <c r="P970" s="4">
        <f t="shared" si="7"/>
        <v>1</v>
      </c>
      <c r="Q970" s="4">
        <v>2806</v>
      </c>
      <c r="R970" s="2" t="s">
        <v>8451</v>
      </c>
      <c r="S970" s="2" t="s">
        <v>1077</v>
      </c>
      <c r="T970" s="2" t="s">
        <v>1078</v>
      </c>
      <c r="U970" s="2" t="s">
        <v>1079</v>
      </c>
      <c r="V970" s="2" t="s">
        <v>1080</v>
      </c>
      <c r="W970" s="2" t="s">
        <v>1081</v>
      </c>
      <c r="X970" s="5" t="s">
        <v>8452</v>
      </c>
      <c r="Y970" s="5" t="s">
        <v>8453</v>
      </c>
    </row>
    <row r="971" spans="1:25" ht="13" x14ac:dyDescent="0.15">
      <c r="A971" s="2" t="s">
        <v>1823</v>
      </c>
      <c r="B971" s="2" t="s">
        <v>1824</v>
      </c>
      <c r="C971" s="8" t="str">
        <f ca="1">IFERROR(__xludf.DUMMYFUNCTION("INDEX(SPLIT(B971,"" ""),1)"),"Wayona")</f>
        <v>Wayona</v>
      </c>
      <c r="D971" s="2" t="s">
        <v>13954</v>
      </c>
      <c r="E971" s="8" t="s">
        <v>14026</v>
      </c>
      <c r="F971" s="8" t="s">
        <v>14095</v>
      </c>
      <c r="G971" s="8" t="s">
        <v>14096</v>
      </c>
      <c r="H971" s="8" t="s">
        <v>14097</v>
      </c>
      <c r="I971" s="9">
        <v>379</v>
      </c>
      <c r="J971" s="8" t="str">
        <f t="shared" si="6"/>
        <v>251-500</v>
      </c>
      <c r="K971" s="8" t="s">
        <v>14205</v>
      </c>
      <c r="L971" s="8">
        <v>3</v>
      </c>
      <c r="M971" s="9">
        <v>1099</v>
      </c>
      <c r="N971" s="3">
        <v>0.66</v>
      </c>
      <c r="O971" s="2">
        <v>4.3</v>
      </c>
      <c r="P971" s="4">
        <f t="shared" si="7"/>
        <v>1</v>
      </c>
      <c r="Q971" s="4">
        <v>2806</v>
      </c>
      <c r="R971" s="2" t="s">
        <v>1826</v>
      </c>
      <c r="S971" s="2" t="s">
        <v>1077</v>
      </c>
      <c r="T971" s="2" t="s">
        <v>1078</v>
      </c>
      <c r="U971" s="2" t="s">
        <v>1079</v>
      </c>
      <c r="V971" s="2" t="s">
        <v>1080</v>
      </c>
      <c r="W971" s="2" t="s">
        <v>1081</v>
      </c>
      <c r="X971" s="5" t="s">
        <v>1827</v>
      </c>
      <c r="Y971" s="5" t="s">
        <v>1828</v>
      </c>
    </row>
    <row r="972" spans="1:25" ht="13" x14ac:dyDescent="0.15">
      <c r="A972" s="2" t="s">
        <v>2889</v>
      </c>
      <c r="B972" s="2" t="s">
        <v>2890</v>
      </c>
      <c r="C972" s="8" t="str">
        <f ca="1">IFERROR(__xludf.DUMMYFUNCTION("INDEX(SPLIT(B972,"" ""),1)"),"TIZUM")</f>
        <v>TIZUM</v>
      </c>
      <c r="D972" s="2" t="s">
        <v>13942</v>
      </c>
      <c r="E972" s="8" t="s">
        <v>13943</v>
      </c>
      <c r="F972" s="8" t="s">
        <v>14038</v>
      </c>
      <c r="G972" s="8" t="s">
        <v>14096</v>
      </c>
      <c r="H972" s="8" t="s">
        <v>14145</v>
      </c>
      <c r="I972" s="9">
        <v>379</v>
      </c>
      <c r="J972" s="8" t="str">
        <f t="shared" si="6"/>
        <v>251-500</v>
      </c>
      <c r="K972" s="8" t="s">
        <v>14205</v>
      </c>
      <c r="L972" s="8">
        <v>3</v>
      </c>
      <c r="M972" s="9">
        <v>999</v>
      </c>
      <c r="N972" s="3">
        <v>0.62</v>
      </c>
      <c r="O972" s="2">
        <v>4.2</v>
      </c>
      <c r="P972" s="4">
        <f t="shared" si="7"/>
        <v>1</v>
      </c>
      <c r="Q972" s="4">
        <v>12153</v>
      </c>
      <c r="R972" s="2" t="s">
        <v>2891</v>
      </c>
      <c r="S972" s="2" t="s">
        <v>293</v>
      </c>
      <c r="T972" s="2" t="s">
        <v>294</v>
      </c>
      <c r="U972" s="2" t="s">
        <v>295</v>
      </c>
      <c r="V972" s="2" t="s">
        <v>296</v>
      </c>
      <c r="W972" s="2" t="s">
        <v>297</v>
      </c>
      <c r="X972" s="5" t="s">
        <v>2892</v>
      </c>
      <c r="Y972" s="5" t="s">
        <v>2893</v>
      </c>
    </row>
    <row r="973" spans="1:25" ht="13" x14ac:dyDescent="0.15">
      <c r="A973" s="2" t="s">
        <v>8353</v>
      </c>
      <c r="B973" s="2" t="s">
        <v>8354</v>
      </c>
      <c r="C973" s="8" t="str">
        <f ca="1">IFERROR(__xludf.DUMMYFUNCTION("INDEX(SPLIT(B973,"" ""),1)"),"Robustrion")</f>
        <v>Robustrion</v>
      </c>
      <c r="D973" s="2" t="s">
        <v>13954</v>
      </c>
      <c r="E973" s="8" t="s">
        <v>14026</v>
      </c>
      <c r="F973" s="8" t="s">
        <v>14130</v>
      </c>
      <c r="G973" s="8" t="s">
        <v>14131</v>
      </c>
      <c r="H973" s="8"/>
      <c r="I973" s="9">
        <v>379</v>
      </c>
      <c r="J973" s="8" t="str">
        <f t="shared" si="6"/>
        <v>251-500</v>
      </c>
      <c r="K973" s="8" t="s">
        <v>14205</v>
      </c>
      <c r="L973" s="8">
        <v>3</v>
      </c>
      <c r="M973" s="9">
        <v>1499</v>
      </c>
      <c r="N973" s="3">
        <v>0.75</v>
      </c>
      <c r="O973" s="2">
        <v>4.2</v>
      </c>
      <c r="P973" s="4">
        <f t="shared" si="7"/>
        <v>1</v>
      </c>
      <c r="Q973" s="4">
        <v>4149</v>
      </c>
      <c r="R973" s="2" t="s">
        <v>8355</v>
      </c>
      <c r="S973" s="2" t="s">
        <v>8356</v>
      </c>
      <c r="T973" s="2" t="s">
        <v>8357</v>
      </c>
      <c r="U973" s="2" t="s">
        <v>8358</v>
      </c>
      <c r="V973" s="2" t="s">
        <v>8359</v>
      </c>
      <c r="W973" s="2" t="s">
        <v>8360</v>
      </c>
      <c r="X973" s="5" t="s">
        <v>8361</v>
      </c>
      <c r="Y973" s="5" t="s">
        <v>8362</v>
      </c>
    </row>
    <row r="974" spans="1:25" ht="13" x14ac:dyDescent="0.15">
      <c r="A974" s="2" t="s">
        <v>13355</v>
      </c>
      <c r="B974" s="2" t="s">
        <v>13356</v>
      </c>
      <c r="C974" s="8" t="str">
        <f ca="1">IFERROR(__xludf.DUMMYFUNCTION("INDEX(SPLIT(B974,"" ""),1)"),"CARDEX")</f>
        <v>CARDEX</v>
      </c>
      <c r="D974" s="2" t="s">
        <v>13950</v>
      </c>
      <c r="E974" s="8" t="s">
        <v>13958</v>
      </c>
      <c r="F974" s="8" t="s">
        <v>13969</v>
      </c>
      <c r="G974" s="8" t="s">
        <v>14140</v>
      </c>
      <c r="H974" s="8"/>
      <c r="I974" s="9">
        <v>379</v>
      </c>
      <c r="J974" s="8" t="str">
        <f t="shared" si="6"/>
        <v>251-500</v>
      </c>
      <c r="K974" s="8" t="s">
        <v>14205</v>
      </c>
      <c r="L974" s="8">
        <v>3</v>
      </c>
      <c r="M974" s="9">
        <v>389</v>
      </c>
      <c r="N974" s="3">
        <v>0.03</v>
      </c>
      <c r="O974" s="2">
        <v>4.2</v>
      </c>
      <c r="P974" s="4">
        <f t="shared" si="7"/>
        <v>1</v>
      </c>
      <c r="Q974" s="4">
        <v>3739</v>
      </c>
      <c r="R974" s="2" t="s">
        <v>13357</v>
      </c>
      <c r="S974" s="2" t="s">
        <v>13358</v>
      </c>
      <c r="T974" s="2" t="s">
        <v>13359</v>
      </c>
      <c r="U974" s="2" t="s">
        <v>13360</v>
      </c>
      <c r="V974" s="2" t="s">
        <v>13361</v>
      </c>
      <c r="W974" s="2" t="s">
        <v>13362</v>
      </c>
      <c r="X974" s="5" t="s">
        <v>13363</v>
      </c>
      <c r="Y974" s="5" t="s">
        <v>13364</v>
      </c>
    </row>
    <row r="975" spans="1:25" ht="13" x14ac:dyDescent="0.15">
      <c r="A975" s="2" t="s">
        <v>3773</v>
      </c>
      <c r="B975" s="2" t="s">
        <v>3774</v>
      </c>
      <c r="C975" s="8" t="str">
        <f ca="1">IFERROR(__xludf.DUMMYFUNCTION("INDEX(SPLIT(B975,"" ""),1)"),"boAt")</f>
        <v>boAt</v>
      </c>
      <c r="D975" s="2" t="s">
        <v>13942</v>
      </c>
      <c r="E975" s="8" t="s">
        <v>14007</v>
      </c>
      <c r="F975" s="8" t="s">
        <v>14008</v>
      </c>
      <c r="G975" s="8" t="s">
        <v>14009</v>
      </c>
      <c r="H975" s="8"/>
      <c r="I975" s="9">
        <v>379</v>
      </c>
      <c r="J975" s="8" t="str">
        <f t="shared" si="6"/>
        <v>251-500</v>
      </c>
      <c r="K975" s="8" t="s">
        <v>14205</v>
      </c>
      <c r="L975" s="8">
        <v>3</v>
      </c>
      <c r="M975" s="9">
        <v>999</v>
      </c>
      <c r="N975" s="3">
        <v>0.62</v>
      </c>
      <c r="O975" s="2">
        <v>4.0999999999999996</v>
      </c>
      <c r="P975" s="4">
        <f t="shared" si="7"/>
        <v>0</v>
      </c>
      <c r="Q975" s="2" t="s">
        <v>3402</v>
      </c>
      <c r="R975" s="2" t="s">
        <v>3775</v>
      </c>
      <c r="S975" s="2" t="s">
        <v>3404</v>
      </c>
      <c r="T975" s="2" t="s">
        <v>3405</v>
      </c>
      <c r="U975" s="2" t="s">
        <v>3406</v>
      </c>
      <c r="V975" s="2" t="s">
        <v>3407</v>
      </c>
      <c r="W975" s="2" t="s">
        <v>3408</v>
      </c>
      <c r="X975" s="5" t="s">
        <v>3776</v>
      </c>
      <c r="Y975" s="5" t="s">
        <v>3777</v>
      </c>
    </row>
    <row r="976" spans="1:25" ht="13" x14ac:dyDescent="0.15">
      <c r="A976" s="2" t="s">
        <v>8475</v>
      </c>
      <c r="B976" s="2" t="s">
        <v>8476</v>
      </c>
      <c r="C976" s="8" t="str">
        <f ca="1">IFERROR(__xludf.DUMMYFUNCTION("INDEX(SPLIT(B976,"" ""),1)"),"Robustrion")</f>
        <v>Robustrion</v>
      </c>
      <c r="D976" s="2" t="s">
        <v>13954</v>
      </c>
      <c r="E976" s="8" t="s">
        <v>14026</v>
      </c>
      <c r="F976" s="8" t="s">
        <v>14130</v>
      </c>
      <c r="G976" s="8" t="s">
        <v>14131</v>
      </c>
      <c r="H976" s="8"/>
      <c r="I976" s="9">
        <v>379</v>
      </c>
      <c r="J976" s="8" t="str">
        <f t="shared" si="6"/>
        <v>251-500</v>
      </c>
      <c r="K976" s="8" t="s">
        <v>14205</v>
      </c>
      <c r="L976" s="8">
        <v>3</v>
      </c>
      <c r="M976" s="9">
        <v>1499</v>
      </c>
      <c r="N976" s="3">
        <v>0.75</v>
      </c>
      <c r="O976" s="2">
        <v>4.0999999999999996</v>
      </c>
      <c r="P976" s="4">
        <f t="shared" si="7"/>
        <v>0</v>
      </c>
      <c r="Q976" s="2">
        <v>670</v>
      </c>
      <c r="R976" s="2" t="s">
        <v>8477</v>
      </c>
      <c r="S976" s="2" t="s">
        <v>8478</v>
      </c>
      <c r="T976" s="2" t="s">
        <v>8479</v>
      </c>
      <c r="U976" s="2" t="s">
        <v>8480</v>
      </c>
      <c r="V976" s="2" t="s">
        <v>8481</v>
      </c>
      <c r="W976" s="2" t="s">
        <v>8482</v>
      </c>
      <c r="X976" s="5" t="s">
        <v>8483</v>
      </c>
      <c r="Y976" s="5" t="s">
        <v>8484</v>
      </c>
    </row>
    <row r="977" spans="1:25" ht="13" x14ac:dyDescent="0.15">
      <c r="A977" s="2" t="s">
        <v>13876</v>
      </c>
      <c r="B977" s="2" t="s">
        <v>13877</v>
      </c>
      <c r="C977" s="8" t="str">
        <f ca="1">IFERROR(__xludf.DUMMYFUNCTION("INDEX(SPLIT(B977,"" ""),1)"),"Noir")</f>
        <v>Noir</v>
      </c>
      <c r="D977" s="2" t="s">
        <v>13950</v>
      </c>
      <c r="E977" s="8" t="s">
        <v>13958</v>
      </c>
      <c r="F977" s="8" t="s">
        <v>13964</v>
      </c>
      <c r="G977" s="8" t="s">
        <v>14153</v>
      </c>
      <c r="H977" s="8"/>
      <c r="I977" s="9">
        <v>379</v>
      </c>
      <c r="J977" s="8" t="str">
        <f t="shared" si="6"/>
        <v>251-500</v>
      </c>
      <c r="K977" s="8" t="s">
        <v>14205</v>
      </c>
      <c r="L977" s="8">
        <v>3</v>
      </c>
      <c r="M977" s="9">
        <v>919</v>
      </c>
      <c r="N977" s="3">
        <v>0.59</v>
      </c>
      <c r="O977" s="2">
        <v>4</v>
      </c>
      <c r="P977" s="4">
        <f t="shared" si="7"/>
        <v>0</v>
      </c>
      <c r="Q977" s="4">
        <v>1090</v>
      </c>
      <c r="R977" s="2" t="s">
        <v>13879</v>
      </c>
      <c r="S977" s="2" t="s">
        <v>13880</v>
      </c>
      <c r="T977" s="2" t="s">
        <v>13881</v>
      </c>
      <c r="U977" s="2" t="s">
        <v>13882</v>
      </c>
      <c r="V977" s="2" t="s">
        <v>13883</v>
      </c>
      <c r="W977" s="2" t="s">
        <v>13884</v>
      </c>
      <c r="X977" s="5" t="s">
        <v>13885</v>
      </c>
      <c r="Y977" s="5" t="s">
        <v>13886</v>
      </c>
    </row>
    <row r="978" spans="1:25" ht="13" x14ac:dyDescent="0.15">
      <c r="A978" s="2" t="s">
        <v>7180</v>
      </c>
      <c r="B978" s="2" t="s">
        <v>7181</v>
      </c>
      <c r="C978" s="8" t="str">
        <f ca="1">IFERROR(__xludf.DUMMYFUNCTION("INDEX(SPLIT(B978,"" ""),1)"),"Portronics")</f>
        <v>Portronics</v>
      </c>
      <c r="D978" s="2" t="s">
        <v>13954</v>
      </c>
      <c r="E978" s="8" t="s">
        <v>14026</v>
      </c>
      <c r="F978" s="8" t="s">
        <v>14027</v>
      </c>
      <c r="G978" s="8" t="s">
        <v>14028</v>
      </c>
      <c r="H978" s="8"/>
      <c r="I978" s="9">
        <v>378</v>
      </c>
      <c r="J978" s="8" t="str">
        <f t="shared" si="6"/>
        <v>251-500</v>
      </c>
      <c r="K978" s="8" t="s">
        <v>14205</v>
      </c>
      <c r="L978" s="8">
        <v>3</v>
      </c>
      <c r="M978" s="9">
        <v>999</v>
      </c>
      <c r="N978" s="3">
        <v>0.62</v>
      </c>
      <c r="O978" s="2">
        <v>4.0999999999999996</v>
      </c>
      <c r="P978" s="4">
        <f t="shared" si="7"/>
        <v>0</v>
      </c>
      <c r="Q978" s="4">
        <v>1779</v>
      </c>
      <c r="R978" s="2" t="s">
        <v>7183</v>
      </c>
      <c r="S978" s="2" t="s">
        <v>7184</v>
      </c>
      <c r="T978" s="2" t="s">
        <v>7185</v>
      </c>
      <c r="U978" s="2" t="s">
        <v>7186</v>
      </c>
      <c r="V978" s="2" t="s">
        <v>7187</v>
      </c>
      <c r="W978" s="2" t="s">
        <v>7188</v>
      </c>
      <c r="X978" s="5" t="s">
        <v>7189</v>
      </c>
      <c r="Y978" s="5" t="s">
        <v>7190</v>
      </c>
    </row>
    <row r="979" spans="1:25" ht="13" x14ac:dyDescent="0.15">
      <c r="A979" s="2" t="s">
        <v>12453</v>
      </c>
      <c r="B979" s="2" t="s">
        <v>12454</v>
      </c>
      <c r="C979" s="8" t="str">
        <f ca="1">IFERROR(__xludf.DUMMYFUNCTION("INDEX(SPLIT(B979,"" ""),1)"),"Milk")</f>
        <v>Milk</v>
      </c>
      <c r="D979" s="2" t="s">
        <v>13950</v>
      </c>
      <c r="E979" s="8" t="s">
        <v>13958</v>
      </c>
      <c r="F979" s="8" t="s">
        <v>13969</v>
      </c>
      <c r="G979" s="8" t="s">
        <v>14037</v>
      </c>
      <c r="H979" s="8"/>
      <c r="I979" s="9">
        <v>375</v>
      </c>
      <c r="J979" s="8" t="str">
        <f t="shared" si="6"/>
        <v>251-500</v>
      </c>
      <c r="K979" s="8" t="s">
        <v>14205</v>
      </c>
      <c r="L979" s="8">
        <v>3</v>
      </c>
      <c r="M979" s="9">
        <v>999</v>
      </c>
      <c r="N979" s="3">
        <v>0.62</v>
      </c>
      <c r="O979" s="2">
        <v>3.6</v>
      </c>
      <c r="P979" s="4">
        <f t="shared" si="7"/>
        <v>0</v>
      </c>
      <c r="Q979" s="4">
        <v>1988</v>
      </c>
      <c r="R979" s="2" t="s">
        <v>12455</v>
      </c>
      <c r="S979" s="2" t="s">
        <v>12456</v>
      </c>
      <c r="T979" s="2" t="s">
        <v>12457</v>
      </c>
      <c r="U979" s="2" t="s">
        <v>12458</v>
      </c>
      <c r="V979" s="2" t="s">
        <v>12459</v>
      </c>
      <c r="W979" s="2" t="s">
        <v>12460</v>
      </c>
      <c r="X979" s="5" t="s">
        <v>12461</v>
      </c>
      <c r="Y979" s="5" t="s">
        <v>12462</v>
      </c>
    </row>
    <row r="980" spans="1:25" ht="13" x14ac:dyDescent="0.15">
      <c r="A980" s="2" t="s">
        <v>3491</v>
      </c>
      <c r="B980" s="2" t="s">
        <v>3492</v>
      </c>
      <c r="C980" s="8" t="str">
        <f ca="1">IFERROR(__xludf.DUMMYFUNCTION("INDEX(SPLIT(B980,"" ""),1)"),"SanDisk")</f>
        <v>SanDisk</v>
      </c>
      <c r="D980" s="2" t="s">
        <v>13942</v>
      </c>
      <c r="E980" s="8" t="s">
        <v>14038</v>
      </c>
      <c r="F980" s="8" t="s">
        <v>14075</v>
      </c>
      <c r="G980" s="8" t="s">
        <v>14076</v>
      </c>
      <c r="H980" s="8"/>
      <c r="I980" s="9">
        <v>369</v>
      </c>
      <c r="J980" s="8" t="str">
        <f t="shared" si="6"/>
        <v>251-500</v>
      </c>
      <c r="K980" s="8" t="s">
        <v>14205</v>
      </c>
      <c r="L980" s="8">
        <v>3</v>
      </c>
      <c r="M980" s="9">
        <v>700</v>
      </c>
      <c r="N980" s="3">
        <v>0.47</v>
      </c>
      <c r="O980" s="2">
        <v>4.4000000000000004</v>
      </c>
      <c r="P980" s="4">
        <f t="shared" si="7"/>
        <v>1</v>
      </c>
      <c r="Q980" s="4">
        <v>67259</v>
      </c>
      <c r="R980" s="2" t="s">
        <v>3494</v>
      </c>
      <c r="S980" s="2" t="s">
        <v>3304</v>
      </c>
      <c r="T980" s="2" t="s">
        <v>3305</v>
      </c>
      <c r="U980" s="2" t="s">
        <v>3306</v>
      </c>
      <c r="V980" s="2" t="s">
        <v>3307</v>
      </c>
      <c r="W980" s="2" t="s">
        <v>3308</v>
      </c>
      <c r="X980" s="5" t="s">
        <v>3495</v>
      </c>
      <c r="Y980" s="5" t="s">
        <v>3496</v>
      </c>
    </row>
    <row r="981" spans="1:25" ht="13" x14ac:dyDescent="0.15">
      <c r="A981" s="2" t="s">
        <v>4006</v>
      </c>
      <c r="B981" s="2" t="s">
        <v>4007</v>
      </c>
      <c r="C981" s="8" t="str">
        <f ca="1">IFERROR(__xludf.DUMMYFUNCTION("INDEX(SPLIT(B981,"" ""),1)"),"HP")</f>
        <v>HP</v>
      </c>
      <c r="D981" s="2" t="s">
        <v>13942</v>
      </c>
      <c r="E981" s="8" t="s">
        <v>14038</v>
      </c>
      <c r="F981" s="8" t="s">
        <v>14075</v>
      </c>
      <c r="G981" s="8" t="s">
        <v>14076</v>
      </c>
      <c r="H981" s="8"/>
      <c r="I981" s="9">
        <v>369</v>
      </c>
      <c r="J981" s="8" t="str">
        <f t="shared" si="6"/>
        <v>251-500</v>
      </c>
      <c r="K981" s="8" t="s">
        <v>14205</v>
      </c>
      <c r="L981" s="8">
        <v>3</v>
      </c>
      <c r="M981" s="9">
        <v>1600</v>
      </c>
      <c r="N981" s="3">
        <v>0.77</v>
      </c>
      <c r="O981" s="2">
        <v>4</v>
      </c>
      <c r="P981" s="4">
        <f t="shared" si="7"/>
        <v>0</v>
      </c>
      <c r="Q981" s="4">
        <v>32625</v>
      </c>
      <c r="R981" s="2" t="s">
        <v>4008</v>
      </c>
      <c r="S981" s="2" t="s">
        <v>4009</v>
      </c>
      <c r="T981" s="2" t="s">
        <v>4010</v>
      </c>
      <c r="U981" s="2" t="s">
        <v>4011</v>
      </c>
      <c r="V981" s="2" t="s">
        <v>4012</v>
      </c>
      <c r="W981" s="2" t="s">
        <v>4013</v>
      </c>
      <c r="X981" s="5" t="s">
        <v>4014</v>
      </c>
      <c r="Y981" s="5" t="s">
        <v>4015</v>
      </c>
    </row>
    <row r="982" spans="1:25" ht="13" x14ac:dyDescent="0.15">
      <c r="A982" s="2" t="s">
        <v>13507</v>
      </c>
      <c r="B982" s="2" t="s">
        <v>13508</v>
      </c>
      <c r="C982" s="8" t="str">
        <f ca="1">IFERROR(__xludf.DUMMYFUNCTION("INDEX(SPLIT(B982,"" ""),1)"),"LACOPINE")</f>
        <v>LACOPINE</v>
      </c>
      <c r="D982" s="2" t="s">
        <v>13950</v>
      </c>
      <c r="E982" s="8" t="s">
        <v>13958</v>
      </c>
      <c r="F982" s="8" t="s">
        <v>13959</v>
      </c>
      <c r="G982" s="8" t="s">
        <v>13992</v>
      </c>
      <c r="H982" s="8" t="s">
        <v>14112</v>
      </c>
      <c r="I982" s="9">
        <v>369</v>
      </c>
      <c r="J982" s="8" t="str">
        <f t="shared" si="6"/>
        <v>251-500</v>
      </c>
      <c r="K982" s="8" t="s">
        <v>14205</v>
      </c>
      <c r="L982" s="8">
        <v>3</v>
      </c>
      <c r="M982" s="9">
        <v>599</v>
      </c>
      <c r="N982" s="3">
        <v>0.38</v>
      </c>
      <c r="O982" s="2">
        <v>3.9</v>
      </c>
      <c r="P982" s="4">
        <f t="shared" si="7"/>
        <v>0</v>
      </c>
      <c r="Q982" s="2">
        <v>82</v>
      </c>
      <c r="R982" s="2" t="s">
        <v>13509</v>
      </c>
      <c r="S982" s="2" t="s">
        <v>13510</v>
      </c>
      <c r="T982" s="2" t="s">
        <v>13511</v>
      </c>
      <c r="U982" s="2" t="s">
        <v>13512</v>
      </c>
      <c r="V982" s="2" t="s">
        <v>13513</v>
      </c>
      <c r="W982" s="2" t="s">
        <v>13514</v>
      </c>
      <c r="X982" s="5" t="s">
        <v>13515</v>
      </c>
      <c r="Y982" s="5" t="s">
        <v>13516</v>
      </c>
    </row>
    <row r="983" spans="1:25" ht="13" x14ac:dyDescent="0.15">
      <c r="A983" s="2" t="s">
        <v>1490</v>
      </c>
      <c r="B983" s="2" t="s">
        <v>1491</v>
      </c>
      <c r="C983" s="8" t="str">
        <f ca="1">IFERROR(__xludf.DUMMYFUNCTION("INDEX(SPLIT(B983,"" ""),1)"),"Duracell")</f>
        <v>Duracell</v>
      </c>
      <c r="D983" s="2" t="s">
        <v>13954</v>
      </c>
      <c r="E983" s="8" t="s">
        <v>14026</v>
      </c>
      <c r="F983" s="8" t="s">
        <v>14095</v>
      </c>
      <c r="G983" s="8" t="s">
        <v>14096</v>
      </c>
      <c r="H983" s="8" t="s">
        <v>14097</v>
      </c>
      <c r="I983" s="9">
        <v>368</v>
      </c>
      <c r="J983" s="8" t="str">
        <f t="shared" si="6"/>
        <v>251-500</v>
      </c>
      <c r="K983" s="8" t="s">
        <v>14205</v>
      </c>
      <c r="L983" s="8">
        <v>3</v>
      </c>
      <c r="M983" s="9">
        <v>699</v>
      </c>
      <c r="N983" s="3">
        <v>0.47</v>
      </c>
      <c r="O983" s="2">
        <v>4.2</v>
      </c>
      <c r="P983" s="4">
        <f t="shared" si="7"/>
        <v>1</v>
      </c>
      <c r="Q983" s="2">
        <v>387</v>
      </c>
      <c r="R983" s="2" t="s">
        <v>1493</v>
      </c>
      <c r="S983" s="2" t="s">
        <v>1494</v>
      </c>
      <c r="T983" s="2" t="s">
        <v>1495</v>
      </c>
      <c r="U983" s="2" t="s">
        <v>1496</v>
      </c>
      <c r="V983" s="2" t="s">
        <v>1497</v>
      </c>
      <c r="W983" s="2" t="s">
        <v>1498</v>
      </c>
      <c r="X983" s="5" t="s">
        <v>1499</v>
      </c>
      <c r="Y983" s="5" t="s">
        <v>1500</v>
      </c>
    </row>
    <row r="984" spans="1:25" ht="13" x14ac:dyDescent="0.15">
      <c r="A984" s="2" t="s">
        <v>10339</v>
      </c>
      <c r="B984" s="2" t="s">
        <v>10340</v>
      </c>
      <c r="C984" s="8" t="str">
        <f ca="1">IFERROR(__xludf.DUMMYFUNCTION("INDEX(SPLIT(B984,"" ""),1)"),"Themisto")</f>
        <v>Themisto</v>
      </c>
      <c r="D984" s="2" t="s">
        <v>13950</v>
      </c>
      <c r="E984" s="8" t="s">
        <v>13958</v>
      </c>
      <c r="F984" s="8" t="s">
        <v>13969</v>
      </c>
      <c r="G984" s="8" t="s">
        <v>14094</v>
      </c>
      <c r="H984" s="8"/>
      <c r="I984" s="9">
        <v>368</v>
      </c>
      <c r="J984" s="8" t="str">
        <f t="shared" si="6"/>
        <v>251-500</v>
      </c>
      <c r="K984" s="8" t="s">
        <v>14205</v>
      </c>
      <c r="L984" s="8">
        <v>3</v>
      </c>
      <c r="M984" s="9">
        <v>699</v>
      </c>
      <c r="N984" s="3">
        <v>0.47</v>
      </c>
      <c r="O984" s="2">
        <v>4.0999999999999996</v>
      </c>
      <c r="P984" s="4">
        <f t="shared" si="7"/>
        <v>0</v>
      </c>
      <c r="Q984" s="4">
        <v>1240</v>
      </c>
      <c r="R984" s="2" t="s">
        <v>10341</v>
      </c>
      <c r="S984" s="2" t="s">
        <v>10342</v>
      </c>
      <c r="T984" s="2" t="s">
        <v>10343</v>
      </c>
      <c r="U984" s="2" t="s">
        <v>10344</v>
      </c>
      <c r="V984" s="2" t="s">
        <v>10345</v>
      </c>
      <c r="W984" s="2" t="s">
        <v>10346</v>
      </c>
      <c r="X984" s="5" t="s">
        <v>10347</v>
      </c>
      <c r="Y984" s="5" t="s">
        <v>10348</v>
      </c>
    </row>
    <row r="985" spans="1:25" ht="13" x14ac:dyDescent="0.15">
      <c r="A985" s="2" t="s">
        <v>5169</v>
      </c>
      <c r="B985" s="2" t="s">
        <v>5170</v>
      </c>
      <c r="C985" s="8" t="str">
        <f ca="1">IFERROR(__xludf.DUMMYFUNCTION("INDEX(SPLIT(B985,"" ""),1)"),"boAt")</f>
        <v>boAt</v>
      </c>
      <c r="D985" s="2" t="s">
        <v>13942</v>
      </c>
      <c r="E985" s="8" t="s">
        <v>14007</v>
      </c>
      <c r="F985" s="8" t="s">
        <v>14008</v>
      </c>
      <c r="G985" s="8" t="s">
        <v>14009</v>
      </c>
      <c r="H985" s="8"/>
      <c r="I985" s="9">
        <v>365</v>
      </c>
      <c r="J985" s="8" t="str">
        <f t="shared" si="6"/>
        <v>251-500</v>
      </c>
      <c r="K985" s="8" t="s">
        <v>14205</v>
      </c>
      <c r="L985" s="8">
        <v>3</v>
      </c>
      <c r="M985" s="9">
        <v>999</v>
      </c>
      <c r="N985" s="3">
        <v>0.63</v>
      </c>
      <c r="O985" s="2">
        <v>4.0999999999999996</v>
      </c>
      <c r="P985" s="4">
        <f t="shared" si="7"/>
        <v>0</v>
      </c>
      <c r="Q985" s="2" t="s">
        <v>5172</v>
      </c>
      <c r="R985" s="2" t="s">
        <v>3775</v>
      </c>
      <c r="S985" s="2" t="s">
        <v>3404</v>
      </c>
      <c r="T985" s="2" t="s">
        <v>3405</v>
      </c>
      <c r="U985" s="2" t="s">
        <v>3406</v>
      </c>
      <c r="V985" s="2" t="s">
        <v>3407</v>
      </c>
      <c r="W985" s="2" t="s">
        <v>3408</v>
      </c>
      <c r="X985" s="5" t="s">
        <v>5173</v>
      </c>
      <c r="Y985" s="5" t="s">
        <v>5174</v>
      </c>
    </row>
    <row r="986" spans="1:25" ht="13" x14ac:dyDescent="0.15">
      <c r="A986" s="2" t="s">
        <v>9943</v>
      </c>
      <c r="B986" s="2" t="s">
        <v>9944</v>
      </c>
      <c r="C986" s="8" t="str">
        <f ca="1">IFERROR(__xludf.DUMMYFUNCTION("INDEX(SPLIT(B986,"" ""),1)"),"PrettyKrafts")</f>
        <v>PrettyKrafts</v>
      </c>
      <c r="D986" s="2" t="s">
        <v>13950</v>
      </c>
      <c r="E986" s="8" t="s">
        <v>14150</v>
      </c>
      <c r="F986" s="8" t="s">
        <v>14151</v>
      </c>
      <c r="G986" s="8" t="s">
        <v>14152</v>
      </c>
      <c r="H986" s="8"/>
      <c r="I986" s="9">
        <v>355</v>
      </c>
      <c r="J986" s="8" t="str">
        <f t="shared" si="6"/>
        <v>251-500</v>
      </c>
      <c r="K986" s="8" t="s">
        <v>14205</v>
      </c>
      <c r="L986" s="8">
        <v>3</v>
      </c>
      <c r="M986" s="9">
        <v>899</v>
      </c>
      <c r="N986" s="3">
        <v>0.61</v>
      </c>
      <c r="O986" s="2">
        <v>4.0999999999999996</v>
      </c>
      <c r="P986" s="4">
        <f t="shared" si="7"/>
        <v>0</v>
      </c>
      <c r="Q986" s="4">
        <v>1051</v>
      </c>
      <c r="R986" s="2" t="s">
        <v>9946</v>
      </c>
      <c r="S986" s="2" t="s">
        <v>9947</v>
      </c>
      <c r="T986" s="2" t="s">
        <v>9948</v>
      </c>
      <c r="U986" s="2" t="s">
        <v>9949</v>
      </c>
      <c r="V986" s="2" t="s">
        <v>9950</v>
      </c>
      <c r="W986" s="2" t="s">
        <v>9951</v>
      </c>
      <c r="X986" s="5" t="s">
        <v>9952</v>
      </c>
      <c r="Y986" s="5" t="s">
        <v>9953</v>
      </c>
    </row>
    <row r="987" spans="1:25" ht="13" x14ac:dyDescent="0.15">
      <c r="A987" s="2" t="s">
        <v>8331</v>
      </c>
      <c r="B987" s="2" t="s">
        <v>8332</v>
      </c>
      <c r="C987" s="8" t="str">
        <f ca="1">IFERROR(__xludf.DUMMYFUNCTION("INDEX(SPLIT(B987,"" ""),1)"),"TVARA")</f>
        <v>TVARA</v>
      </c>
      <c r="D987" s="2" t="s">
        <v>13954</v>
      </c>
      <c r="E987" s="8" t="s">
        <v>14026</v>
      </c>
      <c r="F987" s="8" t="s">
        <v>14027</v>
      </c>
      <c r="G987" s="8" t="s">
        <v>14028</v>
      </c>
      <c r="H987" s="8"/>
      <c r="I987" s="9">
        <v>354</v>
      </c>
      <c r="J987" s="8" t="str">
        <f t="shared" si="6"/>
        <v>251-500</v>
      </c>
      <c r="K987" s="8" t="s">
        <v>14205</v>
      </c>
      <c r="L987" s="8">
        <v>3</v>
      </c>
      <c r="M987" s="9">
        <v>1500</v>
      </c>
      <c r="N987" s="3">
        <v>0.76</v>
      </c>
      <c r="O987" s="2">
        <v>4</v>
      </c>
      <c r="P987" s="4">
        <f t="shared" si="7"/>
        <v>0</v>
      </c>
      <c r="Q987" s="4">
        <v>1026</v>
      </c>
      <c r="R987" s="2" t="s">
        <v>8334</v>
      </c>
      <c r="S987" s="2" t="s">
        <v>8335</v>
      </c>
      <c r="T987" s="2" t="s">
        <v>8336</v>
      </c>
      <c r="U987" s="2" t="s">
        <v>8337</v>
      </c>
      <c r="V987" s="2" t="s">
        <v>8338</v>
      </c>
      <c r="W987" s="2" t="s">
        <v>8339</v>
      </c>
      <c r="X987" s="5" t="s">
        <v>8340</v>
      </c>
      <c r="Y987" s="5" t="s">
        <v>8341</v>
      </c>
    </row>
    <row r="988" spans="1:25" ht="13" x14ac:dyDescent="0.15">
      <c r="A988" s="2" t="s">
        <v>10064</v>
      </c>
      <c r="B988" s="2" t="s">
        <v>10065</v>
      </c>
      <c r="C988" s="8" t="str">
        <f ca="1">IFERROR(__xludf.DUMMYFUNCTION("INDEX(SPLIT(B988,"" ""),1)"),"GILTON")</f>
        <v>GILTON</v>
      </c>
      <c r="D988" s="2" t="s">
        <v>13950</v>
      </c>
      <c r="E988" s="8" t="s">
        <v>13958</v>
      </c>
      <c r="F988" s="8" t="s">
        <v>13969</v>
      </c>
      <c r="G988" s="8" t="s">
        <v>14094</v>
      </c>
      <c r="H988" s="8"/>
      <c r="I988" s="9">
        <v>353</v>
      </c>
      <c r="J988" s="8" t="str">
        <f t="shared" si="6"/>
        <v>251-500</v>
      </c>
      <c r="K988" s="8" t="s">
        <v>14205</v>
      </c>
      <c r="L988" s="8">
        <v>3</v>
      </c>
      <c r="M988" s="9">
        <v>1199</v>
      </c>
      <c r="N988" s="3">
        <v>0.71</v>
      </c>
      <c r="O988" s="2">
        <v>4.3</v>
      </c>
      <c r="P988" s="4">
        <f t="shared" si="7"/>
        <v>1</v>
      </c>
      <c r="Q988" s="2">
        <v>629</v>
      </c>
      <c r="R988" s="2" t="s">
        <v>10067</v>
      </c>
      <c r="S988" s="2" t="s">
        <v>10068</v>
      </c>
      <c r="T988" s="2" t="s">
        <v>10069</v>
      </c>
      <c r="U988" s="2" t="s">
        <v>10070</v>
      </c>
      <c r="V988" s="2" t="s">
        <v>10071</v>
      </c>
      <c r="W988" s="2" t="s">
        <v>10072</v>
      </c>
      <c r="X988" s="5" t="s">
        <v>10073</v>
      </c>
      <c r="Y988" s="5" t="s">
        <v>10074</v>
      </c>
    </row>
    <row r="989" spans="1:25" ht="13" x14ac:dyDescent="0.15">
      <c r="A989" s="2" t="s">
        <v>9493</v>
      </c>
      <c r="B989" s="2" t="s">
        <v>9494</v>
      </c>
      <c r="C989" s="8" t="str">
        <f ca="1">IFERROR(__xludf.DUMMYFUNCTION("INDEX(SPLIT(B989,"" ""),1)"),"PrettyKrafts")</f>
        <v>PrettyKrafts</v>
      </c>
      <c r="D989" s="2" t="s">
        <v>13950</v>
      </c>
      <c r="E989" s="8" t="s">
        <v>14150</v>
      </c>
      <c r="F989" s="8" t="s">
        <v>14151</v>
      </c>
      <c r="G989" s="8" t="s">
        <v>14152</v>
      </c>
      <c r="H989" s="8"/>
      <c r="I989" s="9">
        <v>351</v>
      </c>
      <c r="J989" s="8" t="str">
        <f t="shared" si="6"/>
        <v>251-500</v>
      </c>
      <c r="K989" s="8" t="s">
        <v>14205</v>
      </c>
      <c r="L989" s="8">
        <v>3</v>
      </c>
      <c r="M989" s="9">
        <v>999</v>
      </c>
      <c r="N989" s="3">
        <v>0.65</v>
      </c>
      <c r="O989" s="2">
        <v>4</v>
      </c>
      <c r="P989" s="4">
        <f t="shared" si="7"/>
        <v>0</v>
      </c>
      <c r="Q989" s="4">
        <v>5380</v>
      </c>
      <c r="R989" s="2" t="s">
        <v>9497</v>
      </c>
      <c r="S989" s="2" t="s">
        <v>9498</v>
      </c>
      <c r="T989" s="2" t="s">
        <v>9499</v>
      </c>
      <c r="U989" s="2" t="s">
        <v>9500</v>
      </c>
      <c r="V989" s="2" t="s">
        <v>9501</v>
      </c>
      <c r="W989" s="2" t="s">
        <v>9502</v>
      </c>
      <c r="X989" s="5" t="s">
        <v>9503</v>
      </c>
      <c r="Y989" s="5" t="s">
        <v>9504</v>
      </c>
    </row>
    <row r="990" spans="1:25" ht="13" x14ac:dyDescent="0.15">
      <c r="A990" s="2" t="s">
        <v>11823</v>
      </c>
      <c r="B990" s="2" t="s">
        <v>11824</v>
      </c>
      <c r="C990" s="8" t="str">
        <f ca="1">IFERROR(__xludf.DUMMYFUNCTION("INDEX(SPLIT(B990,"" ""),1)"),"Tom")</f>
        <v>Tom</v>
      </c>
      <c r="D990" s="2" t="s">
        <v>13950</v>
      </c>
      <c r="E990" s="8" t="s">
        <v>14150</v>
      </c>
      <c r="F990" s="8" t="s">
        <v>14151</v>
      </c>
      <c r="G990" s="8" t="s">
        <v>14152</v>
      </c>
      <c r="H990" s="8"/>
      <c r="I990" s="9">
        <v>351</v>
      </c>
      <c r="J990" s="8" t="str">
        <f t="shared" si="6"/>
        <v>251-500</v>
      </c>
      <c r="K990" s="8" t="s">
        <v>14205</v>
      </c>
      <c r="L990" s="8">
        <v>3</v>
      </c>
      <c r="M990" s="9">
        <v>899</v>
      </c>
      <c r="N990" s="3">
        <v>0.61</v>
      </c>
      <c r="O990" s="2">
        <v>3.9</v>
      </c>
      <c r="P990" s="4">
        <f t="shared" si="7"/>
        <v>0</v>
      </c>
      <c r="Q990" s="2">
        <v>296</v>
      </c>
      <c r="R990" s="2" t="s">
        <v>11825</v>
      </c>
      <c r="S990" s="2" t="s">
        <v>11826</v>
      </c>
      <c r="T990" s="2" t="s">
        <v>11827</v>
      </c>
      <c r="U990" s="2" t="s">
        <v>11828</v>
      </c>
      <c r="V990" s="2" t="s">
        <v>11829</v>
      </c>
      <c r="W990" s="2" t="s">
        <v>11830</v>
      </c>
      <c r="X990" s="5" t="s">
        <v>11831</v>
      </c>
      <c r="Y990" s="5" t="s">
        <v>11832</v>
      </c>
    </row>
    <row r="991" spans="1:25" ht="13" x14ac:dyDescent="0.15">
      <c r="A991" s="2" t="s">
        <v>11570</v>
      </c>
      <c r="B991" s="2" t="s">
        <v>11571</v>
      </c>
      <c r="C991" s="8" t="str">
        <f ca="1">IFERROR(__xludf.DUMMYFUNCTION("INDEX(SPLIT(B991,"" ""),1)"),"PrettyKrafts")</f>
        <v>PrettyKrafts</v>
      </c>
      <c r="D991" s="2" t="s">
        <v>13950</v>
      </c>
      <c r="E991" s="8" t="s">
        <v>14150</v>
      </c>
      <c r="F991" s="8" t="s">
        <v>14151</v>
      </c>
      <c r="G991" s="8" t="s">
        <v>14152</v>
      </c>
      <c r="H991" s="8"/>
      <c r="I991" s="9">
        <v>351</v>
      </c>
      <c r="J991" s="8" t="str">
        <f t="shared" si="6"/>
        <v>251-500</v>
      </c>
      <c r="K991" s="8" t="s">
        <v>14205</v>
      </c>
      <c r="L991" s="8">
        <v>3</v>
      </c>
      <c r="M991" s="9">
        <v>1099</v>
      </c>
      <c r="N991" s="3">
        <v>0.68</v>
      </c>
      <c r="O991" s="2">
        <v>3.7</v>
      </c>
      <c r="P991" s="4">
        <f t="shared" si="7"/>
        <v>0</v>
      </c>
      <c r="Q991" s="4">
        <v>1470</v>
      </c>
      <c r="R991" s="2" t="s">
        <v>11572</v>
      </c>
      <c r="S991" s="2" t="s">
        <v>11573</v>
      </c>
      <c r="T991" s="2" t="s">
        <v>11574</v>
      </c>
      <c r="U991" s="2" t="s">
        <v>11575</v>
      </c>
      <c r="V991" s="2" t="s">
        <v>11576</v>
      </c>
      <c r="W991" s="2" t="s">
        <v>11577</v>
      </c>
      <c r="X991" s="5" t="s">
        <v>11578</v>
      </c>
      <c r="Y991" s="5" t="s">
        <v>11579</v>
      </c>
    </row>
    <row r="992" spans="1:25" ht="13" x14ac:dyDescent="0.15">
      <c r="A992" s="2" t="s">
        <v>160</v>
      </c>
      <c r="B992" s="2" t="s">
        <v>161</v>
      </c>
      <c r="C992" s="8" t="str">
        <f ca="1">IFERROR(__xludf.DUMMYFUNCTION("INDEX(SPLIT(B992,"" ""),1)"),"Portronics")</f>
        <v>Portronics</v>
      </c>
      <c r="D992" s="2" t="s">
        <v>13954</v>
      </c>
      <c r="E992" s="8" t="s">
        <v>14026</v>
      </c>
      <c r="F992" s="8" t="s">
        <v>14095</v>
      </c>
      <c r="G992" s="8" t="s">
        <v>14096</v>
      </c>
      <c r="H992" s="8" t="s">
        <v>14097</v>
      </c>
      <c r="I992" s="9">
        <v>350</v>
      </c>
      <c r="J992" s="8" t="str">
        <f t="shared" si="6"/>
        <v>251-500</v>
      </c>
      <c r="K992" s="8" t="s">
        <v>14205</v>
      </c>
      <c r="L992" s="8">
        <v>3</v>
      </c>
      <c r="M992" s="9">
        <v>899</v>
      </c>
      <c r="N992" s="3">
        <v>0.61</v>
      </c>
      <c r="O992" s="2">
        <v>4.2</v>
      </c>
      <c r="P992" s="4">
        <f t="shared" si="7"/>
        <v>1</v>
      </c>
      <c r="Q992" s="4">
        <v>2262</v>
      </c>
      <c r="R992" s="2" t="s">
        <v>164</v>
      </c>
      <c r="S992" s="2" t="s">
        <v>165</v>
      </c>
      <c r="T992" s="2" t="s">
        <v>166</v>
      </c>
      <c r="U992" s="2" t="s">
        <v>167</v>
      </c>
      <c r="V992" s="2" t="s">
        <v>168</v>
      </c>
      <c r="W992" s="2" t="s">
        <v>169</v>
      </c>
      <c r="X992" s="5" t="s">
        <v>170</v>
      </c>
      <c r="Y992" s="5" t="s">
        <v>171</v>
      </c>
    </row>
    <row r="993" spans="1:25" ht="13" x14ac:dyDescent="0.15">
      <c r="A993" s="2" t="s">
        <v>2011</v>
      </c>
      <c r="B993" s="2" t="s">
        <v>2012</v>
      </c>
      <c r="C993" s="8" t="str">
        <f ca="1">IFERROR(__xludf.DUMMYFUNCTION("INDEX(SPLIT(B993,"" ""),1)"),"POPIO")</f>
        <v>POPIO</v>
      </c>
      <c r="D993" s="2" t="s">
        <v>13954</v>
      </c>
      <c r="E993" s="8" t="s">
        <v>14026</v>
      </c>
      <c r="F993" s="8" t="s">
        <v>14095</v>
      </c>
      <c r="G993" s="8" t="s">
        <v>14096</v>
      </c>
      <c r="H993" s="8" t="s">
        <v>14097</v>
      </c>
      <c r="I993" s="9">
        <v>350</v>
      </c>
      <c r="J993" s="8" t="str">
        <f t="shared" si="6"/>
        <v>251-500</v>
      </c>
      <c r="K993" s="8" t="s">
        <v>14205</v>
      </c>
      <c r="L993" s="8">
        <v>3</v>
      </c>
      <c r="M993" s="9">
        <v>599</v>
      </c>
      <c r="N993" s="3">
        <v>0.42</v>
      </c>
      <c r="O993" s="2">
        <v>3.9</v>
      </c>
      <c r="P993" s="4">
        <f t="shared" si="7"/>
        <v>0</v>
      </c>
      <c r="Q993" s="4">
        <v>8314</v>
      </c>
      <c r="R993" s="2" t="s">
        <v>2013</v>
      </c>
      <c r="S993" s="2" t="s">
        <v>2014</v>
      </c>
      <c r="T993" s="2" t="s">
        <v>2015</v>
      </c>
      <c r="U993" s="2" t="s">
        <v>2016</v>
      </c>
      <c r="V993" s="2" t="s">
        <v>2017</v>
      </c>
      <c r="W993" s="2" t="s">
        <v>2018</v>
      </c>
      <c r="X993" s="5" t="s">
        <v>2019</v>
      </c>
      <c r="Y993" s="5" t="s">
        <v>2020</v>
      </c>
    </row>
    <row r="994" spans="1:25" ht="13" x14ac:dyDescent="0.15">
      <c r="A994" s="2" t="s">
        <v>749</v>
      </c>
      <c r="B994" s="2" t="s">
        <v>750</v>
      </c>
      <c r="C994" s="8" t="str">
        <f ca="1">IFERROR(__xludf.DUMMYFUNCTION("INDEX(SPLIT(B994,"" ""),1)"),"oraimo")</f>
        <v>oraimo</v>
      </c>
      <c r="D994" s="2" t="s">
        <v>13954</v>
      </c>
      <c r="E994" s="8" t="s">
        <v>14026</v>
      </c>
      <c r="F994" s="8" t="s">
        <v>14095</v>
      </c>
      <c r="G994" s="8" t="s">
        <v>14096</v>
      </c>
      <c r="H994" s="8" t="s">
        <v>14097</v>
      </c>
      <c r="I994" s="9">
        <v>349</v>
      </c>
      <c r="J994" s="8" t="str">
        <f t="shared" si="6"/>
        <v>251-500</v>
      </c>
      <c r="K994" s="8" t="s">
        <v>14205</v>
      </c>
      <c r="L994" s="8">
        <v>3</v>
      </c>
      <c r="M994" s="9">
        <v>899</v>
      </c>
      <c r="N994" s="3">
        <v>0.61</v>
      </c>
      <c r="O994" s="2">
        <v>4.5</v>
      </c>
      <c r="P994" s="4">
        <f t="shared" si="7"/>
        <v>1</v>
      </c>
      <c r="Q994" s="2">
        <v>149</v>
      </c>
      <c r="R994" s="2" t="s">
        <v>751</v>
      </c>
      <c r="S994" s="2" t="s">
        <v>752</v>
      </c>
      <c r="T994" s="2" t="s">
        <v>753</v>
      </c>
      <c r="U994" s="2" t="s">
        <v>754</v>
      </c>
      <c r="V994" s="2" t="s">
        <v>755</v>
      </c>
      <c r="W994" s="2" t="s">
        <v>756</v>
      </c>
      <c r="X994" s="5" t="s">
        <v>757</v>
      </c>
      <c r="Y994" s="5" t="s">
        <v>758</v>
      </c>
    </row>
    <row r="995" spans="1:25" ht="13" x14ac:dyDescent="0.15">
      <c r="A995" s="2" t="s">
        <v>182</v>
      </c>
      <c r="B995" s="2" t="s">
        <v>183</v>
      </c>
      <c r="C995" s="8" t="str">
        <f ca="1">IFERROR(__xludf.DUMMYFUNCTION("INDEX(SPLIT(B995,"" ""),1)"),"MI")</f>
        <v>MI</v>
      </c>
      <c r="D995" s="2" t="s">
        <v>13954</v>
      </c>
      <c r="E995" s="8" t="s">
        <v>14026</v>
      </c>
      <c r="F995" s="8" t="s">
        <v>14095</v>
      </c>
      <c r="G995" s="8" t="s">
        <v>14096</v>
      </c>
      <c r="H995" s="8" t="s">
        <v>14097</v>
      </c>
      <c r="I995" s="9">
        <v>349</v>
      </c>
      <c r="J995" s="8" t="str">
        <f t="shared" si="6"/>
        <v>251-500</v>
      </c>
      <c r="K995" s="8" t="s">
        <v>14205</v>
      </c>
      <c r="L995" s="8">
        <v>3</v>
      </c>
      <c r="M995" s="9">
        <v>399</v>
      </c>
      <c r="N995" s="3">
        <v>0.13</v>
      </c>
      <c r="O995" s="2">
        <v>4.4000000000000004</v>
      </c>
      <c r="P995" s="4">
        <f t="shared" si="7"/>
        <v>1</v>
      </c>
      <c r="Q995" s="4">
        <v>18757</v>
      </c>
      <c r="R995" s="2" t="s">
        <v>184</v>
      </c>
      <c r="S995" s="2" t="s">
        <v>185</v>
      </c>
      <c r="T995" s="2" t="s">
        <v>186</v>
      </c>
      <c r="U995" s="2" t="s">
        <v>187</v>
      </c>
      <c r="V995" s="2" t="s">
        <v>188</v>
      </c>
      <c r="W995" s="2" t="s">
        <v>189</v>
      </c>
      <c r="X995" s="5" t="s">
        <v>190</v>
      </c>
      <c r="Y995" s="5" t="s">
        <v>191</v>
      </c>
    </row>
    <row r="996" spans="1:25" ht="13" x14ac:dyDescent="0.15">
      <c r="A996" s="2" t="s">
        <v>1398</v>
      </c>
      <c r="B996" s="2" t="s">
        <v>1399</v>
      </c>
      <c r="C996" s="8" t="str">
        <f ca="1">IFERROR(__xludf.DUMMYFUNCTION("INDEX(SPLIT(B996,"" ""),1)"),"boAt")</f>
        <v>boAt</v>
      </c>
      <c r="D996" s="2" t="s">
        <v>13954</v>
      </c>
      <c r="E996" s="8" t="s">
        <v>14026</v>
      </c>
      <c r="F996" s="8" t="s">
        <v>14095</v>
      </c>
      <c r="G996" s="8" t="s">
        <v>14096</v>
      </c>
      <c r="H996" s="8" t="s">
        <v>14097</v>
      </c>
      <c r="I996" s="9">
        <v>349</v>
      </c>
      <c r="J996" s="8" t="str">
        <f t="shared" si="6"/>
        <v>251-500</v>
      </c>
      <c r="K996" s="8" t="s">
        <v>14205</v>
      </c>
      <c r="L996" s="8">
        <v>3</v>
      </c>
      <c r="M996" s="9">
        <v>699</v>
      </c>
      <c r="N996" s="3">
        <v>0.5</v>
      </c>
      <c r="O996" s="2">
        <v>4.3</v>
      </c>
      <c r="P996" s="4">
        <f t="shared" si="7"/>
        <v>1</v>
      </c>
      <c r="Q996" s="4">
        <v>20850</v>
      </c>
      <c r="R996" s="2" t="s">
        <v>1400</v>
      </c>
      <c r="S996" s="2" t="s">
        <v>336</v>
      </c>
      <c r="T996" s="2" t="s">
        <v>337</v>
      </c>
      <c r="U996" s="2" t="s">
        <v>338</v>
      </c>
      <c r="V996" s="2" t="s">
        <v>339</v>
      </c>
      <c r="W996" s="2" t="s">
        <v>340</v>
      </c>
      <c r="X996" s="5" t="s">
        <v>1401</v>
      </c>
      <c r="Y996" s="5" t="s">
        <v>1402</v>
      </c>
    </row>
    <row r="997" spans="1:25" ht="13" x14ac:dyDescent="0.15">
      <c r="A997" s="2" t="s">
        <v>5266</v>
      </c>
      <c r="B997" s="2" t="s">
        <v>5267</v>
      </c>
      <c r="C997" s="8" t="str">
        <f ca="1">IFERROR(__xludf.DUMMYFUNCTION("INDEX(SPLIT(B997,"" ""),1)"),"STRIFF")</f>
        <v>STRIFF</v>
      </c>
      <c r="D997" s="2" t="s">
        <v>13954</v>
      </c>
      <c r="E997" s="8" t="s">
        <v>14026</v>
      </c>
      <c r="F997" s="8" t="s">
        <v>14078</v>
      </c>
      <c r="G997" s="8" t="s">
        <v>14189</v>
      </c>
      <c r="H997" s="8"/>
      <c r="I997" s="9">
        <v>349</v>
      </c>
      <c r="J997" s="8" t="str">
        <f t="shared" si="6"/>
        <v>251-500</v>
      </c>
      <c r="K997" s="8" t="s">
        <v>14205</v>
      </c>
      <c r="L997" s="8">
        <v>3</v>
      </c>
      <c r="M997" s="9">
        <v>1499</v>
      </c>
      <c r="N997" s="3">
        <v>0.77</v>
      </c>
      <c r="O997" s="2">
        <v>4.3</v>
      </c>
      <c r="P997" s="4">
        <f t="shared" si="7"/>
        <v>1</v>
      </c>
      <c r="Q997" s="4">
        <v>24791</v>
      </c>
      <c r="R997" s="2" t="s">
        <v>5269</v>
      </c>
      <c r="S997" s="2" t="s">
        <v>5270</v>
      </c>
      <c r="T997" s="2" t="s">
        <v>5271</v>
      </c>
      <c r="U997" s="2" t="s">
        <v>5272</v>
      </c>
      <c r="V997" s="2" t="s">
        <v>5273</v>
      </c>
      <c r="W997" s="2" t="s">
        <v>5274</v>
      </c>
      <c r="X997" s="5" t="s">
        <v>5275</v>
      </c>
      <c r="Y997" s="5" t="s">
        <v>5276</v>
      </c>
    </row>
    <row r="998" spans="1:25" ht="13" x14ac:dyDescent="0.15">
      <c r="A998" s="2" t="s">
        <v>3159</v>
      </c>
      <c r="B998" s="2" t="s">
        <v>3160</v>
      </c>
      <c r="C998" s="8" t="str">
        <f ca="1">IFERROR(__xludf.DUMMYFUNCTION("INDEX(SPLIT(B998,"" ""),1)"),"Synqe")</f>
        <v>Synqe</v>
      </c>
      <c r="D998" s="2" t="s">
        <v>13954</v>
      </c>
      <c r="E998" s="8" t="s">
        <v>14026</v>
      </c>
      <c r="F998" s="8" t="s">
        <v>14095</v>
      </c>
      <c r="G998" s="8" t="s">
        <v>14096</v>
      </c>
      <c r="H998" s="8" t="s">
        <v>14097</v>
      </c>
      <c r="I998" s="9">
        <v>349</v>
      </c>
      <c r="J998" s="8" t="str">
        <f t="shared" si="6"/>
        <v>251-500</v>
      </c>
      <c r="K998" s="8" t="s">
        <v>14205</v>
      </c>
      <c r="L998" s="8">
        <v>3</v>
      </c>
      <c r="M998" s="9">
        <v>999</v>
      </c>
      <c r="N998" s="3">
        <v>0.65</v>
      </c>
      <c r="O998" s="2">
        <v>4.3</v>
      </c>
      <c r="P998" s="4">
        <f t="shared" si="7"/>
        <v>1</v>
      </c>
      <c r="Q998" s="2">
        <v>838</v>
      </c>
      <c r="R998" s="2" t="s">
        <v>3161</v>
      </c>
      <c r="S998" s="2" t="s">
        <v>3022</v>
      </c>
      <c r="T998" s="2" t="s">
        <v>3023</v>
      </c>
      <c r="U998" s="2" t="s">
        <v>3024</v>
      </c>
      <c r="V998" s="2" t="s">
        <v>3025</v>
      </c>
      <c r="W998" s="2" t="s">
        <v>3026</v>
      </c>
      <c r="X998" s="5" t="s">
        <v>3162</v>
      </c>
      <c r="Y998" s="5" t="s">
        <v>3163</v>
      </c>
    </row>
    <row r="999" spans="1:25" ht="13" x14ac:dyDescent="0.15">
      <c r="A999" s="2" t="s">
        <v>1028</v>
      </c>
      <c r="B999" s="2" t="s">
        <v>1029</v>
      </c>
      <c r="C999" s="8" t="str">
        <f ca="1">IFERROR(__xludf.DUMMYFUNCTION("INDEX(SPLIT(B999,"" ""),1)"),"Dealfreez")</f>
        <v>Dealfreez</v>
      </c>
      <c r="D999" s="2" t="s">
        <v>13942</v>
      </c>
      <c r="E999" s="8" t="s">
        <v>13943</v>
      </c>
      <c r="F999" s="8" t="s">
        <v>14038</v>
      </c>
      <c r="G999" s="8" t="s">
        <v>14109</v>
      </c>
      <c r="H999" s="8"/>
      <c r="I999" s="9">
        <v>349</v>
      </c>
      <c r="J999" s="8" t="str">
        <f t="shared" si="6"/>
        <v>251-500</v>
      </c>
      <c r="K999" s="8" t="s">
        <v>14205</v>
      </c>
      <c r="L999" s="8">
        <v>3</v>
      </c>
      <c r="M999" s="9">
        <v>1499</v>
      </c>
      <c r="N999" s="3">
        <v>0.77</v>
      </c>
      <c r="O999" s="2">
        <v>4.3</v>
      </c>
      <c r="P999" s="4">
        <f t="shared" si="7"/>
        <v>1</v>
      </c>
      <c r="Q999" s="4">
        <v>4145</v>
      </c>
      <c r="R999" s="2" t="s">
        <v>1030</v>
      </c>
      <c r="S999" s="2" t="s">
        <v>1031</v>
      </c>
      <c r="T999" s="2" t="s">
        <v>1032</v>
      </c>
      <c r="U999" s="2" t="s">
        <v>1033</v>
      </c>
      <c r="V999" s="2" t="s">
        <v>1034</v>
      </c>
      <c r="W999" s="2" t="s">
        <v>1035</v>
      </c>
      <c r="X999" s="5" t="s">
        <v>1036</v>
      </c>
      <c r="Y999" s="5" t="s">
        <v>1037</v>
      </c>
    </row>
    <row r="1000" spans="1:25" ht="13" x14ac:dyDescent="0.15">
      <c r="A1000" s="2" t="s">
        <v>1064</v>
      </c>
      <c r="B1000" s="2" t="s">
        <v>1065</v>
      </c>
      <c r="C1000" s="8" t="str">
        <f ca="1">IFERROR(__xludf.DUMMYFUNCTION("INDEX(SPLIT(B1000,"" ""),1)"),"Wayona")</f>
        <v>Wayona</v>
      </c>
      <c r="D1000" s="2" t="s">
        <v>13954</v>
      </c>
      <c r="E1000" s="8" t="s">
        <v>14026</v>
      </c>
      <c r="F1000" s="8" t="s">
        <v>14095</v>
      </c>
      <c r="G1000" s="8" t="s">
        <v>14096</v>
      </c>
      <c r="H1000" s="8" t="s">
        <v>14097</v>
      </c>
      <c r="I1000" s="9">
        <v>349</v>
      </c>
      <c r="J1000" s="8" t="str">
        <f t="shared" si="6"/>
        <v>251-500</v>
      </c>
      <c r="K1000" s="8" t="s">
        <v>14205</v>
      </c>
      <c r="L1000" s="8">
        <v>3</v>
      </c>
      <c r="M1000" s="9">
        <v>999</v>
      </c>
      <c r="N1000" s="3">
        <v>0.65</v>
      </c>
      <c r="O1000" s="2">
        <v>4.2</v>
      </c>
      <c r="P1000" s="4">
        <f t="shared" si="7"/>
        <v>1</v>
      </c>
      <c r="Q1000" s="4">
        <v>13120</v>
      </c>
      <c r="R1000" s="2" t="s">
        <v>1066</v>
      </c>
      <c r="S1000" s="2" t="s">
        <v>1067</v>
      </c>
      <c r="T1000" s="2" t="s">
        <v>1068</v>
      </c>
      <c r="U1000" s="2" t="s">
        <v>1069</v>
      </c>
      <c r="V1000" s="2" t="s">
        <v>1070</v>
      </c>
      <c r="W1000" s="2" t="s">
        <v>1071</v>
      </c>
      <c r="X1000" s="5" t="s">
        <v>1072</v>
      </c>
      <c r="Y1000" s="5" t="s">
        <v>1073</v>
      </c>
    </row>
    <row r="1001" spans="1:25" ht="13" x14ac:dyDescent="0.15">
      <c r="A1001" s="2" t="s">
        <v>7424</v>
      </c>
      <c r="B1001" s="2" t="s">
        <v>7425</v>
      </c>
      <c r="C1001" s="8" t="str">
        <f ca="1">IFERROR(__xludf.DUMMYFUNCTION("INDEX(SPLIT(B1001,"" ""),1)"),"DIGITEK®")</f>
        <v>DIGITEK®</v>
      </c>
      <c r="D1001" s="2" t="s">
        <v>13942</v>
      </c>
      <c r="E1001" s="8" t="s">
        <v>14012</v>
      </c>
      <c r="F1001" s="8" t="s">
        <v>14038</v>
      </c>
      <c r="G1001" s="8" t="s">
        <v>14101</v>
      </c>
      <c r="H1001" s="8" t="s">
        <v>14224</v>
      </c>
      <c r="I1001" s="9">
        <v>349</v>
      </c>
      <c r="J1001" s="8" t="str">
        <f t="shared" si="6"/>
        <v>251-500</v>
      </c>
      <c r="K1001" s="8" t="s">
        <v>14205</v>
      </c>
      <c r="L1001" s="8">
        <v>3</v>
      </c>
      <c r="M1001" s="9">
        <v>995</v>
      </c>
      <c r="N1001" s="3">
        <v>0.65</v>
      </c>
      <c r="O1001" s="2">
        <v>4.2</v>
      </c>
      <c r="P1001" s="4">
        <f t="shared" si="7"/>
        <v>1</v>
      </c>
      <c r="Q1001" s="4">
        <v>6676</v>
      </c>
      <c r="R1001" s="2" t="s">
        <v>7426</v>
      </c>
      <c r="S1001" s="2" t="s">
        <v>7427</v>
      </c>
      <c r="T1001" s="2" t="s">
        <v>7428</v>
      </c>
      <c r="U1001" s="2" t="s">
        <v>7429</v>
      </c>
      <c r="V1001" s="2" t="s">
        <v>7430</v>
      </c>
      <c r="W1001" s="2" t="s">
        <v>7431</v>
      </c>
      <c r="X1001" s="5" t="s">
        <v>7432</v>
      </c>
      <c r="Y1001" s="5" t="s">
        <v>7433</v>
      </c>
    </row>
    <row r="1002" spans="1:25" ht="13" x14ac:dyDescent="0.15">
      <c r="A1002" s="2" t="s">
        <v>2613</v>
      </c>
      <c r="B1002" s="2" t="s">
        <v>2614</v>
      </c>
      <c r="C1002" s="8" t="str">
        <f ca="1">IFERROR(__xludf.DUMMYFUNCTION("INDEX(SPLIT(B1002,"" ""),1)"),"Dealfreez")</f>
        <v>Dealfreez</v>
      </c>
      <c r="D1002" s="2" t="s">
        <v>13942</v>
      </c>
      <c r="E1002" s="8" t="s">
        <v>13943</v>
      </c>
      <c r="F1002" s="8" t="s">
        <v>14038</v>
      </c>
      <c r="G1002" s="8" t="s">
        <v>14109</v>
      </c>
      <c r="H1002" s="8"/>
      <c r="I1002" s="9">
        <v>349</v>
      </c>
      <c r="J1002" s="8" t="str">
        <f t="shared" si="6"/>
        <v>251-500</v>
      </c>
      <c r="K1002" s="8" t="s">
        <v>14205</v>
      </c>
      <c r="L1002" s="8">
        <v>3</v>
      </c>
      <c r="M1002" s="9">
        <v>999</v>
      </c>
      <c r="N1002" s="3">
        <v>0.65</v>
      </c>
      <c r="O1002" s="2">
        <v>4.2</v>
      </c>
      <c r="P1002" s="4">
        <f t="shared" si="7"/>
        <v>1</v>
      </c>
      <c r="Q1002" s="2">
        <v>513</v>
      </c>
      <c r="R1002" s="2" t="s">
        <v>2615</v>
      </c>
      <c r="S1002" s="2" t="s">
        <v>2616</v>
      </c>
      <c r="T1002" s="2" t="s">
        <v>2617</v>
      </c>
      <c r="U1002" s="2" t="s">
        <v>2618</v>
      </c>
      <c r="V1002" s="2" t="s">
        <v>2619</v>
      </c>
      <c r="W1002" s="2" t="s">
        <v>2620</v>
      </c>
      <c r="X1002" s="5" t="s">
        <v>2621</v>
      </c>
      <c r="Y1002" s="5" t="s">
        <v>2622</v>
      </c>
    </row>
    <row r="1003" spans="1:25" ht="13" x14ac:dyDescent="0.15">
      <c r="A1003" s="2" t="s">
        <v>1293</v>
      </c>
      <c r="B1003" s="2" t="s">
        <v>1294</v>
      </c>
      <c r="C1003" s="8" t="str">
        <f ca="1">IFERROR(__xludf.DUMMYFUNCTION("INDEX(SPLIT(B1003,"" ""),1)"),"7SEVEN®")</f>
        <v>7SEVEN®</v>
      </c>
      <c r="D1003" s="2" t="s">
        <v>13942</v>
      </c>
      <c r="E1003" s="8" t="s">
        <v>13943</v>
      </c>
      <c r="F1003" s="8" t="s">
        <v>14038</v>
      </c>
      <c r="G1003" s="8" t="s">
        <v>14109</v>
      </c>
      <c r="H1003" s="8"/>
      <c r="I1003" s="9">
        <v>349</v>
      </c>
      <c r="J1003" s="8" t="str">
        <f t="shared" si="6"/>
        <v>251-500</v>
      </c>
      <c r="K1003" s="8" t="s">
        <v>14205</v>
      </c>
      <c r="L1003" s="8">
        <v>3</v>
      </c>
      <c r="M1003" s="9">
        <v>599</v>
      </c>
      <c r="N1003" s="3">
        <v>0.42</v>
      </c>
      <c r="O1003" s="2">
        <v>4.2</v>
      </c>
      <c r="P1003" s="4">
        <f t="shared" si="7"/>
        <v>1</v>
      </c>
      <c r="Q1003" s="2">
        <v>284</v>
      </c>
      <c r="R1003" s="2" t="s">
        <v>1295</v>
      </c>
      <c r="S1003" s="2" t="s">
        <v>1296</v>
      </c>
      <c r="T1003" s="2" t="s">
        <v>1297</v>
      </c>
      <c r="U1003" s="2" t="s">
        <v>1298</v>
      </c>
      <c r="V1003" s="2" t="s">
        <v>1299</v>
      </c>
      <c r="W1003" s="2" t="s">
        <v>1300</v>
      </c>
      <c r="X1003" s="5" t="s">
        <v>1301</v>
      </c>
      <c r="Y1003" s="5" t="s">
        <v>1302</v>
      </c>
    </row>
    <row r="1004" spans="1:25" ht="13" x14ac:dyDescent="0.15">
      <c r="A1004" s="2" t="s">
        <v>2822</v>
      </c>
      <c r="B1004" s="2" t="s">
        <v>2823</v>
      </c>
      <c r="C1004" s="8" t="str">
        <f ca="1">IFERROR(__xludf.DUMMYFUNCTION("INDEX(SPLIT(B1004,"" ""),1)"),"AmazonBasics")</f>
        <v>AmazonBasics</v>
      </c>
      <c r="D1004" s="2" t="s">
        <v>13954</v>
      </c>
      <c r="E1004" s="8" t="s">
        <v>14026</v>
      </c>
      <c r="F1004" s="8" t="s">
        <v>14095</v>
      </c>
      <c r="G1004" s="8" t="s">
        <v>14096</v>
      </c>
      <c r="H1004" s="8" t="s">
        <v>14097</v>
      </c>
      <c r="I1004" s="9">
        <v>349</v>
      </c>
      <c r="J1004" s="8" t="str">
        <f t="shared" si="6"/>
        <v>251-500</v>
      </c>
      <c r="K1004" s="8" t="s">
        <v>14205</v>
      </c>
      <c r="L1004" s="8">
        <v>3</v>
      </c>
      <c r="M1004" s="9">
        <v>899</v>
      </c>
      <c r="N1004" s="3">
        <v>0.61</v>
      </c>
      <c r="O1004" s="2">
        <v>4.0999999999999996</v>
      </c>
      <c r="P1004" s="4">
        <f t="shared" si="7"/>
        <v>0</v>
      </c>
      <c r="Q1004" s="4">
        <v>14896</v>
      </c>
      <c r="R1004" s="2" t="s">
        <v>2824</v>
      </c>
      <c r="S1004" s="2" t="s">
        <v>2825</v>
      </c>
      <c r="T1004" s="2" t="s">
        <v>2826</v>
      </c>
      <c r="U1004" s="2" t="s">
        <v>2827</v>
      </c>
      <c r="V1004" s="2" t="s">
        <v>2828</v>
      </c>
      <c r="W1004" s="2" t="s">
        <v>2829</v>
      </c>
      <c r="X1004" s="5" t="s">
        <v>2830</v>
      </c>
      <c r="Y1004" s="5" t="s">
        <v>2831</v>
      </c>
    </row>
    <row r="1005" spans="1:25" ht="13" x14ac:dyDescent="0.15">
      <c r="A1005" s="2" t="s">
        <v>3400</v>
      </c>
      <c r="B1005" s="2" t="s">
        <v>3401</v>
      </c>
      <c r="C1005" s="8" t="str">
        <f ca="1">IFERROR(__xludf.DUMMYFUNCTION("INDEX(SPLIT(B1005,"" ""),1)"),"boAt")</f>
        <v>boAt</v>
      </c>
      <c r="D1005" s="2" t="s">
        <v>13942</v>
      </c>
      <c r="E1005" s="8" t="s">
        <v>14007</v>
      </c>
      <c r="F1005" s="8" t="s">
        <v>14008</v>
      </c>
      <c r="G1005" s="8" t="s">
        <v>14009</v>
      </c>
      <c r="H1005" s="8"/>
      <c r="I1005" s="9">
        <v>349</v>
      </c>
      <c r="J1005" s="8" t="str">
        <f t="shared" si="6"/>
        <v>251-500</v>
      </c>
      <c r="K1005" s="8" t="s">
        <v>14205</v>
      </c>
      <c r="L1005" s="8">
        <v>3</v>
      </c>
      <c r="M1005" s="9">
        <v>999</v>
      </c>
      <c r="N1005" s="3">
        <v>0.65</v>
      </c>
      <c r="O1005" s="2">
        <v>4.0999999999999996</v>
      </c>
      <c r="P1005" s="4">
        <f t="shared" si="7"/>
        <v>0</v>
      </c>
      <c r="Q1005" s="2" t="s">
        <v>3402</v>
      </c>
      <c r="R1005" s="2" t="s">
        <v>3403</v>
      </c>
      <c r="S1005" s="2" t="s">
        <v>3404</v>
      </c>
      <c r="T1005" s="2" t="s">
        <v>3405</v>
      </c>
      <c r="U1005" s="2" t="s">
        <v>3406</v>
      </c>
      <c r="V1005" s="2" t="s">
        <v>3407</v>
      </c>
      <c r="W1005" s="2" t="s">
        <v>3408</v>
      </c>
      <c r="X1005" s="5" t="s">
        <v>3409</v>
      </c>
      <c r="Y1005" s="5" t="s">
        <v>3410</v>
      </c>
    </row>
    <row r="1006" spans="1:25" ht="13" x14ac:dyDescent="0.15">
      <c r="A1006" s="2" t="s">
        <v>7448</v>
      </c>
      <c r="B1006" s="2" t="s">
        <v>7449</v>
      </c>
      <c r="C1006" s="8" t="str">
        <f ca="1">IFERROR(__xludf.DUMMYFUNCTION("INDEX(SPLIT(B1006,"" ""),1)"),"Kingston")</f>
        <v>Kingston</v>
      </c>
      <c r="D1006" s="2" t="s">
        <v>13954</v>
      </c>
      <c r="E1006" s="8" t="s">
        <v>13976</v>
      </c>
      <c r="F1006" s="8" t="s">
        <v>14119</v>
      </c>
      <c r="G1006" s="8"/>
      <c r="H1006" s="8"/>
      <c r="I1006" s="9">
        <v>349</v>
      </c>
      <c r="J1006" s="8" t="str">
        <f t="shared" si="6"/>
        <v>251-500</v>
      </c>
      <c r="K1006" s="8" t="s">
        <v>14205</v>
      </c>
      <c r="L1006" s="8">
        <v>3</v>
      </c>
      <c r="M1006" s="9">
        <v>450</v>
      </c>
      <c r="N1006" s="3">
        <v>0.22</v>
      </c>
      <c r="O1006" s="2">
        <v>4.0999999999999996</v>
      </c>
      <c r="P1006" s="4">
        <f t="shared" si="7"/>
        <v>0</v>
      </c>
      <c r="Q1006" s="4">
        <v>18656</v>
      </c>
      <c r="R1006" s="2" t="s">
        <v>7451</v>
      </c>
      <c r="S1006" s="2" t="s">
        <v>7452</v>
      </c>
      <c r="T1006" s="2" t="s">
        <v>7453</v>
      </c>
      <c r="U1006" s="2" t="s">
        <v>7454</v>
      </c>
      <c r="V1006" s="2" t="s">
        <v>7455</v>
      </c>
      <c r="W1006" s="2" t="s">
        <v>7456</v>
      </c>
      <c r="X1006" s="5" t="s">
        <v>7457</v>
      </c>
      <c r="Y1006" s="5" t="s">
        <v>7458</v>
      </c>
    </row>
    <row r="1007" spans="1:25" ht="13" x14ac:dyDescent="0.15">
      <c r="A1007" s="2" t="s">
        <v>759</v>
      </c>
      <c r="B1007" s="2" t="s">
        <v>760</v>
      </c>
      <c r="C1007" s="8" t="str">
        <f ca="1">IFERROR(__xludf.DUMMYFUNCTION("INDEX(SPLIT(B1007,"" ""),1)"),"CEDO")</f>
        <v>CEDO</v>
      </c>
      <c r="D1007" s="2" t="s">
        <v>13954</v>
      </c>
      <c r="E1007" s="8" t="s">
        <v>14026</v>
      </c>
      <c r="F1007" s="8" t="s">
        <v>14095</v>
      </c>
      <c r="G1007" s="8" t="s">
        <v>14096</v>
      </c>
      <c r="H1007" s="8" t="s">
        <v>14097</v>
      </c>
      <c r="I1007" s="9">
        <v>349</v>
      </c>
      <c r="J1007" s="8" t="str">
        <f t="shared" si="6"/>
        <v>251-500</v>
      </c>
      <c r="K1007" s="8" t="s">
        <v>14205</v>
      </c>
      <c r="L1007" s="8">
        <v>3</v>
      </c>
      <c r="M1007" s="9">
        <v>599</v>
      </c>
      <c r="N1007" s="3">
        <v>0.42</v>
      </c>
      <c r="O1007" s="2">
        <v>4.0999999999999996</v>
      </c>
      <c r="P1007" s="4">
        <f t="shared" si="7"/>
        <v>0</v>
      </c>
      <c r="Q1007" s="2">
        <v>210</v>
      </c>
      <c r="R1007" s="2" t="s">
        <v>761</v>
      </c>
      <c r="S1007" s="2" t="s">
        <v>762</v>
      </c>
      <c r="T1007" s="2" t="s">
        <v>763</v>
      </c>
      <c r="U1007" s="2" t="s">
        <v>764</v>
      </c>
      <c r="V1007" s="2" t="s">
        <v>765</v>
      </c>
      <c r="W1007" s="2" t="s">
        <v>766</v>
      </c>
      <c r="X1007" s="5" t="s">
        <v>767</v>
      </c>
      <c r="Y1007" s="5" t="s">
        <v>768</v>
      </c>
    </row>
    <row r="1008" spans="1:25" ht="13" x14ac:dyDescent="0.15">
      <c r="A1008" s="2" t="s">
        <v>9857</v>
      </c>
      <c r="B1008" s="2" t="s">
        <v>9858</v>
      </c>
      <c r="C1008" s="8" t="str">
        <f ca="1">IFERROR(__xludf.DUMMYFUNCTION("INDEX(SPLIT(B1008,"" ""),1)"),"Simxen")</f>
        <v>Simxen</v>
      </c>
      <c r="D1008" s="2" t="s">
        <v>13950</v>
      </c>
      <c r="E1008" s="8" t="s">
        <v>13958</v>
      </c>
      <c r="F1008" s="8" t="s">
        <v>13969</v>
      </c>
      <c r="G1008" s="8" t="s">
        <v>14094</v>
      </c>
      <c r="H1008" s="8"/>
      <c r="I1008" s="9">
        <v>349</v>
      </c>
      <c r="J1008" s="8" t="str">
        <f t="shared" si="6"/>
        <v>251-500</v>
      </c>
      <c r="K1008" s="8" t="s">
        <v>14205</v>
      </c>
      <c r="L1008" s="8">
        <v>3</v>
      </c>
      <c r="M1008" s="9">
        <v>999</v>
      </c>
      <c r="N1008" s="3">
        <v>0.65</v>
      </c>
      <c r="O1008" s="2">
        <v>4</v>
      </c>
      <c r="P1008" s="4">
        <f t="shared" si="7"/>
        <v>0</v>
      </c>
      <c r="Q1008" s="4">
        <v>15646</v>
      </c>
      <c r="R1008" s="2" t="s">
        <v>9859</v>
      </c>
      <c r="S1008" s="2" t="s">
        <v>9860</v>
      </c>
      <c r="T1008" s="2" t="s">
        <v>9861</v>
      </c>
      <c r="U1008" s="2" t="s">
        <v>9862</v>
      </c>
      <c r="V1008" s="2" t="s">
        <v>9863</v>
      </c>
      <c r="W1008" s="2" t="s">
        <v>9864</v>
      </c>
      <c r="X1008" s="5" t="s">
        <v>9865</v>
      </c>
      <c r="Y1008" s="5" t="s">
        <v>9866</v>
      </c>
    </row>
    <row r="1009" spans="1:25" ht="13" x14ac:dyDescent="0.15">
      <c r="A1009" s="2" t="s">
        <v>3389</v>
      </c>
      <c r="B1009" s="2" t="s">
        <v>3390</v>
      </c>
      <c r="C1009" s="8" t="str">
        <f ca="1">IFERROR(__xludf.DUMMYFUNCTION("INDEX(SPLIT(B1009,"" ""),1)"),"pTron")</f>
        <v>pTron</v>
      </c>
      <c r="D1009" s="2" t="s">
        <v>13942</v>
      </c>
      <c r="E1009" s="8" t="s">
        <v>13947</v>
      </c>
      <c r="F1009" s="8" t="s">
        <v>14045</v>
      </c>
      <c r="G1009" s="8" t="s">
        <v>14050</v>
      </c>
      <c r="H1009" s="8" t="s">
        <v>14162</v>
      </c>
      <c r="I1009" s="9">
        <v>349</v>
      </c>
      <c r="J1009" s="8" t="str">
        <f t="shared" si="6"/>
        <v>251-500</v>
      </c>
      <c r="K1009" s="8" t="s">
        <v>14205</v>
      </c>
      <c r="L1009" s="8">
        <v>3</v>
      </c>
      <c r="M1009" s="9">
        <v>1299</v>
      </c>
      <c r="N1009" s="3">
        <v>0.73</v>
      </c>
      <c r="O1009" s="2">
        <v>4</v>
      </c>
      <c r="P1009" s="4">
        <f t="shared" si="7"/>
        <v>0</v>
      </c>
      <c r="Q1009" s="4">
        <v>14282</v>
      </c>
      <c r="R1009" s="2" t="s">
        <v>3392</v>
      </c>
      <c r="S1009" s="2" t="s">
        <v>3393</v>
      </c>
      <c r="T1009" s="2" t="s">
        <v>3394</v>
      </c>
      <c r="U1009" s="2" t="s">
        <v>3395</v>
      </c>
      <c r="V1009" s="2" t="s">
        <v>3396</v>
      </c>
      <c r="W1009" s="2" t="s">
        <v>3397</v>
      </c>
      <c r="X1009" s="5" t="s">
        <v>3398</v>
      </c>
      <c r="Y1009" s="5" t="s">
        <v>3399</v>
      </c>
    </row>
    <row r="1010" spans="1:25" ht="13" x14ac:dyDescent="0.15">
      <c r="A1010" s="2" t="s">
        <v>1327</v>
      </c>
      <c r="B1010" s="2" t="s">
        <v>1328</v>
      </c>
      <c r="C1010" s="8" t="str">
        <f ca="1">IFERROR(__xludf.DUMMYFUNCTION("INDEX(SPLIT(B1010,"" ""),1)"),"Saifsmart")</f>
        <v>Saifsmart</v>
      </c>
      <c r="D1010" s="2" t="s">
        <v>13942</v>
      </c>
      <c r="E1010" s="8" t="s">
        <v>14002</v>
      </c>
      <c r="F1010" s="8" t="s">
        <v>14038</v>
      </c>
      <c r="G1010" s="8" t="s">
        <v>14228</v>
      </c>
      <c r="H1010" s="8" t="s">
        <v>14181</v>
      </c>
      <c r="I1010" s="9">
        <v>349</v>
      </c>
      <c r="J1010" s="8" t="str">
        <f t="shared" si="6"/>
        <v>251-500</v>
      </c>
      <c r="K1010" s="8" t="s">
        <v>14205</v>
      </c>
      <c r="L1010" s="8">
        <v>3</v>
      </c>
      <c r="M1010" s="9">
        <v>1299</v>
      </c>
      <c r="N1010" s="3">
        <v>0.73</v>
      </c>
      <c r="O1010" s="2">
        <v>4</v>
      </c>
      <c r="P1010" s="4">
        <f t="shared" si="7"/>
        <v>0</v>
      </c>
      <c r="Q1010" s="4">
        <v>3295</v>
      </c>
      <c r="R1010" s="2" t="s">
        <v>1330</v>
      </c>
      <c r="S1010" s="2" t="s">
        <v>1331</v>
      </c>
      <c r="T1010" s="2" t="s">
        <v>1332</v>
      </c>
      <c r="U1010" s="2" t="s">
        <v>1333</v>
      </c>
      <c r="V1010" s="2" t="s">
        <v>1334</v>
      </c>
      <c r="W1010" s="2" t="s">
        <v>1335</v>
      </c>
      <c r="X1010" s="5" t="s">
        <v>1336</v>
      </c>
      <c r="Y1010" s="5" t="s">
        <v>1337</v>
      </c>
    </row>
    <row r="1011" spans="1:25" ht="13" x14ac:dyDescent="0.15">
      <c r="A1011" s="2" t="s">
        <v>1969</v>
      </c>
      <c r="B1011" s="2" t="s">
        <v>1970</v>
      </c>
      <c r="C1011" s="8" t="str">
        <f ca="1">IFERROR(__xludf.DUMMYFUNCTION("INDEX(SPLIT(B1011,"" ""),1)"),"Cotbolt")</f>
        <v>Cotbolt</v>
      </c>
      <c r="D1011" s="2" t="s">
        <v>13942</v>
      </c>
      <c r="E1011" s="8" t="s">
        <v>13943</v>
      </c>
      <c r="F1011" s="8" t="s">
        <v>14038</v>
      </c>
      <c r="G1011" s="8" t="s">
        <v>14109</v>
      </c>
      <c r="H1011" s="8"/>
      <c r="I1011" s="9">
        <v>349</v>
      </c>
      <c r="J1011" s="8" t="str">
        <f t="shared" si="6"/>
        <v>251-500</v>
      </c>
      <c r="K1011" s="8" t="s">
        <v>14205</v>
      </c>
      <c r="L1011" s="8">
        <v>3</v>
      </c>
      <c r="M1011" s="9">
        <v>999</v>
      </c>
      <c r="N1011" s="3">
        <v>0.65</v>
      </c>
      <c r="O1011" s="2">
        <v>4</v>
      </c>
      <c r="P1011" s="4">
        <f t="shared" si="7"/>
        <v>0</v>
      </c>
      <c r="Q1011" s="2">
        <v>839</v>
      </c>
      <c r="R1011" s="2" t="s">
        <v>1971</v>
      </c>
      <c r="S1011" s="2" t="s">
        <v>1972</v>
      </c>
      <c r="T1011" s="2" t="s">
        <v>1973</v>
      </c>
      <c r="U1011" s="2" t="s">
        <v>1974</v>
      </c>
      <c r="V1011" s="2" t="s">
        <v>1975</v>
      </c>
      <c r="W1011" s="2" t="s">
        <v>1976</v>
      </c>
      <c r="X1011" s="5" t="s">
        <v>1977</v>
      </c>
      <c r="Y1011" s="5" t="s">
        <v>1978</v>
      </c>
    </row>
    <row r="1012" spans="1:25" ht="13" x14ac:dyDescent="0.15">
      <c r="A1012" s="2" t="s">
        <v>3437</v>
      </c>
      <c r="B1012" s="2" t="s">
        <v>3438</v>
      </c>
      <c r="C1012" s="8" t="str">
        <f ca="1">IFERROR(__xludf.DUMMYFUNCTION("INDEX(SPLIT(B1012,"" ""),1)"),"ELV")</f>
        <v>ELV</v>
      </c>
      <c r="D1012" s="2" t="s">
        <v>13942</v>
      </c>
      <c r="E1012" s="8" t="s">
        <v>13947</v>
      </c>
      <c r="F1012" s="8" t="s">
        <v>14045</v>
      </c>
      <c r="G1012" s="8" t="s">
        <v>14192</v>
      </c>
      <c r="H1012" s="8" t="s">
        <v>14193</v>
      </c>
      <c r="I1012" s="9">
        <v>349</v>
      </c>
      <c r="J1012" s="8" t="str">
        <f t="shared" si="6"/>
        <v>251-500</v>
      </c>
      <c r="K1012" s="8" t="s">
        <v>14205</v>
      </c>
      <c r="L1012" s="8">
        <v>3</v>
      </c>
      <c r="M1012" s="9">
        <v>999</v>
      </c>
      <c r="N1012" s="3">
        <v>0.65</v>
      </c>
      <c r="O1012" s="2">
        <v>3.9</v>
      </c>
      <c r="P1012" s="4">
        <f t="shared" si="7"/>
        <v>0</v>
      </c>
      <c r="Q1012" s="4">
        <v>46399</v>
      </c>
      <c r="R1012" s="2" t="s">
        <v>3440</v>
      </c>
      <c r="S1012" s="2" t="s">
        <v>3441</v>
      </c>
      <c r="T1012" s="2" t="s">
        <v>3442</v>
      </c>
      <c r="U1012" s="2" t="s">
        <v>3443</v>
      </c>
      <c r="V1012" s="2" t="s">
        <v>3444</v>
      </c>
      <c r="W1012" s="2" t="s">
        <v>3445</v>
      </c>
      <c r="X1012" s="5" t="s">
        <v>3446</v>
      </c>
      <c r="Y1012" s="5" t="s">
        <v>3447</v>
      </c>
    </row>
    <row r="1013" spans="1:25" ht="13" x14ac:dyDescent="0.15">
      <c r="A1013" s="2" t="s">
        <v>8042</v>
      </c>
      <c r="B1013" s="2" t="s">
        <v>8043</v>
      </c>
      <c r="C1013" s="8" t="str">
        <f ca="1">IFERROR(__xludf.DUMMYFUNCTION("INDEX(SPLIT(B1013,"" ""),1)"),"Lapster")</f>
        <v>Lapster</v>
      </c>
      <c r="D1013" s="2" t="s">
        <v>13954</v>
      </c>
      <c r="E1013" s="8" t="s">
        <v>14026</v>
      </c>
      <c r="F1013" s="8" t="s">
        <v>14095</v>
      </c>
      <c r="G1013" s="8" t="s">
        <v>14096</v>
      </c>
      <c r="H1013" s="8" t="s">
        <v>14229</v>
      </c>
      <c r="I1013" s="9">
        <v>349</v>
      </c>
      <c r="J1013" s="8" t="str">
        <f t="shared" si="6"/>
        <v>251-500</v>
      </c>
      <c r="K1013" s="8" t="s">
        <v>14205</v>
      </c>
      <c r="L1013" s="8">
        <v>3</v>
      </c>
      <c r="M1013" s="9">
        <v>999</v>
      </c>
      <c r="N1013" s="3">
        <v>0.65</v>
      </c>
      <c r="O1013" s="2">
        <v>3.9</v>
      </c>
      <c r="P1013" s="4">
        <f t="shared" si="7"/>
        <v>0</v>
      </c>
      <c r="Q1013" s="2">
        <v>817</v>
      </c>
      <c r="R1013" s="2" t="s">
        <v>8045</v>
      </c>
      <c r="S1013" s="2" t="s">
        <v>8046</v>
      </c>
      <c r="T1013" s="2" t="s">
        <v>8047</v>
      </c>
      <c r="U1013" s="2" t="s">
        <v>8048</v>
      </c>
      <c r="V1013" s="2" t="s">
        <v>8049</v>
      </c>
      <c r="W1013" s="2" t="s">
        <v>8050</v>
      </c>
      <c r="X1013" s="5" t="s">
        <v>8051</v>
      </c>
      <c r="Y1013" s="5" t="s">
        <v>8052</v>
      </c>
    </row>
    <row r="1014" spans="1:25" ht="13" x14ac:dyDescent="0.15">
      <c r="A1014" s="2" t="s">
        <v>2845</v>
      </c>
      <c r="B1014" s="2" t="s">
        <v>2846</v>
      </c>
      <c r="C1014" s="8" t="str">
        <f ca="1">IFERROR(__xludf.DUMMYFUNCTION("INDEX(SPLIT(B1014,"" ""),1)"),"7SEVEN®")</f>
        <v>7SEVEN®</v>
      </c>
      <c r="D1014" s="2" t="s">
        <v>13942</v>
      </c>
      <c r="E1014" s="8" t="s">
        <v>13943</v>
      </c>
      <c r="F1014" s="8" t="s">
        <v>14038</v>
      </c>
      <c r="G1014" s="8" t="s">
        <v>14109</v>
      </c>
      <c r="H1014" s="8"/>
      <c r="I1014" s="9">
        <v>349</v>
      </c>
      <c r="J1014" s="8" t="str">
        <f t="shared" si="6"/>
        <v>251-500</v>
      </c>
      <c r="K1014" s="8" t="s">
        <v>14205</v>
      </c>
      <c r="L1014" s="8">
        <v>3</v>
      </c>
      <c r="M1014" s="9">
        <v>699</v>
      </c>
      <c r="N1014" s="3">
        <v>0.5</v>
      </c>
      <c r="O1014" s="2">
        <v>3.9</v>
      </c>
      <c r="P1014" s="4">
        <f t="shared" si="7"/>
        <v>0</v>
      </c>
      <c r="Q1014" s="2">
        <v>214</v>
      </c>
      <c r="R1014" s="2" t="s">
        <v>2847</v>
      </c>
      <c r="S1014" s="2" t="s">
        <v>2848</v>
      </c>
      <c r="T1014" s="2" t="s">
        <v>2849</v>
      </c>
      <c r="U1014" s="2" t="s">
        <v>2850</v>
      </c>
      <c r="V1014" s="2" t="s">
        <v>2851</v>
      </c>
      <c r="W1014" s="2" t="s">
        <v>2852</v>
      </c>
      <c r="X1014" s="5" t="s">
        <v>2853</v>
      </c>
      <c r="Y1014" s="5" t="s">
        <v>2854</v>
      </c>
    </row>
    <row r="1015" spans="1:25" ht="13" x14ac:dyDescent="0.15">
      <c r="A1015" s="2" t="s">
        <v>4338</v>
      </c>
      <c r="B1015" s="2" t="s">
        <v>4339</v>
      </c>
      <c r="C1015" s="8" t="str">
        <f ca="1">IFERROR(__xludf.DUMMYFUNCTION("INDEX(SPLIT(B1015,"" ""),1)"),"Tukzer")</f>
        <v>Tukzer</v>
      </c>
      <c r="D1015" s="2" t="s">
        <v>13942</v>
      </c>
      <c r="E1015" s="8" t="s">
        <v>13947</v>
      </c>
      <c r="F1015" s="8" t="s">
        <v>14045</v>
      </c>
      <c r="G1015" s="8" t="s">
        <v>14046</v>
      </c>
      <c r="H1015" s="8"/>
      <c r="I1015" s="9">
        <v>349</v>
      </c>
      <c r="J1015" s="8" t="str">
        <f t="shared" si="6"/>
        <v>251-500</v>
      </c>
      <c r="K1015" s="8" t="s">
        <v>14205</v>
      </c>
      <c r="L1015" s="8">
        <v>3</v>
      </c>
      <c r="M1015" s="9">
        <v>999</v>
      </c>
      <c r="N1015" s="3">
        <v>0.65</v>
      </c>
      <c r="O1015" s="2">
        <v>3.8</v>
      </c>
      <c r="P1015" s="4">
        <f t="shared" si="7"/>
        <v>0</v>
      </c>
      <c r="Q1015" s="4">
        <v>16557</v>
      </c>
      <c r="R1015" s="2" t="s">
        <v>4340</v>
      </c>
      <c r="S1015" s="2" t="s">
        <v>4341</v>
      </c>
      <c r="T1015" s="2" t="s">
        <v>4342</v>
      </c>
      <c r="U1015" s="2" t="s">
        <v>4343</v>
      </c>
      <c r="V1015" s="2" t="s">
        <v>4344</v>
      </c>
      <c r="W1015" s="2" t="s">
        <v>4345</v>
      </c>
      <c r="X1015" s="5" t="s">
        <v>4346</v>
      </c>
      <c r="Y1015" s="5" t="s">
        <v>4347</v>
      </c>
    </row>
    <row r="1016" spans="1:25" ht="13" x14ac:dyDescent="0.15">
      <c r="A1016" s="2" t="s">
        <v>4350</v>
      </c>
      <c r="B1016" s="2" t="s">
        <v>4351</v>
      </c>
      <c r="C1016" s="8" t="str">
        <f ca="1">IFERROR(__xludf.DUMMYFUNCTION("INDEX(SPLIT(B1016,"" ""),1)"),"Tukzer")</f>
        <v>Tukzer</v>
      </c>
      <c r="D1016" s="2" t="s">
        <v>13942</v>
      </c>
      <c r="E1016" s="8" t="s">
        <v>13947</v>
      </c>
      <c r="F1016" s="8" t="s">
        <v>14045</v>
      </c>
      <c r="G1016" s="8" t="s">
        <v>14046</v>
      </c>
      <c r="H1016" s="8"/>
      <c r="I1016" s="9">
        <v>349</v>
      </c>
      <c r="J1016" s="8" t="str">
        <f t="shared" si="6"/>
        <v>251-500</v>
      </c>
      <c r="K1016" s="8" t="s">
        <v>14205</v>
      </c>
      <c r="L1016" s="8">
        <v>3</v>
      </c>
      <c r="M1016" s="9">
        <v>999</v>
      </c>
      <c r="N1016" s="3">
        <v>0.65</v>
      </c>
      <c r="O1016" s="2">
        <v>3.8</v>
      </c>
      <c r="P1016" s="4">
        <f t="shared" si="7"/>
        <v>0</v>
      </c>
      <c r="Q1016" s="4">
        <v>16557</v>
      </c>
      <c r="R1016" s="2" t="s">
        <v>4352</v>
      </c>
      <c r="S1016" s="2" t="s">
        <v>4341</v>
      </c>
      <c r="T1016" s="2" t="s">
        <v>4342</v>
      </c>
      <c r="U1016" s="2" t="s">
        <v>4343</v>
      </c>
      <c r="V1016" s="2" t="s">
        <v>4344</v>
      </c>
      <c r="W1016" s="2" t="s">
        <v>4345</v>
      </c>
      <c r="X1016" s="5" t="s">
        <v>4353</v>
      </c>
      <c r="Y1016" s="5" t="s">
        <v>4354</v>
      </c>
    </row>
    <row r="1017" spans="1:25" ht="13" x14ac:dyDescent="0.15">
      <c r="A1017" s="2" t="s">
        <v>2379</v>
      </c>
      <c r="B1017" s="2" t="s">
        <v>2380</v>
      </c>
      <c r="C1017" s="8" t="str">
        <f ca="1">IFERROR(__xludf.DUMMYFUNCTION("INDEX(SPLIT(B1017,"" ""),1)"),"Electvision")</f>
        <v>Electvision</v>
      </c>
      <c r="D1017" s="2" t="s">
        <v>13942</v>
      </c>
      <c r="E1017" s="8" t="s">
        <v>13943</v>
      </c>
      <c r="F1017" s="8" t="s">
        <v>14038</v>
      </c>
      <c r="G1017" s="8" t="s">
        <v>14109</v>
      </c>
      <c r="H1017" s="8"/>
      <c r="I1017" s="9">
        <v>349</v>
      </c>
      <c r="J1017" s="8" t="str">
        <f t="shared" si="6"/>
        <v>251-500</v>
      </c>
      <c r="K1017" s="8" t="s">
        <v>14205</v>
      </c>
      <c r="L1017" s="8">
        <v>3</v>
      </c>
      <c r="M1017" s="9">
        <v>1999</v>
      </c>
      <c r="N1017" s="3">
        <v>0.83</v>
      </c>
      <c r="O1017" s="2">
        <v>3.8</v>
      </c>
      <c r="P1017" s="4">
        <f t="shared" si="7"/>
        <v>0</v>
      </c>
      <c r="Q1017" s="2">
        <v>197</v>
      </c>
      <c r="R1017" s="2" t="s">
        <v>2381</v>
      </c>
      <c r="S1017" s="2" t="s">
        <v>2382</v>
      </c>
      <c r="T1017" s="2" t="s">
        <v>2383</v>
      </c>
      <c r="U1017" s="2" t="s">
        <v>2384</v>
      </c>
      <c r="V1017" s="2" t="s">
        <v>2385</v>
      </c>
      <c r="W1017" s="2" t="s">
        <v>2386</v>
      </c>
      <c r="X1017" s="5" t="s">
        <v>2387</v>
      </c>
      <c r="Y1017" s="5" t="s">
        <v>2388</v>
      </c>
    </row>
    <row r="1018" spans="1:25" ht="13" x14ac:dyDescent="0.15">
      <c r="A1018" s="2" t="s">
        <v>2428</v>
      </c>
      <c r="B1018" s="2" t="s">
        <v>2429</v>
      </c>
      <c r="C1018" s="8" t="str">
        <f ca="1">IFERROR(__xludf.DUMMYFUNCTION("INDEX(SPLIT(B1018,"" ""),1)"),"7SEVEN®")</f>
        <v>7SEVEN®</v>
      </c>
      <c r="D1018" s="2" t="s">
        <v>13942</v>
      </c>
      <c r="E1018" s="8" t="s">
        <v>13943</v>
      </c>
      <c r="F1018" s="8" t="s">
        <v>14038</v>
      </c>
      <c r="G1018" s="8" t="s">
        <v>14109</v>
      </c>
      <c r="H1018" s="8"/>
      <c r="I1018" s="9">
        <v>349</v>
      </c>
      <c r="J1018" s="8" t="str">
        <f t="shared" si="6"/>
        <v>251-500</v>
      </c>
      <c r="K1018" s="8" t="s">
        <v>14205</v>
      </c>
      <c r="L1018" s="8">
        <v>3</v>
      </c>
      <c r="M1018" s="9">
        <v>799</v>
      </c>
      <c r="N1018" s="3">
        <v>0.56000000000000005</v>
      </c>
      <c r="O1018" s="2">
        <v>3.6</v>
      </c>
      <c r="P1018" s="4">
        <f t="shared" si="7"/>
        <v>0</v>
      </c>
      <c r="Q1018" s="2">
        <v>323</v>
      </c>
      <c r="R1018" s="2" t="s">
        <v>2430</v>
      </c>
      <c r="S1018" s="2" t="s">
        <v>2431</v>
      </c>
      <c r="T1018" s="2" t="s">
        <v>2432</v>
      </c>
      <c r="U1018" s="2" t="s">
        <v>2433</v>
      </c>
      <c r="V1018" s="2" t="s">
        <v>2434</v>
      </c>
      <c r="W1018" s="2" t="s">
        <v>2435</v>
      </c>
      <c r="X1018" s="5" t="s">
        <v>2436</v>
      </c>
      <c r="Y1018" s="5" t="s">
        <v>2437</v>
      </c>
    </row>
    <row r="1019" spans="1:25" ht="13" x14ac:dyDescent="0.15">
      <c r="A1019" s="2" t="s">
        <v>622</v>
      </c>
      <c r="B1019" s="2" t="s">
        <v>623</v>
      </c>
      <c r="C1019" s="8" t="str">
        <f ca="1">IFERROR(__xludf.DUMMYFUNCTION("INDEX(SPLIT(B1019,"" ""),1)"),"Wecool")</f>
        <v>Wecool</v>
      </c>
      <c r="D1019" s="2" t="s">
        <v>13954</v>
      </c>
      <c r="E1019" s="8" t="s">
        <v>14026</v>
      </c>
      <c r="F1019" s="8" t="s">
        <v>14095</v>
      </c>
      <c r="G1019" s="8" t="s">
        <v>14096</v>
      </c>
      <c r="H1019" s="8" t="s">
        <v>14097</v>
      </c>
      <c r="I1019" s="9">
        <v>348</v>
      </c>
      <c r="J1019" s="8" t="str">
        <f t="shared" si="6"/>
        <v>251-500</v>
      </c>
      <c r="K1019" s="8" t="s">
        <v>14205</v>
      </c>
      <c r="L1019" s="8">
        <v>3</v>
      </c>
      <c r="M1019" s="9">
        <v>1499</v>
      </c>
      <c r="N1019" s="3">
        <v>0.77</v>
      </c>
      <c r="O1019" s="2">
        <v>4.2</v>
      </c>
      <c r="P1019" s="4">
        <f t="shared" si="7"/>
        <v>1</v>
      </c>
      <c r="Q1019" s="2">
        <v>656</v>
      </c>
      <c r="R1019" s="2" t="s">
        <v>626</v>
      </c>
      <c r="S1019" s="2" t="s">
        <v>627</v>
      </c>
      <c r="T1019" s="2" t="s">
        <v>628</v>
      </c>
      <c r="U1019" s="2" t="s">
        <v>629</v>
      </c>
      <c r="V1019" s="2" t="s">
        <v>630</v>
      </c>
      <c r="W1019" s="2" t="s">
        <v>631</v>
      </c>
      <c r="X1019" s="5" t="s">
        <v>632</v>
      </c>
      <c r="Y1019" s="5" t="s">
        <v>633</v>
      </c>
    </row>
    <row r="1020" spans="1:25" ht="13" x14ac:dyDescent="0.15">
      <c r="A1020" s="2" t="s">
        <v>1183</v>
      </c>
      <c r="B1020" s="2" t="s">
        <v>1184</v>
      </c>
      <c r="C1020" s="8" t="str">
        <f ca="1">IFERROR(__xludf.DUMMYFUNCTION("INDEX(SPLIT(B1020,"" ""),1)"),"King")</f>
        <v>King</v>
      </c>
      <c r="D1020" s="2" t="s">
        <v>13954</v>
      </c>
      <c r="E1020" s="8" t="s">
        <v>14026</v>
      </c>
      <c r="F1020" s="8" t="s">
        <v>14095</v>
      </c>
      <c r="G1020" s="8" t="s">
        <v>14096</v>
      </c>
      <c r="H1020" s="8" t="s">
        <v>14097</v>
      </c>
      <c r="I1020" s="9">
        <v>347</v>
      </c>
      <c r="J1020" s="8" t="str">
        <f t="shared" si="6"/>
        <v>251-500</v>
      </c>
      <c r="K1020" s="8" t="s">
        <v>14205</v>
      </c>
      <c r="L1020" s="8">
        <v>3</v>
      </c>
      <c r="M1020" s="9">
        <v>999</v>
      </c>
      <c r="N1020" s="3">
        <v>0.65</v>
      </c>
      <c r="O1020" s="2">
        <v>3.5</v>
      </c>
      <c r="P1020" s="4">
        <f t="shared" si="7"/>
        <v>0</v>
      </c>
      <c r="Q1020" s="4">
        <v>1121</v>
      </c>
      <c r="R1020" s="2" t="s">
        <v>1186</v>
      </c>
      <c r="S1020" s="2" t="s">
        <v>1187</v>
      </c>
      <c r="T1020" s="2" t="s">
        <v>1188</v>
      </c>
      <c r="U1020" s="2" t="s">
        <v>1189</v>
      </c>
      <c r="V1020" s="2" t="s">
        <v>1190</v>
      </c>
      <c r="W1020" s="2" t="s">
        <v>1191</v>
      </c>
      <c r="X1020" s="5" t="s">
        <v>1192</v>
      </c>
      <c r="Y1020" s="5" t="s">
        <v>1193</v>
      </c>
    </row>
    <row r="1021" spans="1:25" ht="13" x14ac:dyDescent="0.15">
      <c r="A1021" s="2" t="s">
        <v>996</v>
      </c>
      <c r="B1021" s="2" t="s">
        <v>997</v>
      </c>
      <c r="C1021" s="8" t="str">
        <f ca="1">IFERROR(__xludf.DUMMYFUNCTION("INDEX(SPLIT(B1021,"" ""),1)"),"Gilary")</f>
        <v>Gilary</v>
      </c>
      <c r="D1021" s="2" t="s">
        <v>13954</v>
      </c>
      <c r="E1021" s="8" t="s">
        <v>14026</v>
      </c>
      <c r="F1021" s="8" t="s">
        <v>14095</v>
      </c>
      <c r="G1021" s="8" t="s">
        <v>14096</v>
      </c>
      <c r="H1021" s="8" t="s">
        <v>14097</v>
      </c>
      <c r="I1021" s="9">
        <v>345</v>
      </c>
      <c r="J1021" s="8" t="str">
        <f t="shared" si="6"/>
        <v>251-500</v>
      </c>
      <c r="K1021" s="8" t="s">
        <v>14205</v>
      </c>
      <c r="L1021" s="8">
        <v>3</v>
      </c>
      <c r="M1021" s="9">
        <v>999</v>
      </c>
      <c r="N1021" s="3">
        <v>0.65</v>
      </c>
      <c r="O1021" s="2">
        <v>3.7</v>
      </c>
      <c r="P1021" s="4">
        <f t="shared" si="7"/>
        <v>0</v>
      </c>
      <c r="Q1021" s="4">
        <v>1097</v>
      </c>
      <c r="R1021" s="2" t="s">
        <v>999</v>
      </c>
      <c r="S1021" s="2" t="s">
        <v>1000</v>
      </c>
      <c r="T1021" s="2" t="s">
        <v>1001</v>
      </c>
      <c r="U1021" s="2" t="s">
        <v>1002</v>
      </c>
      <c r="V1021" s="2" t="s">
        <v>1003</v>
      </c>
      <c r="W1021" s="2" t="s">
        <v>1004</v>
      </c>
      <c r="X1021" s="5" t="s">
        <v>1005</v>
      </c>
      <c r="Y1021" s="5" t="s">
        <v>1006</v>
      </c>
    </row>
    <row r="1022" spans="1:25" ht="13" x14ac:dyDescent="0.15">
      <c r="A1022" s="2" t="s">
        <v>8552</v>
      </c>
      <c r="B1022" s="2" t="s">
        <v>8553</v>
      </c>
      <c r="C1022" s="8" t="str">
        <f ca="1">IFERROR(__xludf.DUMMYFUNCTION("INDEX(SPLIT(B1022,"" ""),1)"),"Parker")</f>
        <v>Parker</v>
      </c>
      <c r="D1022" s="2" t="s">
        <v>14113</v>
      </c>
      <c r="E1022" s="8" t="s">
        <v>14114</v>
      </c>
      <c r="F1022" s="8" t="s">
        <v>14115</v>
      </c>
      <c r="G1022" s="8" t="s">
        <v>14116</v>
      </c>
      <c r="H1022" s="8" t="s">
        <v>14211</v>
      </c>
      <c r="I1022" s="9">
        <v>341</v>
      </c>
      <c r="J1022" s="8" t="str">
        <f t="shared" ref="J1022:J1276" si="8">IF(I1022&lt;=100,"&lt;=100",
  IF(I1022&lt;=250,"101-250",
  IF(I1022&lt;=500,"251-500",
  IF(I1022&lt;=1000,"501-1000",
  IF(I1022&lt;=2000,"1001-2000","&gt;2000")))))</f>
        <v>251-500</v>
      </c>
      <c r="K1022" s="8" t="s">
        <v>14205</v>
      </c>
      <c r="L1022" s="8">
        <v>3</v>
      </c>
      <c r="M1022" s="9">
        <v>450</v>
      </c>
      <c r="N1022" s="3">
        <v>0.24</v>
      </c>
      <c r="O1022" s="2">
        <v>4.3</v>
      </c>
      <c r="P1022" s="4">
        <f t="shared" ref="P1022:P1276" si="9">IF(O1022&gt;=4.2,1,0)</f>
        <v>1</v>
      </c>
      <c r="Q1022" s="4">
        <v>2493</v>
      </c>
      <c r="R1022" s="2" t="s">
        <v>8555</v>
      </c>
      <c r="S1022" s="2" t="s">
        <v>8556</v>
      </c>
      <c r="T1022" s="2" t="s">
        <v>8557</v>
      </c>
      <c r="U1022" s="2" t="s">
        <v>8558</v>
      </c>
      <c r="V1022" s="2" t="s">
        <v>8559</v>
      </c>
      <c r="W1022" s="2" t="s">
        <v>8560</v>
      </c>
      <c r="X1022" s="5" t="s">
        <v>8561</v>
      </c>
      <c r="Y1022" s="5" t="s">
        <v>8562</v>
      </c>
    </row>
    <row r="1023" spans="1:25" ht="13" x14ac:dyDescent="0.15">
      <c r="A1023" s="2" t="s">
        <v>1599</v>
      </c>
      <c r="B1023" s="2" t="s">
        <v>1600</v>
      </c>
      <c r="C1023" s="8" t="str">
        <f ca="1">IFERROR(__xludf.DUMMYFUNCTION("INDEX(SPLIT(B1023,"" ""),1)"),"Wayona")</f>
        <v>Wayona</v>
      </c>
      <c r="D1023" s="2" t="s">
        <v>13954</v>
      </c>
      <c r="E1023" s="8" t="s">
        <v>14026</v>
      </c>
      <c r="F1023" s="8" t="s">
        <v>14095</v>
      </c>
      <c r="G1023" s="8" t="s">
        <v>14096</v>
      </c>
      <c r="H1023" s="8" t="s">
        <v>14097</v>
      </c>
      <c r="I1023" s="9">
        <v>339</v>
      </c>
      <c r="J1023" s="8" t="str">
        <f t="shared" si="8"/>
        <v>251-500</v>
      </c>
      <c r="K1023" s="8" t="s">
        <v>14205</v>
      </c>
      <c r="L1023" s="8">
        <v>3</v>
      </c>
      <c r="M1023" s="9">
        <v>999</v>
      </c>
      <c r="N1023" s="3">
        <v>0.66</v>
      </c>
      <c r="O1023" s="2">
        <v>4.3</v>
      </c>
      <c r="P1023" s="4">
        <f t="shared" si="9"/>
        <v>1</v>
      </c>
      <c r="Q1023" s="4">
        <v>6255</v>
      </c>
      <c r="R1023" s="2" t="s">
        <v>1601</v>
      </c>
      <c r="S1023" s="2" t="s">
        <v>1602</v>
      </c>
      <c r="T1023" s="2" t="s">
        <v>1603</v>
      </c>
      <c r="U1023" s="2" t="s">
        <v>1604</v>
      </c>
      <c r="V1023" s="2" t="s">
        <v>1605</v>
      </c>
      <c r="W1023" s="2" t="s">
        <v>14230</v>
      </c>
      <c r="X1023" s="5" t="s">
        <v>1607</v>
      </c>
      <c r="Y1023" s="5" t="s">
        <v>1608</v>
      </c>
    </row>
    <row r="1024" spans="1:25" ht="13" x14ac:dyDescent="0.15">
      <c r="A1024" s="2" t="s">
        <v>2355</v>
      </c>
      <c r="B1024" s="2" t="s">
        <v>2356</v>
      </c>
      <c r="C1024" s="8" t="str">
        <f ca="1">IFERROR(__xludf.DUMMYFUNCTION("INDEX(SPLIT(B1024,"" ""),1)"),"Wayona")</f>
        <v>Wayona</v>
      </c>
      <c r="D1024" s="2" t="s">
        <v>13954</v>
      </c>
      <c r="E1024" s="8" t="s">
        <v>14026</v>
      </c>
      <c r="F1024" s="8" t="s">
        <v>14095</v>
      </c>
      <c r="G1024" s="8" t="s">
        <v>14096</v>
      </c>
      <c r="H1024" s="8" t="s">
        <v>14097</v>
      </c>
      <c r="I1024" s="9">
        <v>339</v>
      </c>
      <c r="J1024" s="8" t="str">
        <f t="shared" si="8"/>
        <v>251-500</v>
      </c>
      <c r="K1024" s="8" t="s">
        <v>14205</v>
      </c>
      <c r="L1024" s="8">
        <v>3</v>
      </c>
      <c r="M1024" s="9">
        <v>999</v>
      </c>
      <c r="N1024" s="3">
        <v>0.66</v>
      </c>
      <c r="O1024" s="2">
        <v>4.3</v>
      </c>
      <c r="P1024" s="4">
        <f t="shared" si="9"/>
        <v>1</v>
      </c>
      <c r="Q1024" s="4">
        <v>6255</v>
      </c>
      <c r="R1024" s="2" t="s">
        <v>1601</v>
      </c>
      <c r="S1024" s="2" t="s">
        <v>1602</v>
      </c>
      <c r="T1024" s="2" t="s">
        <v>1603</v>
      </c>
      <c r="U1024" s="2" t="s">
        <v>1604</v>
      </c>
      <c r="V1024" s="2" t="s">
        <v>1605</v>
      </c>
      <c r="W1024" s="2" t="s">
        <v>14230</v>
      </c>
      <c r="X1024" s="5" t="s">
        <v>2357</v>
      </c>
      <c r="Y1024" s="5" t="s">
        <v>2358</v>
      </c>
    </row>
    <row r="1025" spans="1:25" ht="13" x14ac:dyDescent="0.15">
      <c r="A1025" s="2" t="s">
        <v>1512</v>
      </c>
      <c r="B1025" s="2" t="s">
        <v>1513</v>
      </c>
      <c r="C1025" s="8" t="str">
        <f ca="1">IFERROR(__xludf.DUMMYFUNCTION("INDEX(SPLIT(B1025,"" ""),1)"),"Zoul")</f>
        <v>Zoul</v>
      </c>
      <c r="D1025" s="2" t="s">
        <v>13954</v>
      </c>
      <c r="E1025" s="8" t="s">
        <v>14026</v>
      </c>
      <c r="F1025" s="8" t="s">
        <v>14095</v>
      </c>
      <c r="G1025" s="8" t="s">
        <v>14096</v>
      </c>
      <c r="H1025" s="8" t="s">
        <v>14097</v>
      </c>
      <c r="I1025" s="9">
        <v>339</v>
      </c>
      <c r="J1025" s="8" t="str">
        <f t="shared" si="8"/>
        <v>251-500</v>
      </c>
      <c r="K1025" s="8" t="s">
        <v>14205</v>
      </c>
      <c r="L1025" s="8">
        <v>3</v>
      </c>
      <c r="M1025" s="9">
        <v>1099</v>
      </c>
      <c r="N1025" s="3">
        <v>0.69</v>
      </c>
      <c r="O1025" s="2">
        <v>4.3</v>
      </c>
      <c r="P1025" s="4">
        <f t="shared" si="9"/>
        <v>1</v>
      </c>
      <c r="Q1025" s="2">
        <v>974</v>
      </c>
      <c r="R1025" s="2" t="s">
        <v>1514</v>
      </c>
      <c r="S1025" s="2" t="s">
        <v>369</v>
      </c>
      <c r="T1025" s="2" t="s">
        <v>370</v>
      </c>
      <c r="U1025" s="2" t="s">
        <v>371</v>
      </c>
      <c r="V1025" s="2" t="s">
        <v>372</v>
      </c>
      <c r="W1025" s="2" t="s">
        <v>373</v>
      </c>
      <c r="X1025" s="5" t="s">
        <v>1515</v>
      </c>
      <c r="Y1025" s="5" t="s">
        <v>1516</v>
      </c>
    </row>
    <row r="1026" spans="1:25" ht="13" x14ac:dyDescent="0.15">
      <c r="A1026" s="2" t="s">
        <v>1649</v>
      </c>
      <c r="B1026" s="2" t="s">
        <v>1650</v>
      </c>
      <c r="C1026" s="8" t="str">
        <f ca="1">IFERROR(__xludf.DUMMYFUNCTION("INDEX(SPLIT(B1026,"" ""),1)"),"Electvision")</f>
        <v>Electvision</v>
      </c>
      <c r="D1026" s="2" t="s">
        <v>13942</v>
      </c>
      <c r="E1026" s="8" t="s">
        <v>13943</v>
      </c>
      <c r="F1026" s="8" t="s">
        <v>14038</v>
      </c>
      <c r="G1026" s="8" t="s">
        <v>14109</v>
      </c>
      <c r="H1026" s="8"/>
      <c r="I1026" s="9">
        <v>339</v>
      </c>
      <c r="J1026" s="8" t="str">
        <f t="shared" si="8"/>
        <v>251-500</v>
      </c>
      <c r="K1026" s="8" t="s">
        <v>14205</v>
      </c>
      <c r="L1026" s="8">
        <v>3</v>
      </c>
      <c r="M1026" s="9">
        <v>1999</v>
      </c>
      <c r="N1026" s="3">
        <v>0.83</v>
      </c>
      <c r="O1026" s="2">
        <v>4</v>
      </c>
      <c r="P1026" s="4">
        <f t="shared" si="9"/>
        <v>0</v>
      </c>
      <c r="Q1026" s="2">
        <v>343</v>
      </c>
      <c r="R1026" s="2" t="s">
        <v>1651</v>
      </c>
      <c r="S1026" s="2" t="s">
        <v>1652</v>
      </c>
      <c r="T1026" s="2" t="s">
        <v>1653</v>
      </c>
      <c r="U1026" s="2" t="s">
        <v>1654</v>
      </c>
      <c r="V1026" s="2" t="s">
        <v>1655</v>
      </c>
      <c r="W1026" s="2" t="s">
        <v>1656</v>
      </c>
      <c r="X1026" s="5" t="s">
        <v>1657</v>
      </c>
      <c r="Y1026" s="5" t="s">
        <v>1658</v>
      </c>
    </row>
    <row r="1027" spans="1:25" ht="13" x14ac:dyDescent="0.15">
      <c r="A1027" s="2" t="s">
        <v>4198</v>
      </c>
      <c r="B1027" s="2" t="s">
        <v>4199</v>
      </c>
      <c r="C1027" s="8" t="str">
        <f ca="1">IFERROR(__xludf.DUMMYFUNCTION("INDEX(SPLIT(B1027,"" ""),1)"),"Portronics")</f>
        <v>Portronics</v>
      </c>
      <c r="D1027" s="2" t="s">
        <v>13942</v>
      </c>
      <c r="E1027" s="8" t="s">
        <v>13947</v>
      </c>
      <c r="F1027" s="8" t="s">
        <v>14045</v>
      </c>
      <c r="G1027" s="8" t="s">
        <v>14050</v>
      </c>
      <c r="H1027" s="8" t="s">
        <v>14162</v>
      </c>
      <c r="I1027" s="9">
        <v>337</v>
      </c>
      <c r="J1027" s="8" t="str">
        <f t="shared" si="8"/>
        <v>251-500</v>
      </c>
      <c r="K1027" s="8" t="s">
        <v>14205</v>
      </c>
      <c r="L1027" s="8">
        <v>3</v>
      </c>
      <c r="M1027" s="9">
        <v>699</v>
      </c>
      <c r="N1027" s="3">
        <v>0.52</v>
      </c>
      <c r="O1027" s="2">
        <v>4.2</v>
      </c>
      <c r="P1027" s="4">
        <f t="shared" si="9"/>
        <v>1</v>
      </c>
      <c r="Q1027" s="4">
        <v>4969</v>
      </c>
      <c r="R1027" s="2" t="s">
        <v>4201</v>
      </c>
      <c r="S1027" s="2" t="s">
        <v>4202</v>
      </c>
      <c r="T1027" s="2" t="s">
        <v>4203</v>
      </c>
      <c r="U1027" s="2" t="s">
        <v>4204</v>
      </c>
      <c r="V1027" s="2" t="s">
        <v>4205</v>
      </c>
      <c r="W1027" s="2" t="s">
        <v>4206</v>
      </c>
      <c r="X1027" s="5" t="s">
        <v>4207</v>
      </c>
      <c r="Y1027" s="5" t="s">
        <v>4208</v>
      </c>
    </row>
    <row r="1028" spans="1:25" ht="13" x14ac:dyDescent="0.15">
      <c r="A1028" s="2" t="s">
        <v>12892</v>
      </c>
      <c r="B1028" s="2" t="s">
        <v>12893</v>
      </c>
      <c r="C1028" s="8" t="str">
        <f ca="1">IFERROR(__xludf.DUMMYFUNCTION("INDEX(SPLIT(B1028,"" ""),1)"),"ESN")</f>
        <v>ESN</v>
      </c>
      <c r="D1028" s="2" t="s">
        <v>13950</v>
      </c>
      <c r="E1028" s="8" t="s">
        <v>13951</v>
      </c>
      <c r="F1028" s="8" t="s">
        <v>13985</v>
      </c>
      <c r="G1028" s="8" t="s">
        <v>14108</v>
      </c>
      <c r="H1028" s="8"/>
      <c r="I1028" s="9">
        <v>335</v>
      </c>
      <c r="J1028" s="8" t="str">
        <f t="shared" si="8"/>
        <v>251-500</v>
      </c>
      <c r="K1028" s="8" t="s">
        <v>14205</v>
      </c>
      <c r="L1028" s="8">
        <v>3</v>
      </c>
      <c r="M1028" s="9">
        <v>510</v>
      </c>
      <c r="N1028" s="3">
        <v>0.34</v>
      </c>
      <c r="O1028" s="2">
        <v>3.8</v>
      </c>
      <c r="P1028" s="4">
        <f t="shared" si="9"/>
        <v>0</v>
      </c>
      <c r="Q1028" s="4">
        <v>3195</v>
      </c>
      <c r="R1028" s="2" t="s">
        <v>12895</v>
      </c>
      <c r="S1028" s="2" t="s">
        <v>12896</v>
      </c>
      <c r="T1028" s="2" t="s">
        <v>12897</v>
      </c>
      <c r="U1028" s="2" t="s">
        <v>12898</v>
      </c>
      <c r="V1028" s="2" t="s">
        <v>12899</v>
      </c>
      <c r="W1028" s="2" t="s">
        <v>12900</v>
      </c>
      <c r="X1028" s="5" t="s">
        <v>12901</v>
      </c>
      <c r="Y1028" s="5" t="s">
        <v>12902</v>
      </c>
    </row>
    <row r="1029" spans="1:25" ht="13" x14ac:dyDescent="0.15">
      <c r="A1029" s="2" t="s">
        <v>493</v>
      </c>
      <c r="B1029" s="2" t="s">
        <v>494</v>
      </c>
      <c r="C1029" s="8" t="str">
        <f ca="1">IFERROR(__xludf.DUMMYFUNCTION("INDEX(SPLIT(B1029,"" ""),1)"),"Wecool")</f>
        <v>Wecool</v>
      </c>
      <c r="D1029" s="2" t="s">
        <v>13954</v>
      </c>
      <c r="E1029" s="8" t="s">
        <v>14026</v>
      </c>
      <c r="F1029" s="8" t="s">
        <v>14095</v>
      </c>
      <c r="G1029" s="8" t="s">
        <v>14096</v>
      </c>
      <c r="H1029" s="8" t="s">
        <v>14097</v>
      </c>
      <c r="I1029" s="9">
        <v>333</v>
      </c>
      <c r="J1029" s="8" t="str">
        <f t="shared" si="8"/>
        <v>251-500</v>
      </c>
      <c r="K1029" s="8" t="s">
        <v>14205</v>
      </c>
      <c r="L1029" s="8">
        <v>3</v>
      </c>
      <c r="M1029" s="9">
        <v>999</v>
      </c>
      <c r="N1029" s="3">
        <v>0.67</v>
      </c>
      <c r="O1029" s="2">
        <v>3.3</v>
      </c>
      <c r="P1029" s="4">
        <f t="shared" si="9"/>
        <v>0</v>
      </c>
      <c r="Q1029" s="4">
        <v>9792</v>
      </c>
      <c r="R1029" s="2" t="s">
        <v>496</v>
      </c>
      <c r="S1029" s="2" t="s">
        <v>497</v>
      </c>
      <c r="T1029" s="2" t="s">
        <v>498</v>
      </c>
      <c r="U1029" s="2" t="s">
        <v>499</v>
      </c>
      <c r="V1029" s="2" t="s">
        <v>500</v>
      </c>
      <c r="W1029" s="2" t="s">
        <v>501</v>
      </c>
      <c r="X1029" s="5" t="s">
        <v>502</v>
      </c>
      <c r="Y1029" s="5" t="s">
        <v>503</v>
      </c>
    </row>
    <row r="1030" spans="1:25" ht="13" x14ac:dyDescent="0.15">
      <c r="A1030" s="2" t="s">
        <v>8184</v>
      </c>
      <c r="B1030" s="2" t="s">
        <v>8185</v>
      </c>
      <c r="C1030" s="8" t="str">
        <f ca="1">IFERROR(__xludf.DUMMYFUNCTION("INDEX(SPLIT(B1030,"" ""),1)"),"ZEBRONICS")</f>
        <v>ZEBRONICS</v>
      </c>
      <c r="D1030" s="2" t="s">
        <v>13954</v>
      </c>
      <c r="E1030" s="8" t="s">
        <v>14026</v>
      </c>
      <c r="F1030" s="8" t="s">
        <v>14136</v>
      </c>
      <c r="G1030" s="8"/>
      <c r="H1030" s="8"/>
      <c r="I1030" s="9">
        <v>330</v>
      </c>
      <c r="J1030" s="8" t="str">
        <f t="shared" si="8"/>
        <v>251-500</v>
      </c>
      <c r="K1030" s="8" t="s">
        <v>14205</v>
      </c>
      <c r="L1030" s="8">
        <v>3</v>
      </c>
      <c r="M1030" s="9">
        <v>499</v>
      </c>
      <c r="N1030" s="3">
        <v>0.34</v>
      </c>
      <c r="O1030" s="2">
        <v>3.7</v>
      </c>
      <c r="P1030" s="4">
        <f t="shared" si="9"/>
        <v>0</v>
      </c>
      <c r="Q1030" s="4">
        <v>8566</v>
      </c>
      <c r="R1030" s="2" t="s">
        <v>8187</v>
      </c>
      <c r="S1030" s="2" t="s">
        <v>8188</v>
      </c>
      <c r="T1030" s="2" t="s">
        <v>8189</v>
      </c>
      <c r="U1030" s="2" t="s">
        <v>8190</v>
      </c>
      <c r="V1030" s="2" t="s">
        <v>8191</v>
      </c>
      <c r="W1030" s="2" t="s">
        <v>8192</v>
      </c>
      <c r="X1030" s="5" t="s">
        <v>8193</v>
      </c>
      <c r="Y1030" s="5" t="s">
        <v>8194</v>
      </c>
    </row>
    <row r="1031" spans="1:25" ht="13" x14ac:dyDescent="0.15">
      <c r="A1031" s="2" t="s">
        <v>677</v>
      </c>
      <c r="B1031" s="2" t="s">
        <v>678</v>
      </c>
      <c r="C1031" s="8" t="str">
        <f ca="1">IFERROR(__xludf.DUMMYFUNCTION("INDEX(SPLIT(B1031,"" ""),1)"),"AmazonBasics")</f>
        <v>AmazonBasics</v>
      </c>
      <c r="D1031" s="2" t="s">
        <v>13954</v>
      </c>
      <c r="E1031" s="8" t="s">
        <v>14026</v>
      </c>
      <c r="F1031" s="8" t="s">
        <v>14095</v>
      </c>
      <c r="G1031" s="8" t="s">
        <v>14096</v>
      </c>
      <c r="H1031" s="8" t="s">
        <v>14097</v>
      </c>
      <c r="I1031" s="9">
        <v>329</v>
      </c>
      <c r="J1031" s="8" t="str">
        <f t="shared" si="8"/>
        <v>251-500</v>
      </c>
      <c r="K1031" s="8" t="s">
        <v>14205</v>
      </c>
      <c r="L1031" s="8">
        <v>3</v>
      </c>
      <c r="M1031" s="9">
        <v>845</v>
      </c>
      <c r="N1031" s="3">
        <v>0.61</v>
      </c>
      <c r="O1031" s="2">
        <v>4.2</v>
      </c>
      <c r="P1031" s="4">
        <f t="shared" si="9"/>
        <v>1</v>
      </c>
      <c r="Q1031" s="4">
        <v>29746</v>
      </c>
      <c r="R1031" s="2" t="s">
        <v>680</v>
      </c>
      <c r="S1031" s="2" t="s">
        <v>681</v>
      </c>
      <c r="T1031" s="2" t="s">
        <v>682</v>
      </c>
      <c r="U1031" s="2" t="s">
        <v>683</v>
      </c>
      <c r="V1031" s="2" t="s">
        <v>684</v>
      </c>
      <c r="W1031" s="2" t="s">
        <v>685</v>
      </c>
      <c r="X1031" s="5" t="s">
        <v>686</v>
      </c>
      <c r="Y1031" s="5" t="s">
        <v>687</v>
      </c>
    </row>
    <row r="1032" spans="1:25" ht="13" x14ac:dyDescent="0.15">
      <c r="A1032" s="2" t="s">
        <v>4519</v>
      </c>
      <c r="B1032" s="2" t="s">
        <v>4520</v>
      </c>
      <c r="C1032" s="8" t="str">
        <f ca="1">IFERROR(__xludf.DUMMYFUNCTION("INDEX(SPLIT(B1032,"" ""),1)"),"Myvn")</f>
        <v>Myvn</v>
      </c>
      <c r="D1032" s="2" t="s">
        <v>13942</v>
      </c>
      <c r="E1032" s="8" t="s">
        <v>13947</v>
      </c>
      <c r="F1032" s="8" t="s">
        <v>14045</v>
      </c>
      <c r="G1032" s="8" t="s">
        <v>14050</v>
      </c>
      <c r="H1032" s="8" t="s">
        <v>14132</v>
      </c>
      <c r="I1032" s="9">
        <v>329</v>
      </c>
      <c r="J1032" s="8" t="str">
        <f t="shared" si="8"/>
        <v>251-500</v>
      </c>
      <c r="K1032" s="8" t="s">
        <v>14205</v>
      </c>
      <c r="L1032" s="8">
        <v>3</v>
      </c>
      <c r="M1032" s="9">
        <v>999</v>
      </c>
      <c r="N1032" s="3">
        <v>0.67</v>
      </c>
      <c r="O1032" s="2">
        <v>4.2</v>
      </c>
      <c r="P1032" s="4">
        <f t="shared" si="9"/>
        <v>1</v>
      </c>
      <c r="Q1032" s="4">
        <v>3492</v>
      </c>
      <c r="R1032" s="2" t="s">
        <v>4521</v>
      </c>
      <c r="S1032" s="2" t="s">
        <v>4522</v>
      </c>
      <c r="T1032" s="2" t="s">
        <v>4523</v>
      </c>
      <c r="U1032" s="2" t="s">
        <v>4524</v>
      </c>
      <c r="V1032" s="2" t="s">
        <v>4525</v>
      </c>
      <c r="W1032" s="2" t="s">
        <v>4526</v>
      </c>
      <c r="X1032" s="5" t="s">
        <v>4527</v>
      </c>
      <c r="Y1032" s="5" t="s">
        <v>4528</v>
      </c>
    </row>
    <row r="1033" spans="1:25" ht="13" x14ac:dyDescent="0.15">
      <c r="A1033" s="2" t="s">
        <v>52</v>
      </c>
      <c r="B1033" s="2" t="s">
        <v>53</v>
      </c>
      <c r="C1033" s="8" t="str">
        <f ca="1">IFERROR(__xludf.DUMMYFUNCTION("INDEX(SPLIT(B1033,"" ""),1)"),"boAt")</f>
        <v>boAt</v>
      </c>
      <c r="D1033" s="2" t="s">
        <v>13954</v>
      </c>
      <c r="E1033" s="8" t="s">
        <v>14026</v>
      </c>
      <c r="F1033" s="8" t="s">
        <v>14095</v>
      </c>
      <c r="G1033" s="8" t="s">
        <v>14096</v>
      </c>
      <c r="H1033" s="8" t="s">
        <v>14097</v>
      </c>
      <c r="I1033" s="9">
        <v>329</v>
      </c>
      <c r="J1033" s="8" t="str">
        <f t="shared" si="8"/>
        <v>251-500</v>
      </c>
      <c r="K1033" s="8" t="s">
        <v>14205</v>
      </c>
      <c r="L1033" s="8">
        <v>3</v>
      </c>
      <c r="M1033" s="9">
        <v>699</v>
      </c>
      <c r="N1033" s="3">
        <v>0.53</v>
      </c>
      <c r="O1033" s="2">
        <v>4.2</v>
      </c>
      <c r="P1033" s="4">
        <f t="shared" si="9"/>
        <v>1</v>
      </c>
      <c r="Q1033" s="4">
        <v>94363</v>
      </c>
      <c r="R1033" s="2" t="s">
        <v>56</v>
      </c>
      <c r="S1033" s="2" t="s">
        <v>57</v>
      </c>
      <c r="T1033" s="2" t="s">
        <v>58</v>
      </c>
      <c r="U1033" s="2" t="s">
        <v>59</v>
      </c>
      <c r="V1033" s="2" t="s">
        <v>60</v>
      </c>
      <c r="W1033" s="2" t="s">
        <v>61</v>
      </c>
      <c r="X1033" s="5" t="s">
        <v>62</v>
      </c>
      <c r="Y1033" s="5" t="s">
        <v>63</v>
      </c>
    </row>
    <row r="1034" spans="1:25" ht="13" x14ac:dyDescent="0.15">
      <c r="A1034" s="2" t="s">
        <v>5364</v>
      </c>
      <c r="B1034" s="2" t="s">
        <v>5365</v>
      </c>
      <c r="C1034" s="8" t="str">
        <f ca="1">IFERROR(__xludf.DUMMYFUNCTION("INDEX(SPLIT(B1034,"" ""),1)"),"Boult")</f>
        <v>Boult</v>
      </c>
      <c r="D1034" s="2" t="s">
        <v>13942</v>
      </c>
      <c r="E1034" s="8" t="s">
        <v>14007</v>
      </c>
      <c r="F1034" s="8" t="s">
        <v>14008</v>
      </c>
      <c r="G1034" s="8" t="s">
        <v>14009</v>
      </c>
      <c r="H1034" s="8"/>
      <c r="I1034" s="9">
        <v>329</v>
      </c>
      <c r="J1034" s="8" t="str">
        <f t="shared" si="8"/>
        <v>251-500</v>
      </c>
      <c r="K1034" s="8" t="s">
        <v>14205</v>
      </c>
      <c r="L1034" s="8">
        <v>3</v>
      </c>
      <c r="M1034" s="9">
        <v>999</v>
      </c>
      <c r="N1034" s="3">
        <v>0.67</v>
      </c>
      <c r="O1034" s="2">
        <v>3.9</v>
      </c>
      <c r="P1034" s="4">
        <f t="shared" si="9"/>
        <v>0</v>
      </c>
      <c r="Q1034" s="4">
        <v>77027</v>
      </c>
      <c r="R1034" s="2" t="s">
        <v>5366</v>
      </c>
      <c r="S1034" s="2" t="s">
        <v>5367</v>
      </c>
      <c r="T1034" s="2" t="s">
        <v>5368</v>
      </c>
      <c r="U1034" s="2" t="s">
        <v>5369</v>
      </c>
      <c r="V1034" s="2" t="s">
        <v>5370</v>
      </c>
      <c r="W1034" s="2" t="s">
        <v>5371</v>
      </c>
      <c r="X1034" s="5" t="s">
        <v>5372</v>
      </c>
      <c r="Y1034" s="5" t="s">
        <v>5373</v>
      </c>
    </row>
    <row r="1035" spans="1:25" ht="13" x14ac:dyDescent="0.15">
      <c r="A1035" s="2" t="s">
        <v>5891</v>
      </c>
      <c r="B1035" s="2" t="s">
        <v>5892</v>
      </c>
      <c r="C1035" s="8" t="str">
        <f ca="1">IFERROR(__xludf.DUMMYFUNCTION("INDEX(SPLIT(B1035,"" ""),1)"),"Zebronics")</f>
        <v>Zebronics</v>
      </c>
      <c r="D1035" s="2" t="s">
        <v>13954</v>
      </c>
      <c r="E1035" s="8" t="s">
        <v>14026</v>
      </c>
      <c r="F1035" s="8" t="s">
        <v>14027</v>
      </c>
      <c r="G1035" s="8" t="s">
        <v>14044</v>
      </c>
      <c r="H1035" s="8"/>
      <c r="I1035" s="9">
        <v>329</v>
      </c>
      <c r="J1035" s="8" t="str">
        <f t="shared" si="8"/>
        <v>251-500</v>
      </c>
      <c r="K1035" s="8" t="s">
        <v>14205</v>
      </c>
      <c r="L1035" s="8">
        <v>3</v>
      </c>
      <c r="M1035" s="9">
        <v>399</v>
      </c>
      <c r="N1035" s="3">
        <v>0.18</v>
      </c>
      <c r="O1035" s="2">
        <v>3.6</v>
      </c>
      <c r="P1035" s="4">
        <f t="shared" si="9"/>
        <v>0</v>
      </c>
      <c r="Q1035" s="4">
        <v>33735</v>
      </c>
      <c r="R1035" s="2" t="s">
        <v>5893</v>
      </c>
      <c r="S1035" s="2" t="s">
        <v>5894</v>
      </c>
      <c r="T1035" s="2" t="s">
        <v>5895</v>
      </c>
      <c r="U1035" s="2" t="s">
        <v>5896</v>
      </c>
      <c r="V1035" s="2" t="s">
        <v>5897</v>
      </c>
      <c r="W1035" s="2" t="s">
        <v>5898</v>
      </c>
      <c r="X1035" s="5" t="s">
        <v>5899</v>
      </c>
      <c r="Y1035" s="5" t="s">
        <v>5900</v>
      </c>
    </row>
    <row r="1036" spans="1:25" ht="13" x14ac:dyDescent="0.15">
      <c r="A1036" s="2" t="s">
        <v>7539</v>
      </c>
      <c r="B1036" s="2" t="s">
        <v>7540</v>
      </c>
      <c r="C1036" s="8" t="str">
        <f ca="1">IFERROR(__xludf.DUMMYFUNCTION("INDEX(SPLIT(B1036,"" ""),1)"),"HP")</f>
        <v>HP</v>
      </c>
      <c r="D1036" s="2" t="s">
        <v>13954</v>
      </c>
      <c r="E1036" s="8" t="s">
        <v>14026</v>
      </c>
      <c r="F1036" s="8" t="s">
        <v>14027</v>
      </c>
      <c r="G1036" s="8" t="s">
        <v>14111</v>
      </c>
      <c r="H1036" s="8"/>
      <c r="I1036" s="9">
        <v>328</v>
      </c>
      <c r="J1036" s="8" t="str">
        <f t="shared" si="8"/>
        <v>251-500</v>
      </c>
      <c r="K1036" s="8" t="s">
        <v>14205</v>
      </c>
      <c r="L1036" s="8">
        <v>3</v>
      </c>
      <c r="M1036" s="9">
        <v>399</v>
      </c>
      <c r="N1036" s="3">
        <v>0.18</v>
      </c>
      <c r="O1036" s="2">
        <v>4.0999999999999996</v>
      </c>
      <c r="P1036" s="4">
        <f t="shared" si="9"/>
        <v>0</v>
      </c>
      <c r="Q1036" s="4">
        <v>3441</v>
      </c>
      <c r="R1036" s="2" t="s">
        <v>7542</v>
      </c>
      <c r="S1036" s="2" t="s">
        <v>7543</v>
      </c>
      <c r="T1036" s="2" t="s">
        <v>7544</v>
      </c>
      <c r="U1036" s="2" t="s">
        <v>7545</v>
      </c>
      <c r="V1036" s="2" t="s">
        <v>7546</v>
      </c>
      <c r="W1036" s="2" t="s">
        <v>7547</v>
      </c>
      <c r="X1036" s="5" t="s">
        <v>7548</v>
      </c>
      <c r="Y1036" s="5" t="s">
        <v>7549</v>
      </c>
    </row>
    <row r="1037" spans="1:25" ht="13" x14ac:dyDescent="0.15">
      <c r="A1037" s="2" t="s">
        <v>8599</v>
      </c>
      <c r="B1037" s="2" t="s">
        <v>8600</v>
      </c>
      <c r="C1037" s="8" t="str">
        <f ca="1">IFERROR(__xludf.DUMMYFUNCTION("INDEX(SPLIT(B1037,"" ""),1)"),"SLOVIC®")</f>
        <v>SLOVIC®</v>
      </c>
      <c r="D1037" s="2" t="s">
        <v>13942</v>
      </c>
      <c r="E1037" s="8" t="s">
        <v>14012</v>
      </c>
      <c r="F1037" s="8" t="s">
        <v>14038</v>
      </c>
      <c r="G1037" s="8" t="s">
        <v>14101</v>
      </c>
      <c r="H1037" s="8" t="s">
        <v>14166</v>
      </c>
      <c r="I1037" s="9">
        <v>326</v>
      </c>
      <c r="J1037" s="8" t="str">
        <f t="shared" si="8"/>
        <v>251-500</v>
      </c>
      <c r="K1037" s="8" t="s">
        <v>14205</v>
      </c>
      <c r="L1037" s="8">
        <v>3</v>
      </c>
      <c r="M1037" s="9">
        <v>799</v>
      </c>
      <c r="N1037" s="3">
        <v>0.59</v>
      </c>
      <c r="O1037" s="2">
        <v>4.4000000000000004</v>
      </c>
      <c r="P1037" s="4">
        <f t="shared" si="9"/>
        <v>1</v>
      </c>
      <c r="Q1037" s="4">
        <v>10773</v>
      </c>
      <c r="R1037" s="2" t="s">
        <v>8602</v>
      </c>
      <c r="S1037" s="2" t="s">
        <v>8603</v>
      </c>
      <c r="T1037" s="2" t="s">
        <v>8604</v>
      </c>
      <c r="U1037" s="2" t="s">
        <v>8605</v>
      </c>
      <c r="V1037" s="2" t="s">
        <v>8606</v>
      </c>
      <c r="W1037" s="2" t="s">
        <v>8607</v>
      </c>
      <c r="X1037" s="5" t="s">
        <v>8608</v>
      </c>
      <c r="Y1037" s="5" t="s">
        <v>8609</v>
      </c>
    </row>
    <row r="1038" spans="1:25" ht="13" x14ac:dyDescent="0.15">
      <c r="A1038" s="2" t="s">
        <v>1702</v>
      </c>
      <c r="B1038" s="2" t="s">
        <v>1703</v>
      </c>
      <c r="C1038" s="8" t="str">
        <f ca="1">IFERROR(__xludf.DUMMYFUNCTION("INDEX(SPLIT(B1038,"" ""),1)"),"Wayona")</f>
        <v>Wayona</v>
      </c>
      <c r="D1038" s="2" t="s">
        <v>13954</v>
      </c>
      <c r="E1038" s="8" t="s">
        <v>14026</v>
      </c>
      <c r="F1038" s="8" t="s">
        <v>14095</v>
      </c>
      <c r="G1038" s="8" t="s">
        <v>14096</v>
      </c>
      <c r="H1038" s="8" t="s">
        <v>14097</v>
      </c>
      <c r="I1038" s="9">
        <v>325</v>
      </c>
      <c r="J1038" s="8" t="str">
        <f t="shared" si="8"/>
        <v>251-500</v>
      </c>
      <c r="K1038" s="8" t="s">
        <v>14205</v>
      </c>
      <c r="L1038" s="8">
        <v>3</v>
      </c>
      <c r="M1038" s="9">
        <v>999</v>
      </c>
      <c r="N1038" s="3">
        <v>0.67</v>
      </c>
      <c r="O1038" s="2">
        <v>4.3</v>
      </c>
      <c r="P1038" s="4">
        <f t="shared" si="9"/>
        <v>1</v>
      </c>
      <c r="Q1038" s="4">
        <v>2651</v>
      </c>
      <c r="R1038" s="2" t="s">
        <v>1704</v>
      </c>
      <c r="S1038" s="2" t="s">
        <v>1705</v>
      </c>
      <c r="T1038" s="2" t="s">
        <v>1706</v>
      </c>
      <c r="U1038" s="2" t="s">
        <v>1707</v>
      </c>
      <c r="V1038" s="2" t="s">
        <v>1708</v>
      </c>
      <c r="W1038" s="2" t="s">
        <v>1709</v>
      </c>
      <c r="X1038" s="5" t="s">
        <v>1710</v>
      </c>
      <c r="Y1038" s="5" t="s">
        <v>1711</v>
      </c>
    </row>
    <row r="1039" spans="1:25" ht="13" x14ac:dyDescent="0.15">
      <c r="A1039" s="2" t="s">
        <v>2523</v>
      </c>
      <c r="B1039" s="2" t="s">
        <v>2524</v>
      </c>
      <c r="C1039" s="8" t="str">
        <f ca="1">IFERROR(__xludf.DUMMYFUNCTION("INDEX(SPLIT(B1039,"" ""),1)"),"Wayona")</f>
        <v>Wayona</v>
      </c>
      <c r="D1039" s="2" t="s">
        <v>13954</v>
      </c>
      <c r="E1039" s="8" t="s">
        <v>14026</v>
      </c>
      <c r="F1039" s="8" t="s">
        <v>14095</v>
      </c>
      <c r="G1039" s="8" t="s">
        <v>14096</v>
      </c>
      <c r="H1039" s="8" t="s">
        <v>14097</v>
      </c>
      <c r="I1039" s="9">
        <v>325</v>
      </c>
      <c r="J1039" s="8" t="str">
        <f t="shared" si="8"/>
        <v>251-500</v>
      </c>
      <c r="K1039" s="8" t="s">
        <v>14205</v>
      </c>
      <c r="L1039" s="8">
        <v>3</v>
      </c>
      <c r="M1039" s="9">
        <v>1099</v>
      </c>
      <c r="N1039" s="3">
        <v>0.7</v>
      </c>
      <c r="O1039" s="2">
        <v>4.2</v>
      </c>
      <c r="P1039" s="4">
        <f t="shared" si="9"/>
        <v>1</v>
      </c>
      <c r="Q1039" s="4">
        <v>10576</v>
      </c>
      <c r="R1039" s="2" t="s">
        <v>2525</v>
      </c>
      <c r="S1039" s="2" t="s">
        <v>890</v>
      </c>
      <c r="T1039" s="2" t="s">
        <v>891</v>
      </c>
      <c r="U1039" s="2" t="s">
        <v>892</v>
      </c>
      <c r="V1039" s="2" t="s">
        <v>893</v>
      </c>
      <c r="W1039" s="2" t="s">
        <v>894</v>
      </c>
      <c r="X1039" s="5" t="s">
        <v>2526</v>
      </c>
      <c r="Y1039" s="5" t="s">
        <v>2527</v>
      </c>
    </row>
    <row r="1040" spans="1:25" ht="13" x14ac:dyDescent="0.15">
      <c r="A1040" s="2" t="s">
        <v>885</v>
      </c>
      <c r="B1040" s="2" t="s">
        <v>886</v>
      </c>
      <c r="C1040" s="8" t="str">
        <f ca="1">IFERROR(__xludf.DUMMYFUNCTION("INDEX(SPLIT(B1040,"" ""),1)"),"Wayona")</f>
        <v>Wayona</v>
      </c>
      <c r="D1040" s="2" t="s">
        <v>13954</v>
      </c>
      <c r="E1040" s="8" t="s">
        <v>14026</v>
      </c>
      <c r="F1040" s="8" t="s">
        <v>14095</v>
      </c>
      <c r="G1040" s="8" t="s">
        <v>14096</v>
      </c>
      <c r="H1040" s="8" t="s">
        <v>14097</v>
      </c>
      <c r="I1040" s="9">
        <v>325</v>
      </c>
      <c r="J1040" s="8" t="str">
        <f t="shared" si="8"/>
        <v>251-500</v>
      </c>
      <c r="K1040" s="8" t="s">
        <v>14205</v>
      </c>
      <c r="L1040" s="8">
        <v>3</v>
      </c>
      <c r="M1040" s="9">
        <v>1299</v>
      </c>
      <c r="N1040" s="3">
        <v>0.75</v>
      </c>
      <c r="O1040" s="2">
        <v>4.2</v>
      </c>
      <c r="P1040" s="4">
        <f t="shared" si="9"/>
        <v>1</v>
      </c>
      <c r="Q1040" s="4">
        <v>10576</v>
      </c>
      <c r="R1040" s="2" t="s">
        <v>889</v>
      </c>
      <c r="S1040" s="2" t="s">
        <v>890</v>
      </c>
      <c r="T1040" s="2" t="s">
        <v>891</v>
      </c>
      <c r="U1040" s="2" t="s">
        <v>892</v>
      </c>
      <c r="V1040" s="2" t="s">
        <v>893</v>
      </c>
      <c r="W1040" s="2" t="s">
        <v>894</v>
      </c>
      <c r="X1040" s="5" t="s">
        <v>895</v>
      </c>
      <c r="Y1040" s="5" t="s">
        <v>896</v>
      </c>
    </row>
    <row r="1041" spans="1:25" ht="13" x14ac:dyDescent="0.15">
      <c r="A1041" s="2" t="s">
        <v>10811</v>
      </c>
      <c r="B1041" s="2" t="s">
        <v>10812</v>
      </c>
      <c r="C1041" s="8" t="str">
        <f ca="1">IFERROR(__xludf.DUMMYFUNCTION("INDEX(SPLIT(B1041,"" ""),1)"),"PrettyKrafts")</f>
        <v>PrettyKrafts</v>
      </c>
      <c r="D1041" s="2" t="s">
        <v>13950</v>
      </c>
      <c r="E1041" s="8" t="s">
        <v>14150</v>
      </c>
      <c r="F1041" s="8" t="s">
        <v>14151</v>
      </c>
      <c r="G1041" s="8" t="s">
        <v>14231</v>
      </c>
      <c r="H1041" s="8"/>
      <c r="I1041" s="9">
        <v>320</v>
      </c>
      <c r="J1041" s="8" t="str">
        <f t="shared" si="8"/>
        <v>251-500</v>
      </c>
      <c r="K1041" s="8" t="s">
        <v>14205</v>
      </c>
      <c r="L1041" s="8">
        <v>3</v>
      </c>
      <c r="M1041" s="9">
        <v>799</v>
      </c>
      <c r="N1041" s="3">
        <v>0.6</v>
      </c>
      <c r="O1041" s="2">
        <v>4.2</v>
      </c>
      <c r="P1041" s="4">
        <f t="shared" si="9"/>
        <v>1</v>
      </c>
      <c r="Q1041" s="4">
        <v>3846</v>
      </c>
      <c r="R1041" s="2" t="s">
        <v>10814</v>
      </c>
      <c r="S1041" s="2" t="s">
        <v>10815</v>
      </c>
      <c r="T1041" s="2" t="s">
        <v>10816</v>
      </c>
      <c r="U1041" s="2" t="s">
        <v>10817</v>
      </c>
      <c r="V1041" s="2" t="s">
        <v>10818</v>
      </c>
      <c r="W1041" s="2" t="s">
        <v>10819</v>
      </c>
      <c r="X1041" s="5" t="s">
        <v>10820</v>
      </c>
      <c r="Y1041" s="5" t="s">
        <v>10821</v>
      </c>
    </row>
    <row r="1042" spans="1:25" ht="13" x14ac:dyDescent="0.15">
      <c r="A1042" s="2" t="s">
        <v>1881</v>
      </c>
      <c r="B1042" s="2" t="s">
        <v>1882</v>
      </c>
      <c r="C1042" s="8" t="str">
        <f ca="1">IFERROR(__xludf.DUMMYFUNCTION("INDEX(SPLIT(B1042,"" ""),1)"),"Duracell")</f>
        <v>Duracell</v>
      </c>
      <c r="D1042" s="2" t="s">
        <v>13954</v>
      </c>
      <c r="E1042" s="8" t="s">
        <v>14026</v>
      </c>
      <c r="F1042" s="8" t="s">
        <v>14095</v>
      </c>
      <c r="G1042" s="8" t="s">
        <v>14096</v>
      </c>
      <c r="H1042" s="8" t="s">
        <v>14097</v>
      </c>
      <c r="I1042" s="9">
        <v>320</v>
      </c>
      <c r="J1042" s="8" t="str">
        <f t="shared" si="8"/>
        <v>251-500</v>
      </c>
      <c r="K1042" s="8" t="s">
        <v>14205</v>
      </c>
      <c r="L1042" s="8">
        <v>3</v>
      </c>
      <c r="M1042" s="9">
        <v>599</v>
      </c>
      <c r="N1042" s="3">
        <v>0.47</v>
      </c>
      <c r="O1042" s="2">
        <v>4.0999999999999996</v>
      </c>
      <c r="P1042" s="4">
        <f t="shared" si="9"/>
        <v>0</v>
      </c>
      <c r="Q1042" s="2">
        <v>491</v>
      </c>
      <c r="R1042" s="2" t="s">
        <v>1884</v>
      </c>
      <c r="S1042" s="2" t="s">
        <v>1885</v>
      </c>
      <c r="T1042" s="2" t="s">
        <v>1886</v>
      </c>
      <c r="U1042" s="2" t="s">
        <v>1887</v>
      </c>
      <c r="V1042" s="2" t="s">
        <v>1888</v>
      </c>
      <c r="W1042" s="2" t="s">
        <v>1889</v>
      </c>
      <c r="X1042" s="5" t="s">
        <v>1890</v>
      </c>
      <c r="Y1042" s="5" t="s">
        <v>1891</v>
      </c>
    </row>
    <row r="1043" spans="1:25" ht="13" x14ac:dyDescent="0.15">
      <c r="A1043" s="2" t="s">
        <v>10199</v>
      </c>
      <c r="B1043" s="2" t="s">
        <v>10200</v>
      </c>
      <c r="C1043" s="8" t="str">
        <f ca="1">IFERROR(__xludf.DUMMYFUNCTION("INDEX(SPLIT(B1043,"" ""),1)"),"Lint")</f>
        <v>Lint</v>
      </c>
      <c r="D1043" s="2" t="s">
        <v>13950</v>
      </c>
      <c r="E1043" s="8" t="s">
        <v>13958</v>
      </c>
      <c r="F1043" s="8" t="s">
        <v>13959</v>
      </c>
      <c r="G1043" s="8" t="s">
        <v>13992</v>
      </c>
      <c r="H1043" s="8" t="s">
        <v>14112</v>
      </c>
      <c r="I1043" s="9">
        <v>319</v>
      </c>
      <c r="J1043" s="8" t="str">
        <f t="shared" si="8"/>
        <v>251-500</v>
      </c>
      <c r="K1043" s="8" t="s">
        <v>14205</v>
      </c>
      <c r="L1043" s="8">
        <v>3</v>
      </c>
      <c r="M1043" s="9">
        <v>749</v>
      </c>
      <c r="N1043" s="3">
        <v>0.56999999999999995</v>
      </c>
      <c r="O1043" s="2">
        <v>4.5999999999999996</v>
      </c>
      <c r="P1043" s="4">
        <f t="shared" si="9"/>
        <v>1</v>
      </c>
      <c r="Q1043" s="2">
        <v>124</v>
      </c>
      <c r="R1043" s="2" t="s">
        <v>10202</v>
      </c>
      <c r="S1043" s="2" t="s">
        <v>10203</v>
      </c>
      <c r="T1043" s="2" t="s">
        <v>10204</v>
      </c>
      <c r="U1043" s="2" t="s">
        <v>10205</v>
      </c>
      <c r="V1043" s="2" t="s">
        <v>10206</v>
      </c>
      <c r="W1043" s="2" t="s">
        <v>10207</v>
      </c>
      <c r="X1043" s="5" t="s">
        <v>10208</v>
      </c>
      <c r="Y1043" s="5" t="s">
        <v>10209</v>
      </c>
    </row>
    <row r="1044" spans="1:25" ht="13" x14ac:dyDescent="0.15">
      <c r="A1044" s="2" t="s">
        <v>5139</v>
      </c>
      <c r="B1044" s="2" t="s">
        <v>5140</v>
      </c>
      <c r="C1044" s="8" t="str">
        <f ca="1">IFERROR(__xludf.DUMMYFUNCTION("INDEX(SPLIT(B1044,"" ""),1)"),"Elv")</f>
        <v>Elv</v>
      </c>
      <c r="D1044" s="2" t="s">
        <v>13942</v>
      </c>
      <c r="E1044" s="8" t="s">
        <v>13947</v>
      </c>
      <c r="F1044" s="8" t="s">
        <v>14045</v>
      </c>
      <c r="G1044" s="8" t="s">
        <v>14232</v>
      </c>
      <c r="H1044" s="8"/>
      <c r="I1044" s="9">
        <v>314</v>
      </c>
      <c r="J1044" s="8" t="str">
        <f t="shared" si="8"/>
        <v>251-500</v>
      </c>
      <c r="K1044" s="8" t="s">
        <v>14205</v>
      </c>
      <c r="L1044" s="8">
        <v>3</v>
      </c>
      <c r="M1044" s="9">
        <v>1499</v>
      </c>
      <c r="N1044" s="3">
        <v>0.79</v>
      </c>
      <c r="O1044" s="2">
        <v>4.5</v>
      </c>
      <c r="P1044" s="4">
        <f t="shared" si="9"/>
        <v>1</v>
      </c>
      <c r="Q1044" s="4">
        <v>28978</v>
      </c>
      <c r="R1044" s="2" t="s">
        <v>5142</v>
      </c>
      <c r="S1044" s="2" t="s">
        <v>4313</v>
      </c>
      <c r="T1044" s="2" t="s">
        <v>4314</v>
      </c>
      <c r="U1044" s="2" t="s">
        <v>4315</v>
      </c>
      <c r="V1044" s="2" t="s">
        <v>4316</v>
      </c>
      <c r="W1044" s="2" t="s">
        <v>4317</v>
      </c>
      <c r="X1044" s="5" t="s">
        <v>5143</v>
      </c>
      <c r="Y1044" s="5" t="s">
        <v>5144</v>
      </c>
    </row>
    <row r="1045" spans="1:25" ht="13" x14ac:dyDescent="0.15">
      <c r="A1045" s="2" t="s">
        <v>7931</v>
      </c>
      <c r="B1045" s="2" t="s">
        <v>7932</v>
      </c>
      <c r="C1045" s="8" t="str">
        <f ca="1">IFERROR(__xludf.DUMMYFUNCTION("INDEX(SPLIT(B1045,"" ""),1)"),"Camel")</f>
        <v>Camel</v>
      </c>
      <c r="D1045" s="2" t="s">
        <v>13950</v>
      </c>
      <c r="E1045" s="8" t="s">
        <v>14233</v>
      </c>
      <c r="F1045" s="8" t="s">
        <v>14234</v>
      </c>
      <c r="G1045" s="8" t="s">
        <v>14235</v>
      </c>
      <c r="H1045" s="8"/>
      <c r="I1045" s="9">
        <v>310</v>
      </c>
      <c r="J1045" s="8" t="str">
        <f t="shared" si="8"/>
        <v>251-500</v>
      </c>
      <c r="K1045" s="8" t="s">
        <v>14205</v>
      </c>
      <c r="L1045" s="8">
        <v>3</v>
      </c>
      <c r="M1045" s="9">
        <v>310</v>
      </c>
      <c r="N1045" s="3">
        <v>0</v>
      </c>
      <c r="O1045" s="2">
        <v>4.5</v>
      </c>
      <c r="P1045" s="4">
        <f t="shared" si="9"/>
        <v>1</v>
      </c>
      <c r="Q1045" s="4">
        <v>5882</v>
      </c>
      <c r="R1045" s="2" t="s">
        <v>7934</v>
      </c>
      <c r="S1045" s="2" t="s">
        <v>7935</v>
      </c>
      <c r="T1045" s="2" t="s">
        <v>7936</v>
      </c>
      <c r="U1045" s="2" t="s">
        <v>7937</v>
      </c>
      <c r="V1045" s="2" t="s">
        <v>7938</v>
      </c>
      <c r="W1045" s="2" t="s">
        <v>7939</v>
      </c>
      <c r="X1045" s="5" t="s">
        <v>7940</v>
      </c>
      <c r="Y1045" s="5" t="s">
        <v>7941</v>
      </c>
    </row>
    <row r="1046" spans="1:25" ht="13" x14ac:dyDescent="0.15">
      <c r="A1046" s="2" t="s">
        <v>516</v>
      </c>
      <c r="B1046" s="2" t="s">
        <v>517</v>
      </c>
      <c r="C1046" s="8" t="str">
        <f ca="1">IFERROR(__xludf.DUMMYFUNCTION("INDEX(SPLIT(B1046,"" ""),1)"),"Amazon")</f>
        <v>Amazon</v>
      </c>
      <c r="D1046" s="2" t="s">
        <v>13942</v>
      </c>
      <c r="E1046" s="8" t="s">
        <v>13943</v>
      </c>
      <c r="F1046" s="8" t="s">
        <v>14038</v>
      </c>
      <c r="G1046" s="8" t="s">
        <v>14096</v>
      </c>
      <c r="H1046" s="8" t="s">
        <v>14145</v>
      </c>
      <c r="I1046" s="9">
        <v>309</v>
      </c>
      <c r="J1046" s="8" t="str">
        <f t="shared" si="8"/>
        <v>251-500</v>
      </c>
      <c r="K1046" s="8" t="s">
        <v>14205</v>
      </c>
      <c r="L1046" s="8">
        <v>3</v>
      </c>
      <c r="M1046" s="9">
        <v>475</v>
      </c>
      <c r="N1046" s="3">
        <v>0.35</v>
      </c>
      <c r="O1046" s="2">
        <v>4.4000000000000004</v>
      </c>
      <c r="P1046" s="4">
        <f t="shared" si="9"/>
        <v>1</v>
      </c>
      <c r="Q1046" s="2" t="s">
        <v>151</v>
      </c>
      <c r="R1046" s="2" t="s">
        <v>520</v>
      </c>
      <c r="S1046" s="2" t="s">
        <v>153</v>
      </c>
      <c r="T1046" s="2" t="s">
        <v>154</v>
      </c>
      <c r="U1046" s="2" t="s">
        <v>155</v>
      </c>
      <c r="V1046" s="2" t="s">
        <v>156</v>
      </c>
      <c r="W1046" s="2" t="s">
        <v>157</v>
      </c>
      <c r="X1046" s="5" t="s">
        <v>521</v>
      </c>
      <c r="Y1046" s="5" t="s">
        <v>522</v>
      </c>
    </row>
    <row r="1047" spans="1:25" ht="13" x14ac:dyDescent="0.15">
      <c r="A1047" s="2" t="s">
        <v>698</v>
      </c>
      <c r="B1047" s="2" t="s">
        <v>699</v>
      </c>
      <c r="C1047" s="8" t="str">
        <f ca="1">IFERROR(__xludf.DUMMYFUNCTION("INDEX(SPLIT(B1047,"" ""),1)"),"Amazon")</f>
        <v>Amazon</v>
      </c>
      <c r="D1047" s="2" t="s">
        <v>13942</v>
      </c>
      <c r="E1047" s="8" t="s">
        <v>13943</v>
      </c>
      <c r="F1047" s="8" t="s">
        <v>14038</v>
      </c>
      <c r="G1047" s="8" t="s">
        <v>14096</v>
      </c>
      <c r="H1047" s="8" t="s">
        <v>14145</v>
      </c>
      <c r="I1047" s="9">
        <v>309</v>
      </c>
      <c r="J1047" s="8" t="str">
        <f t="shared" si="8"/>
        <v>251-500</v>
      </c>
      <c r="K1047" s="8" t="s">
        <v>14205</v>
      </c>
      <c r="L1047" s="8">
        <v>3</v>
      </c>
      <c r="M1047" s="9">
        <v>1400</v>
      </c>
      <c r="N1047" s="3">
        <v>0.78</v>
      </c>
      <c r="O1047" s="2">
        <v>4.4000000000000004</v>
      </c>
      <c r="P1047" s="4">
        <f t="shared" si="9"/>
        <v>1</v>
      </c>
      <c r="Q1047" s="2" t="s">
        <v>151</v>
      </c>
      <c r="R1047" s="2" t="s">
        <v>701</v>
      </c>
      <c r="S1047" s="2" t="s">
        <v>153</v>
      </c>
      <c r="T1047" s="2" t="s">
        <v>154</v>
      </c>
      <c r="U1047" s="2" t="s">
        <v>155</v>
      </c>
      <c r="V1047" s="2" t="s">
        <v>156</v>
      </c>
      <c r="W1047" s="2" t="s">
        <v>157</v>
      </c>
      <c r="X1047" s="5" t="s">
        <v>702</v>
      </c>
      <c r="Y1047" s="5" t="s">
        <v>703</v>
      </c>
    </row>
    <row r="1048" spans="1:25" ht="13" x14ac:dyDescent="0.15">
      <c r="A1048" s="2" t="s">
        <v>5987</v>
      </c>
      <c r="B1048" s="2" t="s">
        <v>5988</v>
      </c>
      <c r="C1048" s="8" t="str">
        <f ca="1">IFERROR(__xludf.DUMMYFUNCTION("INDEX(SPLIT(B1048,"" ""),1)"),"Epson")</f>
        <v>Epson</v>
      </c>
      <c r="D1048" s="2" t="s">
        <v>13954</v>
      </c>
      <c r="E1048" s="8" t="s">
        <v>13988</v>
      </c>
      <c r="F1048" s="8" t="s">
        <v>14164</v>
      </c>
      <c r="G1048" s="8" t="s">
        <v>14165</v>
      </c>
      <c r="H1048" s="8"/>
      <c r="I1048" s="9">
        <v>309</v>
      </c>
      <c r="J1048" s="8" t="str">
        <f t="shared" si="8"/>
        <v>251-500</v>
      </c>
      <c r="K1048" s="8" t="s">
        <v>14205</v>
      </c>
      <c r="L1048" s="8">
        <v>3</v>
      </c>
      <c r="M1048" s="9">
        <v>404</v>
      </c>
      <c r="N1048" s="3">
        <v>0.24</v>
      </c>
      <c r="O1048" s="2">
        <v>4.4000000000000004</v>
      </c>
      <c r="P1048" s="4">
        <f t="shared" si="9"/>
        <v>1</v>
      </c>
      <c r="Q1048" s="4">
        <v>8614</v>
      </c>
      <c r="R1048" s="2" t="s">
        <v>5990</v>
      </c>
      <c r="S1048" s="2" t="s">
        <v>5991</v>
      </c>
      <c r="T1048" s="2" t="s">
        <v>5992</v>
      </c>
      <c r="U1048" s="2" t="s">
        <v>5993</v>
      </c>
      <c r="V1048" s="2" t="s">
        <v>5994</v>
      </c>
      <c r="W1048" s="2" t="s">
        <v>5995</v>
      </c>
      <c r="X1048" s="5" t="s">
        <v>5996</v>
      </c>
      <c r="Y1048" s="5" t="s">
        <v>5997</v>
      </c>
    </row>
    <row r="1049" spans="1:25" ht="13" x14ac:dyDescent="0.15">
      <c r="A1049" s="2" t="s">
        <v>10522</v>
      </c>
      <c r="B1049" s="2" t="s">
        <v>10523</v>
      </c>
      <c r="C1049" s="8" t="str">
        <f ca="1">IFERROR(__xludf.DUMMYFUNCTION("INDEX(SPLIT(B1049,"" ""),1)"),"ATOM")</f>
        <v>ATOM</v>
      </c>
      <c r="D1049" s="2" t="s">
        <v>13950</v>
      </c>
      <c r="E1049" s="8" t="s">
        <v>13958</v>
      </c>
      <c r="F1049" s="8" t="s">
        <v>13969</v>
      </c>
      <c r="G1049" s="8" t="s">
        <v>14140</v>
      </c>
      <c r="H1049" s="8"/>
      <c r="I1049" s="9">
        <v>308</v>
      </c>
      <c r="J1049" s="8" t="str">
        <f t="shared" si="8"/>
        <v>251-500</v>
      </c>
      <c r="K1049" s="8" t="s">
        <v>14205</v>
      </c>
      <c r="L1049" s="8">
        <v>3</v>
      </c>
      <c r="M1049" s="9">
        <v>499</v>
      </c>
      <c r="N1049" s="3">
        <v>0.38</v>
      </c>
      <c r="O1049" s="2">
        <v>3.9</v>
      </c>
      <c r="P1049" s="4">
        <f t="shared" si="9"/>
        <v>0</v>
      </c>
      <c r="Q1049" s="4">
        <v>4584</v>
      </c>
      <c r="R1049" s="2" t="s">
        <v>10525</v>
      </c>
      <c r="S1049" s="2" t="s">
        <v>10526</v>
      </c>
      <c r="T1049" s="2" t="s">
        <v>10527</v>
      </c>
      <c r="U1049" s="2" t="s">
        <v>10528</v>
      </c>
      <c r="V1049" s="2" t="s">
        <v>10529</v>
      </c>
      <c r="W1049" s="2" t="s">
        <v>10530</v>
      </c>
      <c r="X1049" s="5" t="s">
        <v>10531</v>
      </c>
      <c r="Y1049" s="5" t="s">
        <v>10532</v>
      </c>
    </row>
    <row r="1050" spans="1:25" ht="13" x14ac:dyDescent="0.15">
      <c r="A1050" s="2" t="s">
        <v>8507</v>
      </c>
      <c r="B1050" s="2" t="s">
        <v>8508</v>
      </c>
      <c r="C1050" s="8" t="str">
        <f ca="1">IFERROR(__xludf.DUMMYFUNCTION("INDEX(SPLIT(B1050,"" ""),1)"),"Classmate")</f>
        <v>Classmate</v>
      </c>
      <c r="D1050" s="2" t="s">
        <v>14113</v>
      </c>
      <c r="E1050" s="8" t="s">
        <v>14114</v>
      </c>
      <c r="F1050" s="8" t="s">
        <v>14115</v>
      </c>
      <c r="G1050" s="8" t="s">
        <v>14116</v>
      </c>
      <c r="H1050" s="8" t="s">
        <v>14117</v>
      </c>
      <c r="I1050" s="9">
        <v>300</v>
      </c>
      <c r="J1050" s="8" t="str">
        <f t="shared" si="8"/>
        <v>251-500</v>
      </c>
      <c r="K1050" s="8" t="s">
        <v>14205</v>
      </c>
      <c r="L1050" s="8">
        <v>3</v>
      </c>
      <c r="M1050" s="9">
        <v>300</v>
      </c>
      <c r="N1050" s="3">
        <v>0</v>
      </c>
      <c r="O1050" s="2">
        <v>4.2</v>
      </c>
      <c r="P1050" s="4">
        <f t="shared" si="9"/>
        <v>1</v>
      </c>
      <c r="Q1050" s="2">
        <v>419</v>
      </c>
      <c r="R1050" s="2" t="s">
        <v>8510</v>
      </c>
      <c r="S1050" s="2" t="s">
        <v>8511</v>
      </c>
      <c r="T1050" s="2" t="s">
        <v>8512</v>
      </c>
      <c r="U1050" s="2" t="s">
        <v>8513</v>
      </c>
      <c r="V1050" s="2" t="s">
        <v>8514</v>
      </c>
      <c r="W1050" s="2" t="s">
        <v>8515</v>
      </c>
      <c r="X1050" s="5" t="s">
        <v>8516</v>
      </c>
      <c r="Y1050" s="5" t="s">
        <v>8517</v>
      </c>
    </row>
    <row r="1051" spans="1:25" ht="13" x14ac:dyDescent="0.15">
      <c r="A1051" s="2" t="s">
        <v>7311</v>
      </c>
      <c r="B1051" s="2" t="s">
        <v>7312</v>
      </c>
      <c r="C1051" s="8" t="str">
        <f ca="1">IFERROR(__xludf.DUMMYFUNCTION("INDEX(SPLIT(B1051,"" ""),1)"),"Redgear")</f>
        <v>Redgear</v>
      </c>
      <c r="D1051" s="2" t="s">
        <v>13954</v>
      </c>
      <c r="E1051" s="8" t="s">
        <v>14026</v>
      </c>
      <c r="F1051" s="8" t="s">
        <v>14042</v>
      </c>
      <c r="G1051" s="8" t="s">
        <v>14091</v>
      </c>
      <c r="H1051" s="8"/>
      <c r="I1051" s="9">
        <v>299</v>
      </c>
      <c r="J1051" s="8" t="str">
        <f t="shared" si="8"/>
        <v>251-500</v>
      </c>
      <c r="K1051" s="8" t="s">
        <v>14205</v>
      </c>
      <c r="L1051" s="8">
        <v>3</v>
      </c>
      <c r="M1051" s="9">
        <v>550</v>
      </c>
      <c r="N1051" s="3">
        <v>0.46</v>
      </c>
      <c r="O1051" s="2">
        <v>4.5999999999999996</v>
      </c>
      <c r="P1051" s="4">
        <f t="shared" si="9"/>
        <v>1</v>
      </c>
      <c r="Q1051" s="4">
        <v>33434</v>
      </c>
      <c r="R1051" s="2" t="s">
        <v>7313</v>
      </c>
      <c r="S1051" s="2" t="s">
        <v>7314</v>
      </c>
      <c r="T1051" s="2" t="s">
        <v>7315</v>
      </c>
      <c r="U1051" s="2" t="s">
        <v>7316</v>
      </c>
      <c r="V1051" s="2" t="s">
        <v>7317</v>
      </c>
      <c r="W1051" s="2" t="s">
        <v>7318</v>
      </c>
      <c r="X1051" s="5" t="s">
        <v>7319</v>
      </c>
      <c r="Y1051" s="5" t="s">
        <v>7320</v>
      </c>
    </row>
    <row r="1052" spans="1:25" ht="13" x14ac:dyDescent="0.15">
      <c r="A1052" s="2" t="s">
        <v>2066</v>
      </c>
      <c r="B1052" s="2" t="s">
        <v>2067</v>
      </c>
      <c r="C1052" s="8" t="str">
        <f ca="1">IFERROR(__xludf.DUMMYFUNCTION("INDEX(SPLIT(B1052,"" ""),1)"),"AmazonBasics")</f>
        <v>AmazonBasics</v>
      </c>
      <c r="D1052" s="2" t="s">
        <v>13954</v>
      </c>
      <c r="E1052" s="8" t="s">
        <v>14026</v>
      </c>
      <c r="F1052" s="8" t="s">
        <v>14095</v>
      </c>
      <c r="G1052" s="8" t="s">
        <v>14096</v>
      </c>
      <c r="H1052" s="8" t="s">
        <v>14097</v>
      </c>
      <c r="I1052" s="9">
        <v>299</v>
      </c>
      <c r="J1052" s="8" t="str">
        <f t="shared" si="8"/>
        <v>251-500</v>
      </c>
      <c r="K1052" s="8" t="s">
        <v>14205</v>
      </c>
      <c r="L1052" s="8">
        <v>3</v>
      </c>
      <c r="M1052" s="9">
        <v>800</v>
      </c>
      <c r="N1052" s="3">
        <v>0.63</v>
      </c>
      <c r="O1052" s="2">
        <v>4.5</v>
      </c>
      <c r="P1052" s="4">
        <f t="shared" si="9"/>
        <v>1</v>
      </c>
      <c r="Q1052" s="4">
        <v>74977</v>
      </c>
      <c r="R1052" s="2" t="s">
        <v>2068</v>
      </c>
      <c r="S1052" s="2" t="s">
        <v>347</v>
      </c>
      <c r="T1052" s="2" t="s">
        <v>348</v>
      </c>
      <c r="U1052" s="2" t="s">
        <v>349</v>
      </c>
      <c r="V1052" s="2" t="s">
        <v>350</v>
      </c>
      <c r="W1052" s="2" t="s">
        <v>351</v>
      </c>
      <c r="X1052" s="5" t="s">
        <v>2069</v>
      </c>
      <c r="Y1052" s="5" t="s">
        <v>2070</v>
      </c>
    </row>
    <row r="1053" spans="1:25" ht="13" x14ac:dyDescent="0.15">
      <c r="A1053" s="2" t="s">
        <v>6407</v>
      </c>
      <c r="B1053" s="2" t="s">
        <v>6408</v>
      </c>
      <c r="C1053" s="8" t="str">
        <f ca="1">IFERROR(__xludf.DUMMYFUNCTION("INDEX(SPLIT(B1053,"" ""),1)"),"AirCase")</f>
        <v>AirCase</v>
      </c>
      <c r="D1053" s="2" t="s">
        <v>13954</v>
      </c>
      <c r="E1053" s="8" t="s">
        <v>14026</v>
      </c>
      <c r="F1053" s="8" t="s">
        <v>14226</v>
      </c>
      <c r="G1053" s="8"/>
      <c r="H1053" s="8"/>
      <c r="I1053" s="9">
        <v>299</v>
      </c>
      <c r="J1053" s="8" t="str">
        <f t="shared" si="8"/>
        <v>251-500</v>
      </c>
      <c r="K1053" s="8" t="s">
        <v>14205</v>
      </c>
      <c r="L1053" s="8">
        <v>3</v>
      </c>
      <c r="M1053" s="9">
        <v>499</v>
      </c>
      <c r="N1053" s="3">
        <v>0.4</v>
      </c>
      <c r="O1053" s="2">
        <v>4.5</v>
      </c>
      <c r="P1053" s="4">
        <f t="shared" si="9"/>
        <v>1</v>
      </c>
      <c r="Q1053" s="4">
        <v>21010</v>
      </c>
      <c r="R1053" s="2" t="s">
        <v>6409</v>
      </c>
      <c r="S1053" s="2" t="s">
        <v>6410</v>
      </c>
      <c r="T1053" s="2" t="s">
        <v>6411</v>
      </c>
      <c r="U1053" s="2" t="s">
        <v>6412</v>
      </c>
      <c r="V1053" s="2" t="s">
        <v>6413</v>
      </c>
      <c r="W1053" s="2" t="s">
        <v>6414</v>
      </c>
      <c r="X1053" s="5" t="s">
        <v>6415</v>
      </c>
      <c r="Y1053" s="5" t="s">
        <v>6416</v>
      </c>
    </row>
    <row r="1054" spans="1:25" ht="13" x14ac:dyDescent="0.15">
      <c r="A1054" s="2" t="s">
        <v>5392</v>
      </c>
      <c r="B1054" s="2" t="s">
        <v>5393</v>
      </c>
      <c r="C1054" s="8" t="str">
        <f ca="1">IFERROR(__xludf.DUMMYFUNCTION("INDEX(SPLIT(B1054,"" ""),1)"),"Dell")</f>
        <v>Dell</v>
      </c>
      <c r="D1054" s="2" t="s">
        <v>13954</v>
      </c>
      <c r="E1054" s="8" t="s">
        <v>14026</v>
      </c>
      <c r="F1054" s="8" t="s">
        <v>14027</v>
      </c>
      <c r="G1054" s="8" t="s">
        <v>14111</v>
      </c>
      <c r="H1054" s="8"/>
      <c r="I1054" s="9">
        <v>299</v>
      </c>
      <c r="J1054" s="8" t="str">
        <f t="shared" si="8"/>
        <v>251-500</v>
      </c>
      <c r="K1054" s="8" t="s">
        <v>14205</v>
      </c>
      <c r="L1054" s="8">
        <v>3</v>
      </c>
      <c r="M1054" s="9">
        <v>650</v>
      </c>
      <c r="N1054" s="3">
        <v>0.54</v>
      </c>
      <c r="O1054" s="2">
        <v>4.5</v>
      </c>
      <c r="P1054" s="4">
        <f t="shared" si="9"/>
        <v>1</v>
      </c>
      <c r="Q1054" s="4">
        <v>33176</v>
      </c>
      <c r="R1054" s="2" t="s">
        <v>5394</v>
      </c>
      <c r="S1054" s="2" t="s">
        <v>5395</v>
      </c>
      <c r="T1054" s="2" t="s">
        <v>5396</v>
      </c>
      <c r="U1054" s="2" t="s">
        <v>5397</v>
      </c>
      <c r="V1054" s="2" t="s">
        <v>5398</v>
      </c>
      <c r="W1054" s="2" t="s">
        <v>5399</v>
      </c>
      <c r="X1054" s="5" t="s">
        <v>5400</v>
      </c>
      <c r="Y1054" s="5" t="s">
        <v>5401</v>
      </c>
    </row>
    <row r="1055" spans="1:25" ht="13" x14ac:dyDescent="0.15">
      <c r="A1055" s="2" t="s">
        <v>7822</v>
      </c>
      <c r="B1055" s="2" t="s">
        <v>7823</v>
      </c>
      <c r="C1055" s="8" t="str">
        <f ca="1">IFERROR(__xludf.DUMMYFUNCTION("INDEX(SPLIT(B1055,"" ""),1)"),"RPM")</f>
        <v>RPM</v>
      </c>
      <c r="D1055" s="2" t="s">
        <v>13954</v>
      </c>
      <c r="E1055" s="8" t="s">
        <v>14026</v>
      </c>
      <c r="F1055" s="8" t="s">
        <v>14027</v>
      </c>
      <c r="G1055" s="8" t="s">
        <v>14147</v>
      </c>
      <c r="H1055" s="8" t="s">
        <v>14148</v>
      </c>
      <c r="I1055" s="9">
        <v>299</v>
      </c>
      <c r="J1055" s="8" t="str">
        <f t="shared" si="8"/>
        <v>251-500</v>
      </c>
      <c r="K1055" s="8" t="s">
        <v>14205</v>
      </c>
      <c r="L1055" s="8">
        <v>3</v>
      </c>
      <c r="M1055" s="9">
        <v>990</v>
      </c>
      <c r="N1055" s="3">
        <v>0.7</v>
      </c>
      <c r="O1055" s="2">
        <v>4.5</v>
      </c>
      <c r="P1055" s="4">
        <f t="shared" si="9"/>
        <v>1</v>
      </c>
      <c r="Q1055" s="4">
        <v>2453</v>
      </c>
      <c r="R1055" s="2" t="s">
        <v>7825</v>
      </c>
      <c r="S1055" s="2" t="s">
        <v>7826</v>
      </c>
      <c r="T1055" s="2" t="s">
        <v>7827</v>
      </c>
      <c r="U1055" s="2" t="s">
        <v>7828</v>
      </c>
      <c r="V1055" s="2" t="s">
        <v>7829</v>
      </c>
      <c r="W1055" s="2" t="s">
        <v>7830</v>
      </c>
      <c r="X1055" s="5" t="s">
        <v>7831</v>
      </c>
      <c r="Y1055" s="5" t="s">
        <v>7832</v>
      </c>
    </row>
    <row r="1056" spans="1:25" ht="13" x14ac:dyDescent="0.15">
      <c r="A1056" s="2" t="s">
        <v>4615</v>
      </c>
      <c r="B1056" s="2" t="s">
        <v>4616</v>
      </c>
      <c r="C1056" s="8" t="str">
        <f ca="1">IFERROR(__xludf.DUMMYFUNCTION("INDEX(SPLIT(B1056,"" ""),1)"),"Kyosei")</f>
        <v>Kyosei</v>
      </c>
      <c r="D1056" s="2" t="s">
        <v>13942</v>
      </c>
      <c r="E1056" s="8" t="s">
        <v>13947</v>
      </c>
      <c r="F1056" s="8" t="s">
        <v>14045</v>
      </c>
      <c r="G1056" s="8" t="s">
        <v>14143</v>
      </c>
      <c r="H1056" s="8" t="s">
        <v>14131</v>
      </c>
      <c r="I1056" s="9">
        <v>299</v>
      </c>
      <c r="J1056" s="8" t="str">
        <f t="shared" si="8"/>
        <v>251-500</v>
      </c>
      <c r="K1056" s="8" t="s">
        <v>14205</v>
      </c>
      <c r="L1056" s="8">
        <v>3</v>
      </c>
      <c r="M1056" s="9">
        <v>1199</v>
      </c>
      <c r="N1056" s="3">
        <v>0.75</v>
      </c>
      <c r="O1056" s="2">
        <v>4.5</v>
      </c>
      <c r="P1056" s="4">
        <f t="shared" si="9"/>
        <v>1</v>
      </c>
      <c r="Q1056" s="2">
        <v>596</v>
      </c>
      <c r="R1056" s="2" t="s">
        <v>4617</v>
      </c>
      <c r="S1056" s="2" t="s">
        <v>4618</v>
      </c>
      <c r="T1056" s="2" t="s">
        <v>4619</v>
      </c>
      <c r="U1056" s="2" t="s">
        <v>4620</v>
      </c>
      <c r="V1056" s="2" t="s">
        <v>4621</v>
      </c>
      <c r="W1056" s="2" t="s">
        <v>4622</v>
      </c>
      <c r="X1056" s="5" t="s">
        <v>4623</v>
      </c>
      <c r="Y1056" s="5" t="s">
        <v>4624</v>
      </c>
    </row>
    <row r="1057" spans="1:25" ht="13" x14ac:dyDescent="0.15">
      <c r="A1057" s="2" t="s">
        <v>2513</v>
      </c>
      <c r="B1057" s="2" t="s">
        <v>2514</v>
      </c>
      <c r="C1057" s="8" t="str">
        <f ca="1">IFERROR(__xludf.DUMMYFUNCTION("INDEX(SPLIT(B1057,"" ""),1)"),"AmazonBasics")</f>
        <v>AmazonBasics</v>
      </c>
      <c r="D1057" s="2" t="s">
        <v>13942</v>
      </c>
      <c r="E1057" s="8" t="s">
        <v>13943</v>
      </c>
      <c r="F1057" s="8" t="s">
        <v>14038</v>
      </c>
      <c r="G1057" s="8" t="s">
        <v>14096</v>
      </c>
      <c r="H1057" s="8" t="s">
        <v>14145</v>
      </c>
      <c r="I1057" s="9">
        <v>299</v>
      </c>
      <c r="J1057" s="8" t="str">
        <f t="shared" si="8"/>
        <v>251-500</v>
      </c>
      <c r="K1057" s="8" t="s">
        <v>14205</v>
      </c>
      <c r="L1057" s="8">
        <v>3</v>
      </c>
      <c r="M1057" s="9">
        <v>700</v>
      </c>
      <c r="N1057" s="3">
        <v>0.56999999999999995</v>
      </c>
      <c r="O1057" s="2">
        <v>4.4000000000000004</v>
      </c>
      <c r="P1057" s="4">
        <f t="shared" si="9"/>
        <v>1</v>
      </c>
      <c r="Q1057" s="4">
        <v>8714</v>
      </c>
      <c r="R1057" s="2" t="s">
        <v>2515</v>
      </c>
      <c r="S1057" s="2" t="s">
        <v>2516</v>
      </c>
      <c r="T1057" s="2" t="s">
        <v>2517</v>
      </c>
      <c r="U1057" s="2" t="s">
        <v>2518</v>
      </c>
      <c r="V1057" s="2" t="s">
        <v>2519</v>
      </c>
      <c r="W1057" s="2" t="s">
        <v>2520</v>
      </c>
      <c r="X1057" s="5" t="s">
        <v>2521</v>
      </c>
      <c r="Y1057" s="5" t="s">
        <v>2522</v>
      </c>
    </row>
    <row r="1058" spans="1:25" ht="13" x14ac:dyDescent="0.15">
      <c r="A1058" s="2" t="s">
        <v>2389</v>
      </c>
      <c r="B1058" s="2" t="s">
        <v>2390</v>
      </c>
      <c r="C1058" s="8" t="str">
        <f ca="1">IFERROR(__xludf.DUMMYFUNCTION("INDEX(SPLIT(B1058,"" ""),1)"),"Boat")</f>
        <v>Boat</v>
      </c>
      <c r="D1058" s="2" t="s">
        <v>13954</v>
      </c>
      <c r="E1058" s="8" t="s">
        <v>14026</v>
      </c>
      <c r="F1058" s="8" t="s">
        <v>14095</v>
      </c>
      <c r="G1058" s="8" t="s">
        <v>14096</v>
      </c>
      <c r="H1058" s="8" t="s">
        <v>14097</v>
      </c>
      <c r="I1058" s="9">
        <v>299</v>
      </c>
      <c r="J1058" s="8" t="str">
        <f t="shared" si="8"/>
        <v>251-500</v>
      </c>
      <c r="K1058" s="8" t="s">
        <v>14205</v>
      </c>
      <c r="L1058" s="8">
        <v>3</v>
      </c>
      <c r="M1058" s="9">
        <v>798</v>
      </c>
      <c r="N1058" s="3">
        <v>0.63</v>
      </c>
      <c r="O1058" s="2">
        <v>4.4000000000000004</v>
      </c>
      <c r="P1058" s="4">
        <f t="shared" si="9"/>
        <v>1</v>
      </c>
      <c r="Q1058" s="4">
        <v>28791</v>
      </c>
      <c r="R1058" s="2" t="s">
        <v>2392</v>
      </c>
      <c r="S1058" s="2" t="s">
        <v>878</v>
      </c>
      <c r="T1058" s="2" t="s">
        <v>879</v>
      </c>
      <c r="U1058" s="2" t="s">
        <v>880</v>
      </c>
      <c r="V1058" s="2" t="s">
        <v>881</v>
      </c>
      <c r="W1058" s="2" t="s">
        <v>882</v>
      </c>
      <c r="X1058" s="5" t="s">
        <v>883</v>
      </c>
      <c r="Y1058" s="5" t="s">
        <v>2393</v>
      </c>
    </row>
    <row r="1059" spans="1:25" ht="13" x14ac:dyDescent="0.15">
      <c r="A1059" s="2" t="s">
        <v>875</v>
      </c>
      <c r="B1059" s="2" t="s">
        <v>876</v>
      </c>
      <c r="C1059" s="8" t="str">
        <f ca="1">IFERROR(__xludf.DUMMYFUNCTION("INDEX(SPLIT(B1059,"" ""),1)"),"boAt")</f>
        <v>boAt</v>
      </c>
      <c r="D1059" s="2" t="s">
        <v>13954</v>
      </c>
      <c r="E1059" s="8" t="s">
        <v>14026</v>
      </c>
      <c r="F1059" s="8" t="s">
        <v>14095</v>
      </c>
      <c r="G1059" s="8" t="s">
        <v>14096</v>
      </c>
      <c r="H1059" s="8" t="s">
        <v>14097</v>
      </c>
      <c r="I1059" s="9">
        <v>299</v>
      </c>
      <c r="J1059" s="8" t="str">
        <f t="shared" si="8"/>
        <v>251-500</v>
      </c>
      <c r="K1059" s="8" t="s">
        <v>14205</v>
      </c>
      <c r="L1059" s="8">
        <v>3</v>
      </c>
      <c r="M1059" s="9">
        <v>799</v>
      </c>
      <c r="N1059" s="3">
        <v>0.63</v>
      </c>
      <c r="O1059" s="2">
        <v>4.4000000000000004</v>
      </c>
      <c r="P1059" s="4">
        <f t="shared" si="9"/>
        <v>1</v>
      </c>
      <c r="Q1059" s="4">
        <v>28791</v>
      </c>
      <c r="R1059" s="2" t="s">
        <v>877</v>
      </c>
      <c r="S1059" s="2" t="s">
        <v>878</v>
      </c>
      <c r="T1059" s="2" t="s">
        <v>879</v>
      </c>
      <c r="U1059" s="2" t="s">
        <v>880</v>
      </c>
      <c r="V1059" s="2" t="s">
        <v>881</v>
      </c>
      <c r="W1059" s="2" t="s">
        <v>882</v>
      </c>
      <c r="X1059" s="5" t="s">
        <v>883</v>
      </c>
      <c r="Y1059" s="5" t="s">
        <v>884</v>
      </c>
    </row>
    <row r="1060" spans="1:25" ht="13" x14ac:dyDescent="0.15">
      <c r="A1060" s="2" t="s">
        <v>1807</v>
      </c>
      <c r="B1060" s="2" t="s">
        <v>1808</v>
      </c>
      <c r="C1060" s="8" t="str">
        <f ca="1">IFERROR(__xludf.DUMMYFUNCTION("INDEX(SPLIT(B1060,"" ""),1)"),"Amazon")</f>
        <v>Amazon</v>
      </c>
      <c r="D1060" s="2" t="s">
        <v>13954</v>
      </c>
      <c r="E1060" s="8" t="s">
        <v>14026</v>
      </c>
      <c r="F1060" s="8" t="s">
        <v>14095</v>
      </c>
      <c r="G1060" s="8" t="s">
        <v>14096</v>
      </c>
      <c r="H1060" s="8" t="s">
        <v>14097</v>
      </c>
      <c r="I1060" s="9">
        <v>299</v>
      </c>
      <c r="J1060" s="8" t="str">
        <f t="shared" si="8"/>
        <v>251-500</v>
      </c>
      <c r="K1060" s="8" t="s">
        <v>14205</v>
      </c>
      <c r="L1060" s="8">
        <v>3</v>
      </c>
      <c r="M1060" s="9">
        <v>485</v>
      </c>
      <c r="N1060" s="3">
        <v>0.38</v>
      </c>
      <c r="O1060" s="2">
        <v>4.3</v>
      </c>
      <c r="P1060" s="4">
        <f t="shared" si="9"/>
        <v>1</v>
      </c>
      <c r="Q1060" s="4">
        <v>10911</v>
      </c>
      <c r="R1060" s="2" t="s">
        <v>1810</v>
      </c>
      <c r="S1060" s="2" t="s">
        <v>1811</v>
      </c>
      <c r="T1060" s="2" t="s">
        <v>1812</v>
      </c>
      <c r="U1060" s="2" t="s">
        <v>1813</v>
      </c>
      <c r="V1060" s="2" t="s">
        <v>1814</v>
      </c>
      <c r="W1060" s="2" t="s">
        <v>1815</v>
      </c>
      <c r="X1060" s="5" t="s">
        <v>1816</v>
      </c>
      <c r="Y1060" s="5" t="s">
        <v>1817</v>
      </c>
    </row>
    <row r="1061" spans="1:25" ht="13" x14ac:dyDescent="0.15">
      <c r="A1061" s="2" t="s">
        <v>3207</v>
      </c>
      <c r="B1061" s="2" t="s">
        <v>3208</v>
      </c>
      <c r="C1061" s="8" t="str">
        <f ca="1">IFERROR(__xludf.DUMMYFUNCTION("INDEX(SPLIT(B1061,"" ""),1)"),"Storite")</f>
        <v>Storite</v>
      </c>
      <c r="D1061" s="2" t="s">
        <v>13954</v>
      </c>
      <c r="E1061" s="8" t="s">
        <v>14026</v>
      </c>
      <c r="F1061" s="8" t="s">
        <v>14095</v>
      </c>
      <c r="G1061" s="8" t="s">
        <v>14096</v>
      </c>
      <c r="H1061" s="8" t="s">
        <v>14097</v>
      </c>
      <c r="I1061" s="9">
        <v>299</v>
      </c>
      <c r="J1061" s="8" t="str">
        <f t="shared" si="8"/>
        <v>251-500</v>
      </c>
      <c r="K1061" s="8" t="s">
        <v>14205</v>
      </c>
      <c r="L1061" s="8">
        <v>3</v>
      </c>
      <c r="M1061" s="9">
        <v>799</v>
      </c>
      <c r="N1061" s="3">
        <v>0.63</v>
      </c>
      <c r="O1061" s="2">
        <v>4.3</v>
      </c>
      <c r="P1061" s="4">
        <f t="shared" si="9"/>
        <v>1</v>
      </c>
      <c r="Q1061" s="4">
        <v>1902</v>
      </c>
      <c r="R1061" s="2" t="s">
        <v>3209</v>
      </c>
      <c r="S1061" s="2" t="s">
        <v>3210</v>
      </c>
      <c r="T1061" s="2" t="s">
        <v>3211</v>
      </c>
      <c r="U1061" s="2" t="s">
        <v>3212</v>
      </c>
      <c r="V1061" s="2" t="s">
        <v>3213</v>
      </c>
      <c r="W1061" s="2" t="s">
        <v>3214</v>
      </c>
      <c r="X1061" s="5" t="s">
        <v>3215</v>
      </c>
      <c r="Y1061" s="5" t="s">
        <v>3216</v>
      </c>
    </row>
    <row r="1062" spans="1:25" ht="13" x14ac:dyDescent="0.15">
      <c r="A1062" s="2" t="s">
        <v>333</v>
      </c>
      <c r="B1062" s="2" t="s">
        <v>334</v>
      </c>
      <c r="C1062" s="8" t="str">
        <f ca="1">IFERROR(__xludf.DUMMYFUNCTION("INDEX(SPLIT(B1062,"" ""),1)"),"boAt")</f>
        <v>boAt</v>
      </c>
      <c r="D1062" s="2" t="s">
        <v>13954</v>
      </c>
      <c r="E1062" s="8" t="s">
        <v>14026</v>
      </c>
      <c r="F1062" s="8" t="s">
        <v>14095</v>
      </c>
      <c r="G1062" s="8" t="s">
        <v>14096</v>
      </c>
      <c r="H1062" s="8" t="s">
        <v>14097</v>
      </c>
      <c r="I1062" s="9">
        <v>299</v>
      </c>
      <c r="J1062" s="8" t="str">
        <f t="shared" si="8"/>
        <v>251-500</v>
      </c>
      <c r="K1062" s="8" t="s">
        <v>14205</v>
      </c>
      <c r="L1062" s="8">
        <v>3</v>
      </c>
      <c r="M1062" s="9">
        <v>999</v>
      </c>
      <c r="N1062" s="3">
        <v>0.7</v>
      </c>
      <c r="O1062" s="2">
        <v>4.3</v>
      </c>
      <c r="P1062" s="4">
        <f t="shared" si="9"/>
        <v>1</v>
      </c>
      <c r="Q1062" s="4">
        <v>20850</v>
      </c>
      <c r="R1062" s="2" t="s">
        <v>335</v>
      </c>
      <c r="S1062" s="2" t="s">
        <v>336</v>
      </c>
      <c r="T1062" s="2" t="s">
        <v>337</v>
      </c>
      <c r="U1062" s="2" t="s">
        <v>338</v>
      </c>
      <c r="V1062" s="2" t="s">
        <v>339</v>
      </c>
      <c r="W1062" s="2" t="s">
        <v>340</v>
      </c>
      <c r="X1062" s="5" t="s">
        <v>341</v>
      </c>
      <c r="Y1062" s="5" t="s">
        <v>342</v>
      </c>
    </row>
    <row r="1063" spans="1:25" ht="13" x14ac:dyDescent="0.15">
      <c r="A1063" s="2" t="s">
        <v>2493</v>
      </c>
      <c r="B1063" s="2" t="s">
        <v>2494</v>
      </c>
      <c r="C1063" s="8" t="str">
        <f ca="1">IFERROR(__xludf.DUMMYFUNCTION("INDEX(SPLIT(B1063,"" ""),1)"),"Wayona")</f>
        <v>Wayona</v>
      </c>
      <c r="D1063" s="2" t="s">
        <v>13954</v>
      </c>
      <c r="E1063" s="8" t="s">
        <v>14026</v>
      </c>
      <c r="F1063" s="8" t="s">
        <v>14095</v>
      </c>
      <c r="G1063" s="8" t="s">
        <v>14096</v>
      </c>
      <c r="H1063" s="8" t="s">
        <v>14097</v>
      </c>
      <c r="I1063" s="9">
        <v>299</v>
      </c>
      <c r="J1063" s="8" t="str">
        <f t="shared" si="8"/>
        <v>251-500</v>
      </c>
      <c r="K1063" s="8" t="s">
        <v>14205</v>
      </c>
      <c r="L1063" s="8">
        <v>3</v>
      </c>
      <c r="M1063" s="9">
        <v>999</v>
      </c>
      <c r="N1063" s="3">
        <v>0.7</v>
      </c>
      <c r="O1063" s="2">
        <v>4.3</v>
      </c>
      <c r="P1063" s="4">
        <f t="shared" si="9"/>
        <v>1</v>
      </c>
      <c r="Q1063" s="4">
        <v>2651</v>
      </c>
      <c r="R1063" s="2" t="s">
        <v>2495</v>
      </c>
      <c r="S1063" s="2" t="s">
        <v>1705</v>
      </c>
      <c r="T1063" s="2" t="s">
        <v>1706</v>
      </c>
      <c r="U1063" s="2" t="s">
        <v>1707</v>
      </c>
      <c r="V1063" s="2" t="s">
        <v>1708</v>
      </c>
      <c r="W1063" s="2" t="s">
        <v>1709</v>
      </c>
      <c r="X1063" s="5" t="s">
        <v>1710</v>
      </c>
      <c r="Y1063" s="5" t="s">
        <v>2496</v>
      </c>
    </row>
    <row r="1064" spans="1:25" ht="13" x14ac:dyDescent="0.15">
      <c r="A1064" s="2" t="s">
        <v>4874</v>
      </c>
      <c r="B1064" s="2" t="s">
        <v>4875</v>
      </c>
      <c r="C1064" s="8" t="str">
        <f ca="1">IFERROR(__xludf.DUMMYFUNCTION("INDEX(SPLIT(B1064,"" ""),1)"),"POPIO")</f>
        <v>POPIO</v>
      </c>
      <c r="D1064" s="2" t="s">
        <v>13942</v>
      </c>
      <c r="E1064" s="8" t="s">
        <v>13947</v>
      </c>
      <c r="F1064" s="8" t="s">
        <v>14045</v>
      </c>
      <c r="G1064" s="8" t="s">
        <v>14143</v>
      </c>
      <c r="H1064" s="8" t="s">
        <v>14131</v>
      </c>
      <c r="I1064" s="9">
        <v>299</v>
      </c>
      <c r="J1064" s="8" t="str">
        <f t="shared" si="8"/>
        <v>251-500</v>
      </c>
      <c r="K1064" s="8" t="s">
        <v>14205</v>
      </c>
      <c r="L1064" s="8">
        <v>3</v>
      </c>
      <c r="M1064" s="9">
        <v>599</v>
      </c>
      <c r="N1064" s="3">
        <v>0.5</v>
      </c>
      <c r="O1064" s="2">
        <v>4.3</v>
      </c>
      <c r="P1064" s="4">
        <f t="shared" si="9"/>
        <v>1</v>
      </c>
      <c r="Q1064" s="4">
        <v>4674</v>
      </c>
      <c r="R1064" s="2" t="s">
        <v>4876</v>
      </c>
      <c r="S1064" s="2" t="s">
        <v>4877</v>
      </c>
      <c r="T1064" s="2" t="s">
        <v>4878</v>
      </c>
      <c r="U1064" s="2" t="s">
        <v>4879</v>
      </c>
      <c r="V1064" s="2" t="s">
        <v>4880</v>
      </c>
      <c r="W1064" s="2" t="s">
        <v>4881</v>
      </c>
      <c r="X1064" s="5" t="s">
        <v>4882</v>
      </c>
      <c r="Y1064" s="5" t="s">
        <v>4883</v>
      </c>
    </row>
    <row r="1065" spans="1:25" ht="13" x14ac:dyDescent="0.15">
      <c r="A1065" s="2" t="s">
        <v>1089</v>
      </c>
      <c r="B1065" s="2" t="s">
        <v>1090</v>
      </c>
      <c r="C1065" s="8" t="str">
        <f ca="1">IFERROR(__xludf.DUMMYFUNCTION("INDEX(SPLIT(B1065,"" ""),1)"),"CROSSVOLT")</f>
        <v>CROSSVOLT</v>
      </c>
      <c r="D1065" s="2" t="s">
        <v>13954</v>
      </c>
      <c r="E1065" s="8" t="s">
        <v>14026</v>
      </c>
      <c r="F1065" s="8" t="s">
        <v>14095</v>
      </c>
      <c r="G1065" s="8" t="s">
        <v>14096</v>
      </c>
      <c r="H1065" s="8" t="s">
        <v>14097</v>
      </c>
      <c r="I1065" s="9">
        <v>299</v>
      </c>
      <c r="J1065" s="8" t="str">
        <f t="shared" si="8"/>
        <v>251-500</v>
      </c>
      <c r="K1065" s="8" t="s">
        <v>14205</v>
      </c>
      <c r="L1065" s="8">
        <v>3</v>
      </c>
      <c r="M1065" s="9">
        <v>999</v>
      </c>
      <c r="N1065" s="3">
        <v>0.7</v>
      </c>
      <c r="O1065" s="2">
        <v>4.3</v>
      </c>
      <c r="P1065" s="4">
        <f t="shared" si="9"/>
        <v>1</v>
      </c>
      <c r="Q1065" s="2">
        <v>766</v>
      </c>
      <c r="R1065" s="2" t="s">
        <v>1091</v>
      </c>
      <c r="S1065" s="2" t="s">
        <v>1092</v>
      </c>
      <c r="T1065" s="2" t="s">
        <v>1093</v>
      </c>
      <c r="U1065" s="2" t="s">
        <v>1094</v>
      </c>
      <c r="V1065" s="2" t="s">
        <v>1095</v>
      </c>
      <c r="W1065" s="2" t="s">
        <v>1096</v>
      </c>
      <c r="X1065" s="5" t="s">
        <v>1097</v>
      </c>
      <c r="Y1065" s="5" t="s">
        <v>1098</v>
      </c>
    </row>
    <row r="1066" spans="1:25" ht="13" x14ac:dyDescent="0.15">
      <c r="A1066" s="2" t="s">
        <v>4681</v>
      </c>
      <c r="B1066" s="2" t="s">
        <v>4682</v>
      </c>
      <c r="C1066" s="8" t="str">
        <f ca="1">IFERROR(__xludf.DUMMYFUNCTION("INDEX(SPLIT(B1066,"" ""),1)"),"OpenTech®")</f>
        <v>OpenTech®</v>
      </c>
      <c r="D1066" s="2" t="s">
        <v>13942</v>
      </c>
      <c r="E1066" s="8" t="s">
        <v>13947</v>
      </c>
      <c r="F1066" s="8" t="s">
        <v>14045</v>
      </c>
      <c r="G1066" s="8" t="s">
        <v>14143</v>
      </c>
      <c r="H1066" s="8" t="s">
        <v>14131</v>
      </c>
      <c r="I1066" s="9">
        <v>299</v>
      </c>
      <c r="J1066" s="8" t="str">
        <f t="shared" si="8"/>
        <v>251-500</v>
      </c>
      <c r="K1066" s="8" t="s">
        <v>14205</v>
      </c>
      <c r="L1066" s="8">
        <v>3</v>
      </c>
      <c r="M1066" s="9">
        <v>999</v>
      </c>
      <c r="N1066" s="3">
        <v>0.7</v>
      </c>
      <c r="O1066" s="2">
        <v>4.3</v>
      </c>
      <c r="P1066" s="4">
        <f t="shared" si="9"/>
        <v>1</v>
      </c>
      <c r="Q1066" s="4">
        <v>8891</v>
      </c>
      <c r="R1066" s="2" t="s">
        <v>4683</v>
      </c>
      <c r="S1066" s="2" t="s">
        <v>4684</v>
      </c>
      <c r="T1066" s="2" t="s">
        <v>4685</v>
      </c>
      <c r="U1066" s="2" t="s">
        <v>4686</v>
      </c>
      <c r="V1066" s="2" t="s">
        <v>4687</v>
      </c>
      <c r="W1066" s="2" t="s">
        <v>4688</v>
      </c>
      <c r="X1066" s="5" t="s">
        <v>4689</v>
      </c>
      <c r="Y1066" s="5" t="s">
        <v>4690</v>
      </c>
    </row>
    <row r="1067" spans="1:25" ht="13" x14ac:dyDescent="0.15">
      <c r="A1067" s="2" t="s">
        <v>6320</v>
      </c>
      <c r="B1067" s="2" t="s">
        <v>6321</v>
      </c>
      <c r="C1067" s="8" t="str">
        <f ca="1">IFERROR(__xludf.DUMMYFUNCTION("INDEX(SPLIT(B1067,"" ""),1)"),"Gizga")</f>
        <v>Gizga</v>
      </c>
      <c r="D1067" s="2" t="s">
        <v>13942</v>
      </c>
      <c r="E1067" s="8" t="s">
        <v>14012</v>
      </c>
      <c r="F1067" s="8" t="s">
        <v>14038</v>
      </c>
      <c r="G1067" s="8" t="s">
        <v>14236</v>
      </c>
      <c r="H1067" s="8" t="s">
        <v>14237</v>
      </c>
      <c r="I1067" s="9">
        <v>299</v>
      </c>
      <c r="J1067" s="8" t="str">
        <f t="shared" si="8"/>
        <v>251-500</v>
      </c>
      <c r="K1067" s="8" t="s">
        <v>14205</v>
      </c>
      <c r="L1067" s="8">
        <v>3</v>
      </c>
      <c r="M1067" s="9">
        <v>499</v>
      </c>
      <c r="N1067" s="3">
        <v>0.4</v>
      </c>
      <c r="O1067" s="2">
        <v>4.2</v>
      </c>
      <c r="P1067" s="4">
        <f t="shared" si="9"/>
        <v>1</v>
      </c>
      <c r="Q1067" s="4">
        <v>24432</v>
      </c>
      <c r="R1067" s="2" t="s">
        <v>6323</v>
      </c>
      <c r="S1067" s="2" t="s">
        <v>6324</v>
      </c>
      <c r="T1067" s="2" t="s">
        <v>6325</v>
      </c>
      <c r="U1067" s="2" t="s">
        <v>6326</v>
      </c>
      <c r="V1067" s="2" t="s">
        <v>6327</v>
      </c>
      <c r="W1067" s="2" t="s">
        <v>6328</v>
      </c>
      <c r="X1067" s="5" t="s">
        <v>6329</v>
      </c>
      <c r="Y1067" s="5" t="s">
        <v>6330</v>
      </c>
    </row>
    <row r="1068" spans="1:25" ht="13" x14ac:dyDescent="0.15">
      <c r="A1068" s="2" t="s">
        <v>140</v>
      </c>
      <c r="B1068" s="2" t="s">
        <v>141</v>
      </c>
      <c r="C1068" s="8" t="str">
        <f ca="1">IFERROR(__xludf.DUMMYFUNCTION("INDEX(SPLIT(B1068,"" ""),1)"),"boAt")</f>
        <v>boAt</v>
      </c>
      <c r="D1068" s="2" t="s">
        <v>13954</v>
      </c>
      <c r="E1068" s="8" t="s">
        <v>14026</v>
      </c>
      <c r="F1068" s="8" t="s">
        <v>14095</v>
      </c>
      <c r="G1068" s="8" t="s">
        <v>14096</v>
      </c>
      <c r="H1068" s="8" t="s">
        <v>14097</v>
      </c>
      <c r="I1068" s="9">
        <v>299</v>
      </c>
      <c r="J1068" s="8" t="str">
        <f t="shared" si="8"/>
        <v>251-500</v>
      </c>
      <c r="K1068" s="8" t="s">
        <v>14205</v>
      </c>
      <c r="L1068" s="8">
        <v>3</v>
      </c>
      <c r="M1068" s="9">
        <v>799</v>
      </c>
      <c r="N1068" s="3">
        <v>0.63</v>
      </c>
      <c r="O1068" s="2">
        <v>4.2</v>
      </c>
      <c r="P1068" s="4">
        <f t="shared" si="9"/>
        <v>1</v>
      </c>
      <c r="Q1068" s="4">
        <v>94363</v>
      </c>
      <c r="R1068" s="2" t="s">
        <v>143</v>
      </c>
      <c r="S1068" s="2" t="s">
        <v>57</v>
      </c>
      <c r="T1068" s="2" t="s">
        <v>58</v>
      </c>
      <c r="U1068" s="2" t="s">
        <v>59</v>
      </c>
      <c r="V1068" s="2" t="s">
        <v>60</v>
      </c>
      <c r="W1068" s="2" t="s">
        <v>61</v>
      </c>
      <c r="X1068" s="5" t="s">
        <v>144</v>
      </c>
      <c r="Y1068" s="5" t="s">
        <v>145</v>
      </c>
    </row>
    <row r="1069" spans="1:25" ht="13" x14ac:dyDescent="0.15">
      <c r="A1069" s="2" t="s">
        <v>2448</v>
      </c>
      <c r="B1069" s="2" t="s">
        <v>2449</v>
      </c>
      <c r="C1069" s="8" t="str">
        <f ca="1">IFERROR(__xludf.DUMMYFUNCTION("INDEX(SPLIT(B1069,"" ""),1)"),"Storite")</f>
        <v>Storite</v>
      </c>
      <c r="D1069" s="2" t="s">
        <v>13954</v>
      </c>
      <c r="E1069" s="8" t="s">
        <v>14026</v>
      </c>
      <c r="F1069" s="8" t="s">
        <v>14095</v>
      </c>
      <c r="G1069" s="8" t="s">
        <v>14096</v>
      </c>
      <c r="H1069" s="8" t="s">
        <v>14097</v>
      </c>
      <c r="I1069" s="9">
        <v>299</v>
      </c>
      <c r="J1069" s="8" t="str">
        <f t="shared" si="8"/>
        <v>251-500</v>
      </c>
      <c r="K1069" s="8" t="s">
        <v>14205</v>
      </c>
      <c r="L1069" s="8">
        <v>3</v>
      </c>
      <c r="M1069" s="9">
        <v>799</v>
      </c>
      <c r="N1069" s="3">
        <v>0.63</v>
      </c>
      <c r="O1069" s="2">
        <v>4.2</v>
      </c>
      <c r="P1069" s="4">
        <f t="shared" si="9"/>
        <v>1</v>
      </c>
      <c r="Q1069" s="4">
        <v>2117</v>
      </c>
      <c r="R1069" s="2" t="s">
        <v>2450</v>
      </c>
      <c r="S1069" s="2" t="s">
        <v>2451</v>
      </c>
      <c r="T1069" s="2" t="s">
        <v>2452</v>
      </c>
      <c r="U1069" s="2" t="s">
        <v>2453</v>
      </c>
      <c r="V1069" s="2" t="s">
        <v>2454</v>
      </c>
      <c r="W1069" s="2" t="s">
        <v>2455</v>
      </c>
      <c r="X1069" s="5" t="s">
        <v>2456</v>
      </c>
      <c r="Y1069" s="5" t="s">
        <v>2457</v>
      </c>
    </row>
    <row r="1070" spans="1:25" ht="13" x14ac:dyDescent="0.15">
      <c r="A1070" s="2" t="s">
        <v>2497</v>
      </c>
      <c r="B1070" s="2" t="s">
        <v>2498</v>
      </c>
      <c r="C1070" s="8" t="str">
        <f ca="1">IFERROR(__xludf.DUMMYFUNCTION("INDEX(SPLIT(B1070,"" ""),1)"),"boAt")</f>
        <v>boAt</v>
      </c>
      <c r="D1070" s="2" t="s">
        <v>13954</v>
      </c>
      <c r="E1070" s="8" t="s">
        <v>14026</v>
      </c>
      <c r="F1070" s="8" t="s">
        <v>14095</v>
      </c>
      <c r="G1070" s="8" t="s">
        <v>14096</v>
      </c>
      <c r="H1070" s="8" t="s">
        <v>14097</v>
      </c>
      <c r="I1070" s="9">
        <v>299</v>
      </c>
      <c r="J1070" s="8" t="str">
        <f t="shared" si="8"/>
        <v>251-500</v>
      </c>
      <c r="K1070" s="8" t="s">
        <v>14205</v>
      </c>
      <c r="L1070" s="8">
        <v>3</v>
      </c>
      <c r="M1070" s="9">
        <v>799</v>
      </c>
      <c r="N1070" s="3">
        <v>0.63</v>
      </c>
      <c r="O1070" s="2">
        <v>4.2</v>
      </c>
      <c r="P1070" s="4">
        <f t="shared" si="9"/>
        <v>1</v>
      </c>
      <c r="Q1070" s="4">
        <v>94363</v>
      </c>
      <c r="R1070" s="2" t="s">
        <v>2499</v>
      </c>
      <c r="S1070" s="2" t="s">
        <v>57</v>
      </c>
      <c r="T1070" s="2" t="s">
        <v>58</v>
      </c>
      <c r="U1070" s="2" t="s">
        <v>59</v>
      </c>
      <c r="V1070" s="2" t="s">
        <v>60</v>
      </c>
      <c r="W1070" s="2" t="s">
        <v>61</v>
      </c>
      <c r="X1070" s="5" t="s">
        <v>2500</v>
      </c>
      <c r="Y1070" s="5" t="s">
        <v>2501</v>
      </c>
    </row>
    <row r="1071" spans="1:25" ht="13" x14ac:dyDescent="0.15">
      <c r="A1071" s="2" t="s">
        <v>950</v>
      </c>
      <c r="B1071" s="2" t="s">
        <v>951</v>
      </c>
      <c r="C1071" s="8" t="str">
        <f ca="1">IFERROR(__xludf.DUMMYFUNCTION("INDEX(SPLIT(B1071,"" ""),1)"),"boAt")</f>
        <v>boAt</v>
      </c>
      <c r="D1071" s="2" t="s">
        <v>13954</v>
      </c>
      <c r="E1071" s="8" t="s">
        <v>14026</v>
      </c>
      <c r="F1071" s="8" t="s">
        <v>14095</v>
      </c>
      <c r="G1071" s="8" t="s">
        <v>14096</v>
      </c>
      <c r="H1071" s="8" t="s">
        <v>14097</v>
      </c>
      <c r="I1071" s="9">
        <v>299</v>
      </c>
      <c r="J1071" s="8" t="str">
        <f t="shared" si="8"/>
        <v>251-500</v>
      </c>
      <c r="K1071" s="8" t="s">
        <v>14205</v>
      </c>
      <c r="L1071" s="8">
        <v>3</v>
      </c>
      <c r="M1071" s="9">
        <v>699</v>
      </c>
      <c r="N1071" s="3">
        <v>0.56999999999999995</v>
      </c>
      <c r="O1071" s="2">
        <v>4.2</v>
      </c>
      <c r="P1071" s="4">
        <f t="shared" si="9"/>
        <v>1</v>
      </c>
      <c r="Q1071" s="4">
        <v>94363</v>
      </c>
      <c r="R1071" s="2" t="s">
        <v>56</v>
      </c>
      <c r="S1071" s="2" t="s">
        <v>57</v>
      </c>
      <c r="T1071" s="2" t="s">
        <v>58</v>
      </c>
      <c r="U1071" s="2" t="s">
        <v>59</v>
      </c>
      <c r="V1071" s="2" t="s">
        <v>60</v>
      </c>
      <c r="W1071" s="2" t="s">
        <v>61</v>
      </c>
      <c r="X1071" s="5" t="s">
        <v>952</v>
      </c>
      <c r="Y1071" s="5" t="s">
        <v>953</v>
      </c>
    </row>
    <row r="1072" spans="1:25" ht="13" x14ac:dyDescent="0.15">
      <c r="A1072" s="2" t="s">
        <v>6694</v>
      </c>
      <c r="B1072" s="2" t="s">
        <v>6695</v>
      </c>
      <c r="C1072" s="8" t="str">
        <f ca="1">IFERROR(__xludf.DUMMYFUNCTION("INDEX(SPLIT(B1072,"" ""),1)"),"STRIFF")</f>
        <v>STRIFF</v>
      </c>
      <c r="D1072" s="2" t="s">
        <v>13954</v>
      </c>
      <c r="E1072" s="8" t="s">
        <v>14026</v>
      </c>
      <c r="F1072" s="8" t="s">
        <v>14078</v>
      </c>
      <c r="G1072" s="8" t="s">
        <v>14189</v>
      </c>
      <c r="H1072" s="8"/>
      <c r="I1072" s="9">
        <v>299</v>
      </c>
      <c r="J1072" s="8" t="str">
        <f t="shared" si="8"/>
        <v>251-500</v>
      </c>
      <c r="K1072" s="8" t="s">
        <v>14205</v>
      </c>
      <c r="L1072" s="8">
        <v>3</v>
      </c>
      <c r="M1072" s="9">
        <v>1499</v>
      </c>
      <c r="N1072" s="3">
        <v>0.8</v>
      </c>
      <c r="O1072" s="2">
        <v>4.2</v>
      </c>
      <c r="P1072" s="4">
        <f t="shared" si="9"/>
        <v>1</v>
      </c>
      <c r="Q1072" s="2">
        <v>903</v>
      </c>
      <c r="R1072" s="2" t="s">
        <v>6696</v>
      </c>
      <c r="S1072" s="2" t="s">
        <v>6697</v>
      </c>
      <c r="T1072" s="2" t="s">
        <v>6698</v>
      </c>
      <c r="U1072" s="2" t="s">
        <v>6699</v>
      </c>
      <c r="V1072" s="2" t="s">
        <v>6700</v>
      </c>
      <c r="W1072" s="2" t="s">
        <v>6701</v>
      </c>
      <c r="X1072" s="5" t="s">
        <v>6702</v>
      </c>
      <c r="Y1072" s="5" t="s">
        <v>6703</v>
      </c>
    </row>
    <row r="1073" spans="1:25" ht="13" x14ac:dyDescent="0.15">
      <c r="A1073" s="2" t="s">
        <v>8465</v>
      </c>
      <c r="B1073" s="2" t="s">
        <v>8466</v>
      </c>
      <c r="C1073" s="8" t="str">
        <f ca="1">IFERROR(__xludf.DUMMYFUNCTION("INDEX(SPLIT(B1073,"" ""),1)"),"Tabelito®")</f>
        <v>Tabelito®</v>
      </c>
      <c r="D1073" s="2" t="s">
        <v>13954</v>
      </c>
      <c r="E1073" s="8" t="s">
        <v>14026</v>
      </c>
      <c r="F1073" s="8" t="s">
        <v>14078</v>
      </c>
      <c r="G1073" s="8" t="s">
        <v>14214</v>
      </c>
      <c r="H1073" s="8" t="s">
        <v>14215</v>
      </c>
      <c r="I1073" s="9">
        <v>299</v>
      </c>
      <c r="J1073" s="8" t="str">
        <f t="shared" si="8"/>
        <v>251-500</v>
      </c>
      <c r="K1073" s="8" t="s">
        <v>14205</v>
      </c>
      <c r="L1073" s="8">
        <v>3</v>
      </c>
      <c r="M1073" s="9">
        <v>1499</v>
      </c>
      <c r="N1073" s="3">
        <v>0.8</v>
      </c>
      <c r="O1073" s="2">
        <v>4.2</v>
      </c>
      <c r="P1073" s="4">
        <f t="shared" si="9"/>
        <v>1</v>
      </c>
      <c r="Q1073" s="4">
        <v>2868</v>
      </c>
      <c r="R1073" s="2" t="s">
        <v>8467</v>
      </c>
      <c r="S1073" s="2" t="s">
        <v>8468</v>
      </c>
      <c r="T1073" s="2" t="s">
        <v>8469</v>
      </c>
      <c r="U1073" s="2" t="s">
        <v>8470</v>
      </c>
      <c r="V1073" s="2" t="s">
        <v>8471</v>
      </c>
      <c r="W1073" s="2" t="s">
        <v>8472</v>
      </c>
      <c r="X1073" s="5" t="s">
        <v>8473</v>
      </c>
      <c r="Y1073" s="5" t="s">
        <v>8474</v>
      </c>
    </row>
    <row r="1074" spans="1:25" ht="13" x14ac:dyDescent="0.15">
      <c r="A1074" s="2" t="s">
        <v>1771</v>
      </c>
      <c r="B1074" s="2" t="s">
        <v>1772</v>
      </c>
      <c r="C1074" s="8" t="str">
        <f ca="1">IFERROR(__xludf.DUMMYFUNCTION("INDEX(SPLIT(B1074,"" ""),1)"),"Storite")</f>
        <v>Storite</v>
      </c>
      <c r="D1074" s="2" t="s">
        <v>13954</v>
      </c>
      <c r="E1074" s="8" t="s">
        <v>14026</v>
      </c>
      <c r="F1074" s="8" t="s">
        <v>14095</v>
      </c>
      <c r="G1074" s="8" t="s">
        <v>14096</v>
      </c>
      <c r="H1074" s="8" t="s">
        <v>14097</v>
      </c>
      <c r="I1074" s="9">
        <v>299</v>
      </c>
      <c r="J1074" s="8" t="str">
        <f t="shared" si="8"/>
        <v>251-500</v>
      </c>
      <c r="K1074" s="8" t="s">
        <v>14205</v>
      </c>
      <c r="L1074" s="8">
        <v>3</v>
      </c>
      <c r="M1074" s="9">
        <v>699</v>
      </c>
      <c r="N1074" s="3">
        <v>0.56999999999999995</v>
      </c>
      <c r="O1074" s="2">
        <v>4.0999999999999996</v>
      </c>
      <c r="P1074" s="4">
        <f t="shared" si="9"/>
        <v>0</v>
      </c>
      <c r="Q1074" s="4">
        <v>2957</v>
      </c>
      <c r="R1074" s="2" t="s">
        <v>1773</v>
      </c>
      <c r="S1074" s="2" t="s">
        <v>1774</v>
      </c>
      <c r="T1074" s="2" t="s">
        <v>1775</v>
      </c>
      <c r="U1074" s="2" t="s">
        <v>1776</v>
      </c>
      <c r="V1074" s="2" t="s">
        <v>1777</v>
      </c>
      <c r="W1074" s="2" t="s">
        <v>1778</v>
      </c>
      <c r="X1074" s="5" t="s">
        <v>1779</v>
      </c>
      <c r="Y1074" s="5" t="s">
        <v>1780</v>
      </c>
    </row>
    <row r="1075" spans="1:25" ht="13" x14ac:dyDescent="0.15">
      <c r="A1075" s="2" t="s">
        <v>5350</v>
      </c>
      <c r="B1075" s="2" t="s">
        <v>5351</v>
      </c>
      <c r="C1075" s="8" t="str">
        <f ca="1">IFERROR(__xludf.DUMMYFUNCTION("INDEX(SPLIT(B1075,"" ""),1)"),"Portronics")</f>
        <v>Portronics</v>
      </c>
      <c r="D1075" s="2" t="s">
        <v>13954</v>
      </c>
      <c r="E1075" s="8" t="s">
        <v>14026</v>
      </c>
      <c r="F1075" s="8" t="s">
        <v>14027</v>
      </c>
      <c r="G1075" s="8" t="s">
        <v>14111</v>
      </c>
      <c r="H1075" s="8"/>
      <c r="I1075" s="9">
        <v>299</v>
      </c>
      <c r="J1075" s="8" t="str">
        <f t="shared" si="8"/>
        <v>251-500</v>
      </c>
      <c r="K1075" s="8" t="s">
        <v>14205</v>
      </c>
      <c r="L1075" s="8">
        <v>3</v>
      </c>
      <c r="M1075" s="9">
        <v>599</v>
      </c>
      <c r="N1075" s="3">
        <v>0.5</v>
      </c>
      <c r="O1075" s="2">
        <v>4.0999999999999996</v>
      </c>
      <c r="P1075" s="4">
        <f t="shared" si="9"/>
        <v>0</v>
      </c>
      <c r="Q1075" s="4">
        <v>1597</v>
      </c>
      <c r="R1075" s="2" t="s">
        <v>5352</v>
      </c>
      <c r="S1075" s="2" t="s">
        <v>5353</v>
      </c>
      <c r="T1075" s="2" t="s">
        <v>5354</v>
      </c>
      <c r="U1075" s="2" t="s">
        <v>5355</v>
      </c>
      <c r="V1075" s="2" t="s">
        <v>5356</v>
      </c>
      <c r="W1075" s="2" t="s">
        <v>5357</v>
      </c>
      <c r="X1075" s="5" t="s">
        <v>5358</v>
      </c>
      <c r="Y1075" s="5" t="s">
        <v>5359</v>
      </c>
    </row>
    <row r="1076" spans="1:25" ht="13" x14ac:dyDescent="0.15">
      <c r="A1076" s="2" t="s">
        <v>1048</v>
      </c>
      <c r="B1076" s="2" t="s">
        <v>1049</v>
      </c>
      <c r="C1076" s="8" t="str">
        <f ca="1">IFERROR(__xludf.DUMMYFUNCTION("INDEX(SPLIT(B1076,"" ""),1)"),"Isoelite")</f>
        <v>Isoelite</v>
      </c>
      <c r="D1076" s="2" t="s">
        <v>13942</v>
      </c>
      <c r="E1076" s="8" t="s">
        <v>13943</v>
      </c>
      <c r="F1076" s="8" t="s">
        <v>14038</v>
      </c>
      <c r="G1076" s="8" t="s">
        <v>14109</v>
      </c>
      <c r="H1076" s="8"/>
      <c r="I1076" s="9">
        <v>299</v>
      </c>
      <c r="J1076" s="8" t="str">
        <f t="shared" si="8"/>
        <v>251-500</v>
      </c>
      <c r="K1076" s="8" t="s">
        <v>14205</v>
      </c>
      <c r="L1076" s="8">
        <v>3</v>
      </c>
      <c r="M1076" s="9">
        <v>899</v>
      </c>
      <c r="N1076" s="3">
        <v>0.67</v>
      </c>
      <c r="O1076" s="2">
        <v>4</v>
      </c>
      <c r="P1076" s="4">
        <f t="shared" si="9"/>
        <v>0</v>
      </c>
      <c r="Q1076" s="4">
        <v>1588</v>
      </c>
      <c r="R1076" s="2" t="s">
        <v>1050</v>
      </c>
      <c r="S1076" s="2" t="s">
        <v>1051</v>
      </c>
      <c r="T1076" s="2" t="s">
        <v>1052</v>
      </c>
      <c r="U1076" s="2" t="s">
        <v>1053</v>
      </c>
      <c r="V1076" s="2" t="s">
        <v>1054</v>
      </c>
      <c r="W1076" s="2" t="s">
        <v>1055</v>
      </c>
      <c r="X1076" s="5" t="s">
        <v>1056</v>
      </c>
      <c r="Y1076" s="5" t="s">
        <v>1057</v>
      </c>
    </row>
    <row r="1077" spans="1:25" ht="13" x14ac:dyDescent="0.15">
      <c r="A1077" s="2" t="s">
        <v>3082</v>
      </c>
      <c r="B1077" s="2" t="s">
        <v>3083</v>
      </c>
      <c r="C1077" s="8" t="str">
        <f ca="1">IFERROR(__xludf.DUMMYFUNCTION("INDEX(SPLIT(B1077,"" ""),1)"),"Aine")</f>
        <v>Aine</v>
      </c>
      <c r="D1077" s="2" t="s">
        <v>13942</v>
      </c>
      <c r="E1077" s="8" t="s">
        <v>13943</v>
      </c>
      <c r="F1077" s="8" t="s">
        <v>14038</v>
      </c>
      <c r="G1077" s="8" t="s">
        <v>14096</v>
      </c>
      <c r="H1077" s="8" t="s">
        <v>14145</v>
      </c>
      <c r="I1077" s="9">
        <v>299</v>
      </c>
      <c r="J1077" s="8" t="str">
        <f t="shared" si="8"/>
        <v>251-500</v>
      </c>
      <c r="K1077" s="8" t="s">
        <v>14205</v>
      </c>
      <c r="L1077" s="8">
        <v>3</v>
      </c>
      <c r="M1077" s="9">
        <v>599</v>
      </c>
      <c r="N1077" s="3">
        <v>0.5</v>
      </c>
      <c r="O1077" s="2">
        <v>4</v>
      </c>
      <c r="P1077" s="4">
        <f t="shared" si="9"/>
        <v>0</v>
      </c>
      <c r="Q1077" s="2">
        <v>171</v>
      </c>
      <c r="R1077" s="2" t="s">
        <v>3084</v>
      </c>
      <c r="S1077" s="2" t="s">
        <v>3085</v>
      </c>
      <c r="T1077" s="2" t="s">
        <v>3086</v>
      </c>
      <c r="U1077" s="2" t="s">
        <v>3087</v>
      </c>
      <c r="V1077" s="2" t="s">
        <v>3088</v>
      </c>
      <c r="W1077" s="2" t="s">
        <v>3089</v>
      </c>
      <c r="X1077" s="5" t="s">
        <v>3090</v>
      </c>
      <c r="Y1077" s="5" t="s">
        <v>3091</v>
      </c>
    </row>
    <row r="1078" spans="1:25" ht="13" x14ac:dyDescent="0.15">
      <c r="A1078" s="2" t="s">
        <v>12331</v>
      </c>
      <c r="B1078" s="2" t="s">
        <v>12332</v>
      </c>
      <c r="C1078" s="8" t="str">
        <f ca="1">IFERROR(__xludf.DUMMYFUNCTION("INDEX(SPLIT(B1078,"" ""),1)"),"Cello")</f>
        <v>Cello</v>
      </c>
      <c r="D1078" s="2" t="s">
        <v>13950</v>
      </c>
      <c r="E1078" s="8" t="s">
        <v>13958</v>
      </c>
      <c r="F1078" s="8" t="s">
        <v>13969</v>
      </c>
      <c r="G1078" s="8" t="s">
        <v>14035</v>
      </c>
      <c r="H1078" s="8"/>
      <c r="I1078" s="9">
        <v>299</v>
      </c>
      <c r="J1078" s="8" t="str">
        <f t="shared" si="8"/>
        <v>251-500</v>
      </c>
      <c r="K1078" s="8" t="s">
        <v>14205</v>
      </c>
      <c r="L1078" s="8">
        <v>3</v>
      </c>
      <c r="M1078" s="9">
        <v>595</v>
      </c>
      <c r="N1078" s="3">
        <v>0.5</v>
      </c>
      <c r="O1078" s="2">
        <v>4</v>
      </c>
      <c r="P1078" s="4">
        <f t="shared" si="9"/>
        <v>0</v>
      </c>
      <c r="Q1078" s="2">
        <v>314</v>
      </c>
      <c r="R1078" s="2" t="s">
        <v>12333</v>
      </c>
      <c r="S1078" s="2" t="s">
        <v>12334</v>
      </c>
      <c r="T1078" s="2" t="s">
        <v>12335</v>
      </c>
      <c r="U1078" s="2" t="s">
        <v>12336</v>
      </c>
      <c r="V1078" s="2" t="s">
        <v>12337</v>
      </c>
      <c r="W1078" s="2" t="s">
        <v>12338</v>
      </c>
      <c r="X1078" s="5" t="s">
        <v>12339</v>
      </c>
      <c r="Y1078" s="5" t="s">
        <v>12340</v>
      </c>
    </row>
    <row r="1079" spans="1:25" ht="13" x14ac:dyDescent="0.15">
      <c r="A1079" s="2" t="s">
        <v>3040</v>
      </c>
      <c r="B1079" s="2" t="s">
        <v>3041</v>
      </c>
      <c r="C1079" s="8" t="str">
        <f ca="1">IFERROR(__xludf.DUMMYFUNCTION("INDEX(SPLIT(B1079,"" ""),1)"),"EYNK")</f>
        <v>EYNK</v>
      </c>
      <c r="D1079" s="2" t="s">
        <v>13954</v>
      </c>
      <c r="E1079" s="8" t="s">
        <v>14026</v>
      </c>
      <c r="F1079" s="8" t="s">
        <v>14095</v>
      </c>
      <c r="G1079" s="8" t="s">
        <v>14096</v>
      </c>
      <c r="H1079" s="8" t="s">
        <v>14097</v>
      </c>
      <c r="I1079" s="9">
        <v>299</v>
      </c>
      <c r="J1079" s="8" t="str">
        <f t="shared" si="8"/>
        <v>251-500</v>
      </c>
      <c r="K1079" s="8" t="s">
        <v>14205</v>
      </c>
      <c r="L1079" s="8">
        <v>3</v>
      </c>
      <c r="M1079" s="9">
        <v>799</v>
      </c>
      <c r="N1079" s="3">
        <v>0.63</v>
      </c>
      <c r="O1079" s="2">
        <v>4</v>
      </c>
      <c r="P1079" s="4">
        <f t="shared" si="9"/>
        <v>0</v>
      </c>
      <c r="Q1079" s="2">
        <v>151</v>
      </c>
      <c r="R1079" s="2" t="s">
        <v>3042</v>
      </c>
      <c r="S1079" s="2" t="s">
        <v>3043</v>
      </c>
      <c r="T1079" s="2" t="s">
        <v>3044</v>
      </c>
      <c r="U1079" s="2" t="s">
        <v>3045</v>
      </c>
      <c r="V1079" s="2" t="s">
        <v>3046</v>
      </c>
      <c r="W1079" s="2" t="s">
        <v>3047</v>
      </c>
      <c r="X1079" s="5" t="s">
        <v>3048</v>
      </c>
      <c r="Y1079" s="5" t="s">
        <v>3049</v>
      </c>
    </row>
    <row r="1080" spans="1:25" ht="13" x14ac:dyDescent="0.15">
      <c r="A1080" s="2" t="s">
        <v>312</v>
      </c>
      <c r="B1080" s="2" t="s">
        <v>313</v>
      </c>
      <c r="C1080" s="8" t="str">
        <f ca="1">IFERROR(__xludf.DUMMYFUNCTION("INDEX(SPLIT(B1080,"" ""),1)"),"Ambrane")</f>
        <v>Ambrane</v>
      </c>
      <c r="D1080" s="2" t="s">
        <v>13954</v>
      </c>
      <c r="E1080" s="8" t="s">
        <v>14026</v>
      </c>
      <c r="F1080" s="8" t="s">
        <v>14095</v>
      </c>
      <c r="G1080" s="8" t="s">
        <v>14096</v>
      </c>
      <c r="H1080" s="8" t="s">
        <v>14097</v>
      </c>
      <c r="I1080" s="9">
        <v>299</v>
      </c>
      <c r="J1080" s="8" t="str">
        <f t="shared" si="8"/>
        <v>251-500</v>
      </c>
      <c r="K1080" s="8" t="s">
        <v>14205</v>
      </c>
      <c r="L1080" s="8">
        <v>3</v>
      </c>
      <c r="M1080" s="9">
        <v>399</v>
      </c>
      <c r="N1080" s="3">
        <v>0.25</v>
      </c>
      <c r="O1080" s="2">
        <v>4</v>
      </c>
      <c r="P1080" s="4">
        <f t="shared" si="9"/>
        <v>0</v>
      </c>
      <c r="Q1080" s="4">
        <v>2766</v>
      </c>
      <c r="R1080" s="2" t="s">
        <v>314</v>
      </c>
      <c r="S1080" s="2" t="s">
        <v>315</v>
      </c>
      <c r="T1080" s="2" t="s">
        <v>316</v>
      </c>
      <c r="U1080" s="2" t="s">
        <v>317</v>
      </c>
      <c r="V1080" s="2" t="s">
        <v>318</v>
      </c>
      <c r="W1080" s="2" t="s">
        <v>319</v>
      </c>
      <c r="X1080" s="5" t="s">
        <v>320</v>
      </c>
      <c r="Y1080" s="5" t="s">
        <v>321</v>
      </c>
    </row>
    <row r="1081" spans="1:25" ht="13" x14ac:dyDescent="0.15">
      <c r="A1081" s="2" t="s">
        <v>3102</v>
      </c>
      <c r="B1081" s="2" t="s">
        <v>3103</v>
      </c>
      <c r="C1081" s="8" t="str">
        <f ca="1">IFERROR(__xludf.DUMMYFUNCTION("INDEX(SPLIT(B1081,"" ""),1)"),"Storite")</f>
        <v>Storite</v>
      </c>
      <c r="D1081" s="2" t="s">
        <v>13954</v>
      </c>
      <c r="E1081" s="8" t="s">
        <v>14026</v>
      </c>
      <c r="F1081" s="8" t="s">
        <v>14095</v>
      </c>
      <c r="G1081" s="8" t="s">
        <v>14096</v>
      </c>
      <c r="H1081" s="8" t="s">
        <v>14097</v>
      </c>
      <c r="I1081" s="9">
        <v>299</v>
      </c>
      <c r="J1081" s="8" t="str">
        <f t="shared" si="8"/>
        <v>251-500</v>
      </c>
      <c r="K1081" s="8" t="s">
        <v>14205</v>
      </c>
      <c r="L1081" s="8">
        <v>3</v>
      </c>
      <c r="M1081" s="9">
        <v>699</v>
      </c>
      <c r="N1081" s="3">
        <v>0.56999999999999995</v>
      </c>
      <c r="O1081" s="2">
        <v>3.9</v>
      </c>
      <c r="P1081" s="4">
        <f t="shared" si="9"/>
        <v>0</v>
      </c>
      <c r="Q1081" s="4">
        <v>1454</v>
      </c>
      <c r="R1081" s="2" t="s">
        <v>3104</v>
      </c>
      <c r="S1081" s="2" t="s">
        <v>3105</v>
      </c>
      <c r="T1081" s="2" t="s">
        <v>3106</v>
      </c>
      <c r="U1081" s="2" t="s">
        <v>3107</v>
      </c>
      <c r="V1081" s="2" t="s">
        <v>3108</v>
      </c>
      <c r="W1081" s="2" t="s">
        <v>3109</v>
      </c>
      <c r="X1081" s="5" t="s">
        <v>3110</v>
      </c>
      <c r="Y1081" s="5" t="s">
        <v>3111</v>
      </c>
    </row>
    <row r="1082" spans="1:25" ht="13" x14ac:dyDescent="0.15">
      <c r="A1082" s="2" t="s">
        <v>1634</v>
      </c>
      <c r="B1082" s="2" t="s">
        <v>1635</v>
      </c>
      <c r="C1082" s="8" t="str">
        <f ca="1">IFERROR(__xludf.DUMMYFUNCTION("INDEX(SPLIT(B1082,"" ""),1)"),"LOHAYA")</f>
        <v>LOHAYA</v>
      </c>
      <c r="D1082" s="2" t="s">
        <v>13942</v>
      </c>
      <c r="E1082" s="8" t="s">
        <v>13943</v>
      </c>
      <c r="F1082" s="8" t="s">
        <v>14038</v>
      </c>
      <c r="G1082" s="8" t="s">
        <v>14109</v>
      </c>
      <c r="H1082" s="8"/>
      <c r="I1082" s="9">
        <v>299</v>
      </c>
      <c r="J1082" s="8" t="str">
        <f t="shared" si="8"/>
        <v>251-500</v>
      </c>
      <c r="K1082" s="8" t="s">
        <v>14205</v>
      </c>
      <c r="L1082" s="8">
        <v>3</v>
      </c>
      <c r="M1082" s="9">
        <v>1199</v>
      </c>
      <c r="N1082" s="3">
        <v>0.75</v>
      </c>
      <c r="O1082" s="2">
        <v>3.9</v>
      </c>
      <c r="P1082" s="4">
        <f t="shared" si="9"/>
        <v>0</v>
      </c>
      <c r="Q1082" s="4">
        <v>1193</v>
      </c>
      <c r="R1082" s="2" t="s">
        <v>1636</v>
      </c>
      <c r="S1082" s="2" t="s">
        <v>1637</v>
      </c>
      <c r="T1082" s="2" t="s">
        <v>1638</v>
      </c>
      <c r="U1082" s="2" t="s">
        <v>1639</v>
      </c>
      <c r="V1082" s="2" t="s">
        <v>1640</v>
      </c>
      <c r="W1082" s="2" t="s">
        <v>1641</v>
      </c>
      <c r="X1082" s="5" t="s">
        <v>1642</v>
      </c>
      <c r="Y1082" s="5" t="s">
        <v>1643</v>
      </c>
    </row>
    <row r="1083" spans="1:25" ht="13" x14ac:dyDescent="0.15">
      <c r="A1083" s="2" t="s">
        <v>11866</v>
      </c>
      <c r="B1083" s="2" t="s">
        <v>11867</v>
      </c>
      <c r="C1083" s="8" t="str">
        <f ca="1">IFERROR(__xludf.DUMMYFUNCTION("INDEX(SPLIT(B1083,"" ""),1)"),"House")</f>
        <v>House</v>
      </c>
      <c r="D1083" s="2" t="s">
        <v>13950</v>
      </c>
      <c r="E1083" s="8" t="s">
        <v>13958</v>
      </c>
      <c r="F1083" s="8" t="s">
        <v>13959</v>
      </c>
      <c r="G1083" s="8" t="s">
        <v>13992</v>
      </c>
      <c r="H1083" s="8" t="s">
        <v>14112</v>
      </c>
      <c r="I1083" s="9">
        <v>299</v>
      </c>
      <c r="J1083" s="8" t="str">
        <f t="shared" si="8"/>
        <v>251-500</v>
      </c>
      <c r="K1083" s="8" t="s">
        <v>14205</v>
      </c>
      <c r="L1083" s="8">
        <v>3</v>
      </c>
      <c r="M1083" s="9">
        <v>499</v>
      </c>
      <c r="N1083" s="3">
        <v>0.4</v>
      </c>
      <c r="O1083" s="2">
        <v>3.9</v>
      </c>
      <c r="P1083" s="4">
        <f t="shared" si="9"/>
        <v>0</v>
      </c>
      <c r="Q1083" s="4">
        <v>1015</v>
      </c>
      <c r="R1083" s="2" t="s">
        <v>11868</v>
      </c>
      <c r="S1083" s="2" t="s">
        <v>11869</v>
      </c>
      <c r="T1083" s="2" t="s">
        <v>11870</v>
      </c>
      <c r="U1083" s="2" t="s">
        <v>11871</v>
      </c>
      <c r="V1083" s="2" t="s">
        <v>11872</v>
      </c>
      <c r="W1083" s="2" t="s">
        <v>11873</v>
      </c>
      <c r="X1083" s="5" t="s">
        <v>11874</v>
      </c>
      <c r="Y1083" s="5" t="s">
        <v>11875</v>
      </c>
    </row>
    <row r="1084" spans="1:25" ht="13" x14ac:dyDescent="0.15">
      <c r="A1084" s="2" t="s">
        <v>7560</v>
      </c>
      <c r="B1084" s="2" t="s">
        <v>7561</v>
      </c>
      <c r="C1084" s="8" t="str">
        <f ca="1">IFERROR(__xludf.DUMMYFUNCTION("INDEX(SPLIT(B1084,"" ""),1)"),"ENVIE")</f>
        <v>ENVIE</v>
      </c>
      <c r="D1084" s="2" t="s">
        <v>13942</v>
      </c>
      <c r="E1084" s="8" t="s">
        <v>14012</v>
      </c>
      <c r="F1084" s="8" t="s">
        <v>14038</v>
      </c>
      <c r="G1084" s="8" t="s">
        <v>14238</v>
      </c>
      <c r="H1084" s="8" t="s">
        <v>14239</v>
      </c>
      <c r="I1084" s="9">
        <v>299</v>
      </c>
      <c r="J1084" s="8" t="str">
        <f t="shared" si="8"/>
        <v>251-500</v>
      </c>
      <c r="K1084" s="8" t="s">
        <v>14205</v>
      </c>
      <c r="L1084" s="8">
        <v>3</v>
      </c>
      <c r="M1084" s="9">
        <v>400</v>
      </c>
      <c r="N1084" s="3">
        <v>0.25</v>
      </c>
      <c r="O1084" s="2">
        <v>3.8</v>
      </c>
      <c r="P1084" s="4">
        <f t="shared" si="9"/>
        <v>0</v>
      </c>
      <c r="Q1084" s="4">
        <v>40895</v>
      </c>
      <c r="R1084" s="2" t="s">
        <v>7564</v>
      </c>
      <c r="S1084" s="2" t="s">
        <v>7565</v>
      </c>
      <c r="T1084" s="2" t="s">
        <v>7566</v>
      </c>
      <c r="U1084" s="2" t="s">
        <v>7567</v>
      </c>
      <c r="V1084" s="2" t="s">
        <v>7568</v>
      </c>
      <c r="W1084" s="2" t="s">
        <v>7569</v>
      </c>
      <c r="X1084" s="5" t="s">
        <v>7570</v>
      </c>
      <c r="Y1084" s="5" t="s">
        <v>7571</v>
      </c>
    </row>
    <row r="1085" spans="1:25" ht="13" x14ac:dyDescent="0.15">
      <c r="A1085" s="2" t="s">
        <v>2081</v>
      </c>
      <c r="B1085" s="2" t="s">
        <v>2082</v>
      </c>
      <c r="C1085" s="8" t="str">
        <f ca="1">IFERROR(__xludf.DUMMYFUNCTION("INDEX(SPLIT(B1085,"" ""),1)"),"Crypo™")</f>
        <v>Crypo™</v>
      </c>
      <c r="D1085" s="2" t="s">
        <v>13942</v>
      </c>
      <c r="E1085" s="8" t="s">
        <v>13943</v>
      </c>
      <c r="F1085" s="8" t="s">
        <v>14038</v>
      </c>
      <c r="G1085" s="8" t="s">
        <v>14109</v>
      </c>
      <c r="H1085" s="8"/>
      <c r="I1085" s="9">
        <v>299</v>
      </c>
      <c r="J1085" s="8" t="str">
        <f t="shared" si="8"/>
        <v>251-500</v>
      </c>
      <c r="K1085" s="8" t="s">
        <v>14205</v>
      </c>
      <c r="L1085" s="8">
        <v>3</v>
      </c>
      <c r="M1085" s="9">
        <v>999</v>
      </c>
      <c r="N1085" s="3">
        <v>0.7</v>
      </c>
      <c r="O1085" s="2">
        <v>3.8</v>
      </c>
      <c r="P1085" s="4">
        <f t="shared" si="9"/>
        <v>0</v>
      </c>
      <c r="Q1085" s="2">
        <v>928</v>
      </c>
      <c r="R1085" s="2" t="s">
        <v>2083</v>
      </c>
      <c r="S1085" s="2" t="s">
        <v>2084</v>
      </c>
      <c r="T1085" s="2" t="s">
        <v>2085</v>
      </c>
      <c r="U1085" s="2" t="s">
        <v>2086</v>
      </c>
      <c r="V1085" s="2" t="s">
        <v>2087</v>
      </c>
      <c r="W1085" s="2" t="s">
        <v>2088</v>
      </c>
      <c r="X1085" s="5" t="s">
        <v>2089</v>
      </c>
      <c r="Y1085" s="5" t="s">
        <v>2090</v>
      </c>
    </row>
    <row r="1086" spans="1:25" ht="13" x14ac:dyDescent="0.15">
      <c r="A1086" s="2" t="s">
        <v>6008</v>
      </c>
      <c r="B1086" s="2" t="s">
        <v>14240</v>
      </c>
      <c r="C1086" s="8" t="str">
        <f ca="1">IFERROR(__xludf.DUMMYFUNCTION("INDEX(SPLIT(B1086,"" ""),1)"),"Quantum")</f>
        <v>Quantum</v>
      </c>
      <c r="D1086" s="2" t="s">
        <v>13954</v>
      </c>
      <c r="E1086" s="8" t="s">
        <v>14026</v>
      </c>
      <c r="F1086" s="8" t="s">
        <v>14027</v>
      </c>
      <c r="G1086" s="8" t="s">
        <v>14044</v>
      </c>
      <c r="H1086" s="8"/>
      <c r="I1086" s="9">
        <v>299</v>
      </c>
      <c r="J1086" s="8" t="str">
        <f t="shared" si="8"/>
        <v>251-500</v>
      </c>
      <c r="K1086" s="8" t="s">
        <v>14205</v>
      </c>
      <c r="L1086" s="8">
        <v>3</v>
      </c>
      <c r="M1086" s="9">
        <v>599</v>
      </c>
      <c r="N1086" s="3">
        <v>0.5</v>
      </c>
      <c r="O1086" s="2">
        <v>3.8</v>
      </c>
      <c r="P1086" s="4">
        <f t="shared" si="9"/>
        <v>0</v>
      </c>
      <c r="Q1086" s="4">
        <v>3066</v>
      </c>
      <c r="R1086" s="2" t="s">
        <v>6010</v>
      </c>
      <c r="S1086" s="2" t="s">
        <v>6011</v>
      </c>
      <c r="T1086" s="2" t="s">
        <v>6012</v>
      </c>
      <c r="U1086" s="2" t="s">
        <v>6013</v>
      </c>
      <c r="V1086" s="2" t="s">
        <v>6014</v>
      </c>
      <c r="W1086" s="2" t="s">
        <v>6015</v>
      </c>
      <c r="X1086" s="5" t="s">
        <v>6016</v>
      </c>
      <c r="Y1086" s="5" t="s">
        <v>6017</v>
      </c>
    </row>
    <row r="1087" spans="1:25" ht="13" x14ac:dyDescent="0.15">
      <c r="A1087" s="2" t="s">
        <v>2153</v>
      </c>
      <c r="B1087" s="2" t="s">
        <v>2154</v>
      </c>
      <c r="C1087" s="8" t="str">
        <f ca="1">IFERROR(__xludf.DUMMYFUNCTION("INDEX(SPLIT(B1087,"" ""),1)"),"Astigo")</f>
        <v>Astigo</v>
      </c>
      <c r="D1087" s="2" t="s">
        <v>13942</v>
      </c>
      <c r="E1087" s="8" t="s">
        <v>13943</v>
      </c>
      <c r="F1087" s="8" t="s">
        <v>14038</v>
      </c>
      <c r="G1087" s="8" t="s">
        <v>14109</v>
      </c>
      <c r="H1087" s="8"/>
      <c r="I1087" s="9">
        <v>299</v>
      </c>
      <c r="J1087" s="8" t="str">
        <f t="shared" si="8"/>
        <v>251-500</v>
      </c>
      <c r="K1087" s="8" t="s">
        <v>14205</v>
      </c>
      <c r="L1087" s="8">
        <v>3</v>
      </c>
      <c r="M1087" s="9">
        <v>899</v>
      </c>
      <c r="N1087" s="3">
        <v>0.67</v>
      </c>
      <c r="O1087" s="2">
        <v>3.8</v>
      </c>
      <c r="P1087" s="4">
        <f t="shared" si="9"/>
        <v>0</v>
      </c>
      <c r="Q1087" s="2">
        <v>425</v>
      </c>
      <c r="R1087" s="2" t="s">
        <v>2155</v>
      </c>
      <c r="S1087" s="2" t="s">
        <v>2156</v>
      </c>
      <c r="T1087" s="2" t="s">
        <v>2157</v>
      </c>
      <c r="U1087" s="2" t="s">
        <v>2158</v>
      </c>
      <c r="V1087" s="2" t="s">
        <v>2159</v>
      </c>
      <c r="W1087" s="2" t="s">
        <v>2160</v>
      </c>
      <c r="X1087" s="5" t="s">
        <v>2161</v>
      </c>
      <c r="Y1087" s="5" t="s">
        <v>2162</v>
      </c>
    </row>
    <row r="1088" spans="1:25" ht="13" x14ac:dyDescent="0.15">
      <c r="A1088" s="2" t="s">
        <v>1871</v>
      </c>
      <c r="B1088" s="2" t="s">
        <v>1872</v>
      </c>
      <c r="C1088" s="8" t="str">
        <f ca="1">IFERROR(__xludf.DUMMYFUNCTION("INDEX(SPLIT(B1088,"" ""),1)"),"LOHAYA")</f>
        <v>LOHAYA</v>
      </c>
      <c r="D1088" s="2" t="s">
        <v>13942</v>
      </c>
      <c r="E1088" s="8" t="s">
        <v>13943</v>
      </c>
      <c r="F1088" s="8" t="s">
        <v>14038</v>
      </c>
      <c r="G1088" s="8" t="s">
        <v>14109</v>
      </c>
      <c r="H1088" s="8"/>
      <c r="I1088" s="9">
        <v>299</v>
      </c>
      <c r="J1088" s="8" t="str">
        <f t="shared" si="8"/>
        <v>251-500</v>
      </c>
      <c r="K1088" s="8" t="s">
        <v>14205</v>
      </c>
      <c r="L1088" s="8">
        <v>3</v>
      </c>
      <c r="M1088" s="9">
        <v>1199</v>
      </c>
      <c r="N1088" s="3">
        <v>0.75</v>
      </c>
      <c r="O1088" s="2">
        <v>3.7</v>
      </c>
      <c r="P1088" s="4">
        <f t="shared" si="9"/>
        <v>0</v>
      </c>
      <c r="Q1088" s="2">
        <v>490</v>
      </c>
      <c r="R1088" s="2" t="s">
        <v>1873</v>
      </c>
      <c r="S1088" s="2" t="s">
        <v>1874</v>
      </c>
      <c r="T1088" s="2" t="s">
        <v>1875</v>
      </c>
      <c r="U1088" s="2" t="s">
        <v>1876</v>
      </c>
      <c r="V1088" s="2" t="s">
        <v>1877</v>
      </c>
      <c r="W1088" s="2" t="s">
        <v>1878</v>
      </c>
      <c r="X1088" s="5" t="s">
        <v>1879</v>
      </c>
      <c r="Y1088" s="5" t="s">
        <v>1880</v>
      </c>
    </row>
    <row r="1089" spans="1:25" ht="13" x14ac:dyDescent="0.15">
      <c r="A1089" s="2" t="s">
        <v>2682</v>
      </c>
      <c r="B1089" s="2" t="s">
        <v>2683</v>
      </c>
      <c r="C1089" s="8" t="str">
        <f ca="1">IFERROR(__xludf.DUMMYFUNCTION("INDEX(SPLIT(B1089,"" ""),1)"),"Astigo")</f>
        <v>Astigo</v>
      </c>
      <c r="D1089" s="2" t="s">
        <v>13942</v>
      </c>
      <c r="E1089" s="8" t="s">
        <v>13943</v>
      </c>
      <c r="F1089" s="8" t="s">
        <v>14038</v>
      </c>
      <c r="G1089" s="8" t="s">
        <v>14109</v>
      </c>
      <c r="H1089" s="8"/>
      <c r="I1089" s="9">
        <v>299</v>
      </c>
      <c r="J1089" s="8" t="str">
        <f t="shared" si="8"/>
        <v>251-500</v>
      </c>
      <c r="K1089" s="8" t="s">
        <v>14205</v>
      </c>
      <c r="L1089" s="8">
        <v>3</v>
      </c>
      <c r="M1089" s="9">
        <v>599</v>
      </c>
      <c r="N1089" s="3">
        <v>0.5</v>
      </c>
      <c r="O1089" s="2">
        <v>3.7</v>
      </c>
      <c r="P1089" s="4">
        <f t="shared" si="9"/>
        <v>0</v>
      </c>
      <c r="Q1089" s="2">
        <v>708</v>
      </c>
      <c r="R1089" s="2" t="s">
        <v>2684</v>
      </c>
      <c r="S1089" s="2" t="s">
        <v>2685</v>
      </c>
      <c r="T1089" s="2" t="s">
        <v>2686</v>
      </c>
      <c r="U1089" s="2" t="s">
        <v>2687</v>
      </c>
      <c r="V1089" s="2" t="s">
        <v>2688</v>
      </c>
      <c r="W1089" s="2" t="s">
        <v>2689</v>
      </c>
      <c r="X1089" s="5" t="s">
        <v>2690</v>
      </c>
      <c r="Y1089" s="5" t="s">
        <v>2691</v>
      </c>
    </row>
    <row r="1090" spans="1:25" ht="13" x14ac:dyDescent="0.15">
      <c r="A1090" s="2" t="s">
        <v>3838</v>
      </c>
      <c r="B1090" s="2" t="s">
        <v>3839</v>
      </c>
      <c r="C1090" s="8" t="str">
        <f ca="1">IFERROR(__xludf.DUMMYFUNCTION("INDEX(SPLIT(B1090,"" ""),1)"),"PTron")</f>
        <v>PTron</v>
      </c>
      <c r="D1090" s="2" t="s">
        <v>13942</v>
      </c>
      <c r="E1090" s="8" t="s">
        <v>14007</v>
      </c>
      <c r="F1090" s="8" t="s">
        <v>14008</v>
      </c>
      <c r="G1090" s="8" t="s">
        <v>14009</v>
      </c>
      <c r="H1090" s="8"/>
      <c r="I1090" s="9">
        <v>299</v>
      </c>
      <c r="J1090" s="8" t="str">
        <f t="shared" si="8"/>
        <v>251-500</v>
      </c>
      <c r="K1090" s="8" t="s">
        <v>14205</v>
      </c>
      <c r="L1090" s="8">
        <v>3</v>
      </c>
      <c r="M1090" s="9">
        <v>1900</v>
      </c>
      <c r="N1090" s="3">
        <v>0.84</v>
      </c>
      <c r="O1090" s="2">
        <v>3.6</v>
      </c>
      <c r="P1090" s="4">
        <f t="shared" si="9"/>
        <v>0</v>
      </c>
      <c r="Q1090" s="4">
        <v>18202</v>
      </c>
      <c r="R1090" s="2" t="s">
        <v>3840</v>
      </c>
      <c r="S1090" s="2" t="s">
        <v>3841</v>
      </c>
      <c r="T1090" s="2" t="s">
        <v>3842</v>
      </c>
      <c r="U1090" s="2" t="s">
        <v>3843</v>
      </c>
      <c r="V1090" s="2" t="s">
        <v>3844</v>
      </c>
      <c r="W1090" s="2" t="s">
        <v>3845</v>
      </c>
      <c r="X1090" s="5" t="s">
        <v>3846</v>
      </c>
      <c r="Y1090" s="5" t="s">
        <v>3847</v>
      </c>
    </row>
    <row r="1091" spans="1:25" ht="13" x14ac:dyDescent="0.15">
      <c r="A1091" s="2" t="s">
        <v>2284</v>
      </c>
      <c r="B1091" s="2" t="s">
        <v>2285</v>
      </c>
      <c r="C1091" s="8" t="str">
        <f ca="1">IFERROR(__xludf.DUMMYFUNCTION("INDEX(SPLIT(B1091,"" ""),1)"),"LOHAYA")</f>
        <v>LOHAYA</v>
      </c>
      <c r="D1091" s="2" t="s">
        <v>13942</v>
      </c>
      <c r="E1091" s="8" t="s">
        <v>13943</v>
      </c>
      <c r="F1091" s="8" t="s">
        <v>14038</v>
      </c>
      <c r="G1091" s="8" t="s">
        <v>14109</v>
      </c>
      <c r="H1091" s="8"/>
      <c r="I1091" s="9">
        <v>299</v>
      </c>
      <c r="J1091" s="8" t="str">
        <f t="shared" si="8"/>
        <v>251-500</v>
      </c>
      <c r="K1091" s="8" t="s">
        <v>14205</v>
      </c>
      <c r="L1091" s="8">
        <v>3</v>
      </c>
      <c r="M1091" s="9">
        <v>1199</v>
      </c>
      <c r="N1091" s="3">
        <v>0.75</v>
      </c>
      <c r="O1091" s="2">
        <v>3.5</v>
      </c>
      <c r="P1091" s="4">
        <f t="shared" si="9"/>
        <v>0</v>
      </c>
      <c r="Q1091" s="2">
        <v>466</v>
      </c>
      <c r="R1091" s="2" t="s">
        <v>2286</v>
      </c>
      <c r="S1091" s="2" t="s">
        <v>2287</v>
      </c>
      <c r="T1091" s="2" t="s">
        <v>2288</v>
      </c>
      <c r="U1091" s="2" t="s">
        <v>2289</v>
      </c>
      <c r="V1091" s="2" t="s">
        <v>2290</v>
      </c>
      <c r="W1091" s="2" t="s">
        <v>2291</v>
      </c>
      <c r="X1091" s="5" t="s">
        <v>2292</v>
      </c>
      <c r="Y1091" s="5" t="s">
        <v>2293</v>
      </c>
    </row>
    <row r="1092" spans="1:25" ht="13" x14ac:dyDescent="0.15">
      <c r="A1092" s="2" t="s">
        <v>5521</v>
      </c>
      <c r="B1092" s="2" t="s">
        <v>5522</v>
      </c>
      <c r="C1092" s="8" t="str">
        <f ca="1">IFERROR(__xludf.DUMMYFUNCTION("INDEX(SPLIT(B1092,"" ""),1)"),"ZEBRONICS")</f>
        <v>ZEBRONICS</v>
      </c>
      <c r="D1092" s="2" t="s">
        <v>13954</v>
      </c>
      <c r="E1092" s="8" t="s">
        <v>14026</v>
      </c>
      <c r="F1092" s="8" t="s">
        <v>14027</v>
      </c>
      <c r="G1092" s="8" t="s">
        <v>14111</v>
      </c>
      <c r="H1092" s="8"/>
      <c r="I1092" s="9">
        <v>299</v>
      </c>
      <c r="J1092" s="8" t="str">
        <f t="shared" si="8"/>
        <v>251-500</v>
      </c>
      <c r="K1092" s="8" t="s">
        <v>14205</v>
      </c>
      <c r="L1092" s="8">
        <v>3</v>
      </c>
      <c r="M1092" s="9">
        <v>449</v>
      </c>
      <c r="N1092" s="3">
        <v>0.33</v>
      </c>
      <c r="O1092" s="2">
        <v>3.5</v>
      </c>
      <c r="P1092" s="4">
        <f t="shared" si="9"/>
        <v>0</v>
      </c>
      <c r="Q1092" s="4">
        <v>11827</v>
      </c>
      <c r="R1092" s="2" t="s">
        <v>5523</v>
      </c>
      <c r="S1092" s="2" t="s">
        <v>5524</v>
      </c>
      <c r="T1092" s="2" t="s">
        <v>5525</v>
      </c>
      <c r="U1092" s="2" t="s">
        <v>5526</v>
      </c>
      <c r="V1092" s="2" t="s">
        <v>5527</v>
      </c>
      <c r="W1092" s="2" t="s">
        <v>5528</v>
      </c>
      <c r="X1092" s="5" t="s">
        <v>5529</v>
      </c>
      <c r="Y1092" s="5" t="s">
        <v>5530</v>
      </c>
    </row>
    <row r="1093" spans="1:25" ht="13" x14ac:dyDescent="0.15">
      <c r="A1093" s="2" t="s">
        <v>10822</v>
      </c>
      <c r="B1093" s="2" t="s">
        <v>10823</v>
      </c>
      <c r="C1093" s="8" t="str">
        <f ca="1">IFERROR(__xludf.DUMMYFUNCTION("INDEX(SPLIT(B1093,"" ""),1)"),"FABWARE")</f>
        <v>FABWARE</v>
      </c>
      <c r="D1093" s="2" t="s">
        <v>13950</v>
      </c>
      <c r="E1093" s="8" t="s">
        <v>13958</v>
      </c>
      <c r="F1093" s="8" t="s">
        <v>13959</v>
      </c>
      <c r="G1093" s="8" t="s">
        <v>13992</v>
      </c>
      <c r="H1093" s="8" t="s">
        <v>14112</v>
      </c>
      <c r="I1093" s="9">
        <v>298</v>
      </c>
      <c r="J1093" s="8" t="str">
        <f t="shared" si="8"/>
        <v>251-500</v>
      </c>
      <c r="K1093" s="8" t="s">
        <v>14205</v>
      </c>
      <c r="L1093" s="8">
        <v>3</v>
      </c>
      <c r="M1093" s="9">
        <v>499</v>
      </c>
      <c r="N1093" s="3">
        <v>0.4</v>
      </c>
      <c r="O1093" s="2">
        <v>4.4000000000000004</v>
      </c>
      <c r="P1093" s="4">
        <f t="shared" si="9"/>
        <v>1</v>
      </c>
      <c r="Q1093" s="2">
        <v>290</v>
      </c>
      <c r="R1093" s="2" t="s">
        <v>10824</v>
      </c>
      <c r="S1093" s="2" t="s">
        <v>10825</v>
      </c>
      <c r="T1093" s="2" t="s">
        <v>10826</v>
      </c>
      <c r="U1093" s="2" t="s">
        <v>10827</v>
      </c>
      <c r="V1093" s="2" t="s">
        <v>10828</v>
      </c>
      <c r="W1093" s="2" t="s">
        <v>10829</v>
      </c>
      <c r="X1093" s="5" t="s">
        <v>10830</v>
      </c>
      <c r="Y1093" s="5" t="s">
        <v>10831</v>
      </c>
    </row>
    <row r="1094" spans="1:25" ht="13" x14ac:dyDescent="0.15">
      <c r="A1094" s="2" t="s">
        <v>9103</v>
      </c>
      <c r="B1094" s="2" t="s">
        <v>9104</v>
      </c>
      <c r="C1094" s="8" t="str">
        <f ca="1">IFERROR(__xludf.DUMMYFUNCTION("INDEX(SPLIT(B1094,"" ""),1)"),"SWAPKART")</f>
        <v>SWAPKART</v>
      </c>
      <c r="D1094" s="2" t="s">
        <v>13954</v>
      </c>
      <c r="E1094" s="8" t="s">
        <v>14026</v>
      </c>
      <c r="F1094" s="8" t="s">
        <v>14241</v>
      </c>
      <c r="G1094" s="8" t="s">
        <v>14242</v>
      </c>
      <c r="H1094" s="8"/>
      <c r="I1094" s="9">
        <v>298</v>
      </c>
      <c r="J1094" s="8" t="str">
        <f t="shared" si="8"/>
        <v>251-500</v>
      </c>
      <c r="K1094" s="8" t="s">
        <v>14205</v>
      </c>
      <c r="L1094" s="8">
        <v>3</v>
      </c>
      <c r="M1094" s="9">
        <v>999</v>
      </c>
      <c r="N1094" s="3">
        <v>0.7</v>
      </c>
      <c r="O1094" s="2">
        <v>4.3</v>
      </c>
      <c r="P1094" s="4">
        <f t="shared" si="9"/>
        <v>1</v>
      </c>
      <c r="Q1094" s="4">
        <v>1552</v>
      </c>
      <c r="R1094" s="2" t="s">
        <v>9106</v>
      </c>
      <c r="S1094" s="2" t="s">
        <v>9107</v>
      </c>
      <c r="T1094" s="2" t="s">
        <v>9108</v>
      </c>
      <c r="U1094" s="2" t="s">
        <v>9109</v>
      </c>
      <c r="V1094" s="2" t="s">
        <v>9110</v>
      </c>
      <c r="W1094" s="2" t="s">
        <v>9111</v>
      </c>
      <c r="X1094" s="5" t="s">
        <v>9112</v>
      </c>
      <c r="Y1094" s="5" t="s">
        <v>9113</v>
      </c>
    </row>
    <row r="1095" spans="1:25" ht="13" x14ac:dyDescent="0.15">
      <c r="A1095" s="2" t="s">
        <v>12859</v>
      </c>
      <c r="B1095" s="2" t="s">
        <v>12860</v>
      </c>
      <c r="C1095" s="8" t="str">
        <f ca="1">IFERROR(__xludf.DUMMYFUNCTION("INDEX(SPLIT(B1095,"" ""),1)"),"Ionix")</f>
        <v>Ionix</v>
      </c>
      <c r="D1095" s="2" t="s">
        <v>13950</v>
      </c>
      <c r="E1095" s="8" t="s">
        <v>13958</v>
      </c>
      <c r="F1095" s="8" t="s">
        <v>13969</v>
      </c>
      <c r="G1095" s="8" t="s">
        <v>14140</v>
      </c>
      <c r="H1095" s="8"/>
      <c r="I1095" s="9">
        <v>295</v>
      </c>
      <c r="J1095" s="8" t="str">
        <f t="shared" si="8"/>
        <v>251-500</v>
      </c>
      <c r="K1095" s="8" t="s">
        <v>14205</v>
      </c>
      <c r="L1095" s="8">
        <v>3</v>
      </c>
      <c r="M1095" s="9">
        <v>599</v>
      </c>
      <c r="N1095" s="3">
        <v>0.51</v>
      </c>
      <c r="O1095" s="2">
        <v>4</v>
      </c>
      <c r="P1095" s="4">
        <f t="shared" si="9"/>
        <v>0</v>
      </c>
      <c r="Q1095" s="4">
        <v>1644</v>
      </c>
      <c r="R1095" s="2" t="s">
        <v>12862</v>
      </c>
      <c r="S1095" s="2" t="s">
        <v>12863</v>
      </c>
      <c r="T1095" s="2" t="s">
        <v>12864</v>
      </c>
      <c r="U1095" s="2" t="s">
        <v>12865</v>
      </c>
      <c r="V1095" s="2" t="s">
        <v>12866</v>
      </c>
      <c r="W1095" s="2" t="s">
        <v>12867</v>
      </c>
      <c r="X1095" s="5" t="s">
        <v>12868</v>
      </c>
      <c r="Y1095" s="5" t="s">
        <v>12869</v>
      </c>
    </row>
    <row r="1096" spans="1:25" ht="13" x14ac:dyDescent="0.15">
      <c r="A1096" s="2" t="s">
        <v>6120</v>
      </c>
      <c r="B1096" s="2" t="s">
        <v>6121</v>
      </c>
      <c r="C1096" s="8" t="str">
        <f ca="1">IFERROR(__xludf.DUMMYFUNCTION("INDEX(SPLIT(B1096,"" ""),1)"),"rts")</f>
        <v>rts</v>
      </c>
      <c r="D1096" s="2" t="s">
        <v>13954</v>
      </c>
      <c r="E1096" s="8" t="s">
        <v>14026</v>
      </c>
      <c r="F1096" s="8" t="s">
        <v>14243</v>
      </c>
      <c r="G1096" s="8" t="s">
        <v>14244</v>
      </c>
      <c r="H1096" s="8"/>
      <c r="I1096" s="9">
        <v>294</v>
      </c>
      <c r="J1096" s="8" t="str">
        <f t="shared" si="8"/>
        <v>251-500</v>
      </c>
      <c r="K1096" s="8" t="s">
        <v>14205</v>
      </c>
      <c r="L1096" s="8">
        <v>3</v>
      </c>
      <c r="M1096" s="9">
        <v>4999</v>
      </c>
      <c r="N1096" s="3">
        <v>0.94</v>
      </c>
      <c r="O1096" s="2">
        <v>4.3</v>
      </c>
      <c r="P1096" s="4">
        <f t="shared" si="9"/>
        <v>1</v>
      </c>
      <c r="Q1096" s="4">
        <v>4426</v>
      </c>
      <c r="R1096" s="2" t="s">
        <v>6124</v>
      </c>
      <c r="S1096" s="2" t="s">
        <v>6125</v>
      </c>
      <c r="T1096" s="2" t="s">
        <v>6126</v>
      </c>
      <c r="U1096" s="2" t="s">
        <v>6127</v>
      </c>
      <c r="V1096" s="2" t="s">
        <v>6128</v>
      </c>
      <c r="W1096" s="2" t="s">
        <v>6129</v>
      </c>
      <c r="X1096" s="5" t="s">
        <v>6130</v>
      </c>
      <c r="Y1096" s="5" t="s">
        <v>6131</v>
      </c>
    </row>
    <row r="1097" spans="1:25" ht="13" x14ac:dyDescent="0.15">
      <c r="A1097" s="2" t="s">
        <v>12903</v>
      </c>
      <c r="B1097" s="2" t="s">
        <v>12904</v>
      </c>
      <c r="C1097" s="8" t="str">
        <f ca="1">IFERROR(__xludf.DUMMYFUNCTION("INDEX(SPLIT(B1097,"" ""),1)"),"Pajaka®")</f>
        <v>Pajaka®</v>
      </c>
      <c r="D1097" s="2" t="s">
        <v>13950</v>
      </c>
      <c r="E1097" s="8" t="s">
        <v>13958</v>
      </c>
      <c r="F1097" s="8" t="s">
        <v>14005</v>
      </c>
      <c r="G1097" s="8" t="s">
        <v>14034</v>
      </c>
      <c r="H1097" s="8"/>
      <c r="I1097" s="9">
        <v>293</v>
      </c>
      <c r="J1097" s="8" t="str">
        <f t="shared" si="8"/>
        <v>251-500</v>
      </c>
      <c r="K1097" s="8" t="s">
        <v>14205</v>
      </c>
      <c r="L1097" s="8">
        <v>3</v>
      </c>
      <c r="M1097" s="9">
        <v>499</v>
      </c>
      <c r="N1097" s="3">
        <v>0.41</v>
      </c>
      <c r="O1097" s="2">
        <v>4.0999999999999996</v>
      </c>
      <c r="P1097" s="4">
        <f t="shared" si="9"/>
        <v>0</v>
      </c>
      <c r="Q1097" s="4">
        <v>1456</v>
      </c>
      <c r="R1097" s="2" t="s">
        <v>12905</v>
      </c>
      <c r="S1097" s="2" t="s">
        <v>12906</v>
      </c>
      <c r="T1097" s="2" t="s">
        <v>12907</v>
      </c>
      <c r="U1097" s="2" t="s">
        <v>12908</v>
      </c>
      <c r="V1097" s="2" t="s">
        <v>12909</v>
      </c>
      <c r="W1097" s="2" t="s">
        <v>12910</v>
      </c>
      <c r="X1097" s="5" t="s">
        <v>12911</v>
      </c>
      <c r="Y1097" s="5" t="s">
        <v>12912</v>
      </c>
    </row>
    <row r="1098" spans="1:25" ht="13" x14ac:dyDescent="0.15">
      <c r="A1098" s="2" t="s">
        <v>9182</v>
      </c>
      <c r="B1098" s="2" t="s">
        <v>9183</v>
      </c>
      <c r="C1098" s="8" t="str">
        <f ca="1">IFERROR(__xludf.DUMMYFUNCTION("INDEX(SPLIT(B1098,"" ""),1)"),"Glun")</f>
        <v>Glun</v>
      </c>
      <c r="D1098" s="2" t="s">
        <v>13950</v>
      </c>
      <c r="E1098" s="8" t="s">
        <v>13958</v>
      </c>
      <c r="F1098" s="8" t="s">
        <v>13969</v>
      </c>
      <c r="G1098" s="8" t="s">
        <v>14140</v>
      </c>
      <c r="H1098" s="8"/>
      <c r="I1098" s="9">
        <v>293</v>
      </c>
      <c r="J1098" s="8" t="str">
        <f t="shared" si="8"/>
        <v>251-500</v>
      </c>
      <c r="K1098" s="8" t="s">
        <v>14205</v>
      </c>
      <c r="L1098" s="8">
        <v>3</v>
      </c>
      <c r="M1098" s="9">
        <v>499</v>
      </c>
      <c r="N1098" s="3">
        <v>0.41</v>
      </c>
      <c r="O1098" s="2">
        <v>3.9</v>
      </c>
      <c r="P1098" s="4">
        <f t="shared" si="9"/>
        <v>0</v>
      </c>
      <c r="Q1098" s="4">
        <v>44994</v>
      </c>
      <c r="R1098" s="2" t="s">
        <v>9185</v>
      </c>
      <c r="S1098" s="2" t="s">
        <v>9186</v>
      </c>
      <c r="T1098" s="2" t="s">
        <v>9187</v>
      </c>
      <c r="U1098" s="2" t="s">
        <v>9188</v>
      </c>
      <c r="V1098" s="2" t="s">
        <v>9189</v>
      </c>
      <c r="W1098" s="2" t="s">
        <v>9190</v>
      </c>
      <c r="X1098" s="5" t="s">
        <v>9191</v>
      </c>
      <c r="Y1098" s="5" t="s">
        <v>9192</v>
      </c>
    </row>
    <row r="1099" spans="1:25" ht="13" x14ac:dyDescent="0.15">
      <c r="A1099" s="2" t="s">
        <v>10273</v>
      </c>
      <c r="B1099" s="2" t="s">
        <v>10274</v>
      </c>
      <c r="C1099" s="8" t="str">
        <f ca="1">IFERROR(__xludf.DUMMYFUNCTION("INDEX(SPLIT(B1099,"" ""),1)"),"Kitchen")</f>
        <v>Kitchen</v>
      </c>
      <c r="D1099" s="2" t="s">
        <v>13950</v>
      </c>
      <c r="E1099" s="8" t="s">
        <v>13958</v>
      </c>
      <c r="F1099" s="8" t="s">
        <v>14005</v>
      </c>
      <c r="G1099" s="8" t="s">
        <v>14034</v>
      </c>
      <c r="H1099" s="8"/>
      <c r="I1099" s="9">
        <v>292</v>
      </c>
      <c r="J1099" s="8" t="str">
        <f t="shared" si="8"/>
        <v>251-500</v>
      </c>
      <c r="K1099" s="8" t="s">
        <v>14205</v>
      </c>
      <c r="L1099" s="8">
        <v>3</v>
      </c>
      <c r="M1099" s="9">
        <v>499</v>
      </c>
      <c r="N1099" s="3">
        <v>0.41</v>
      </c>
      <c r="O1099" s="2">
        <v>4.0999999999999996</v>
      </c>
      <c r="P1099" s="4">
        <f t="shared" si="9"/>
        <v>0</v>
      </c>
      <c r="Q1099" s="4">
        <v>4238</v>
      </c>
      <c r="R1099" s="2" t="s">
        <v>10277</v>
      </c>
      <c r="S1099" s="2" t="s">
        <v>10278</v>
      </c>
      <c r="T1099" s="2" t="s">
        <v>10279</v>
      </c>
      <c r="U1099" s="2" t="s">
        <v>10280</v>
      </c>
      <c r="V1099" s="2" t="s">
        <v>10281</v>
      </c>
      <c r="W1099" s="2" t="s">
        <v>10282</v>
      </c>
      <c r="X1099" s="5" t="s">
        <v>10283</v>
      </c>
      <c r="Y1099" s="5" t="s">
        <v>10284</v>
      </c>
    </row>
    <row r="1100" spans="1:25" ht="13" x14ac:dyDescent="0.15">
      <c r="A1100" s="2" t="s">
        <v>975</v>
      </c>
      <c r="B1100" s="2" t="s">
        <v>976</v>
      </c>
      <c r="C1100" s="8" t="str">
        <f ca="1">IFERROR(__xludf.DUMMYFUNCTION("INDEX(SPLIT(B1100,"" ""),1)"),"ZEBRONICS")</f>
        <v>ZEBRONICS</v>
      </c>
      <c r="D1100" s="2" t="s">
        <v>13954</v>
      </c>
      <c r="E1100" s="8" t="s">
        <v>14048</v>
      </c>
      <c r="F1100" s="8" t="s">
        <v>14089</v>
      </c>
      <c r="G1100" s="8" t="s">
        <v>14090</v>
      </c>
      <c r="H1100" s="8"/>
      <c r="I1100" s="9">
        <v>290</v>
      </c>
      <c r="J1100" s="8" t="str">
        <f t="shared" si="8"/>
        <v>251-500</v>
      </c>
      <c r="K1100" s="8" t="s">
        <v>14205</v>
      </c>
      <c r="L1100" s="8">
        <v>3</v>
      </c>
      <c r="M1100" s="9">
        <v>349</v>
      </c>
      <c r="N1100" s="3">
        <v>0.17</v>
      </c>
      <c r="O1100" s="2">
        <v>3.7</v>
      </c>
      <c r="P1100" s="4">
        <f t="shared" si="9"/>
        <v>0</v>
      </c>
      <c r="Q1100" s="4">
        <v>1977</v>
      </c>
      <c r="R1100" s="2" t="s">
        <v>978</v>
      </c>
      <c r="S1100" s="2" t="s">
        <v>979</v>
      </c>
      <c r="T1100" s="2" t="s">
        <v>980</v>
      </c>
      <c r="U1100" s="2" t="s">
        <v>981</v>
      </c>
      <c r="V1100" s="2" t="s">
        <v>982</v>
      </c>
      <c r="W1100" s="2" t="s">
        <v>983</v>
      </c>
      <c r="X1100" s="5" t="s">
        <v>984</v>
      </c>
      <c r="Y1100" s="5" t="s">
        <v>985</v>
      </c>
    </row>
    <row r="1101" spans="1:25" ht="13" x14ac:dyDescent="0.15">
      <c r="A1101" s="2" t="s">
        <v>7015</v>
      </c>
      <c r="B1101" s="2" t="s">
        <v>7016</v>
      </c>
      <c r="C1101" s="8" t="str">
        <f ca="1">IFERROR(__xludf.DUMMYFUNCTION("INDEX(SPLIT(B1101,"" ""),1)"),"Lenovo")</f>
        <v>Lenovo</v>
      </c>
      <c r="D1101" s="2" t="s">
        <v>13954</v>
      </c>
      <c r="E1101" s="8" t="s">
        <v>14026</v>
      </c>
      <c r="F1101" s="8" t="s">
        <v>14027</v>
      </c>
      <c r="G1101" s="8" t="s">
        <v>14111</v>
      </c>
      <c r="H1101" s="8"/>
      <c r="I1101" s="9">
        <v>289</v>
      </c>
      <c r="J1101" s="8" t="str">
        <f t="shared" si="8"/>
        <v>251-500</v>
      </c>
      <c r="K1101" s="8" t="s">
        <v>14205</v>
      </c>
      <c r="L1101" s="8">
        <v>3</v>
      </c>
      <c r="M1101" s="9">
        <v>590</v>
      </c>
      <c r="N1101" s="3">
        <v>0.51</v>
      </c>
      <c r="O1101" s="2">
        <v>4.4000000000000004</v>
      </c>
      <c r="P1101" s="4">
        <f t="shared" si="9"/>
        <v>1</v>
      </c>
      <c r="Q1101" s="4">
        <v>25886</v>
      </c>
      <c r="R1101" s="2" t="s">
        <v>7018</v>
      </c>
      <c r="S1101" s="2" t="s">
        <v>7019</v>
      </c>
      <c r="T1101" s="2" t="s">
        <v>7020</v>
      </c>
      <c r="U1101" s="2" t="s">
        <v>7021</v>
      </c>
      <c r="V1101" s="2" t="s">
        <v>7022</v>
      </c>
      <c r="W1101" s="2" t="s">
        <v>7023</v>
      </c>
      <c r="X1101" s="5" t="s">
        <v>7024</v>
      </c>
      <c r="Y1101" s="5" t="s">
        <v>7025</v>
      </c>
    </row>
    <row r="1102" spans="1:25" ht="13" x14ac:dyDescent="0.15">
      <c r="A1102" s="2" t="s">
        <v>5191</v>
      </c>
      <c r="B1102" s="2" t="s">
        <v>5192</v>
      </c>
      <c r="C1102" s="8" t="str">
        <f ca="1">IFERROR(__xludf.DUMMYFUNCTION("INDEX(SPLIT(B1102,"" ""),1)"),"SanDisk")</f>
        <v>SanDisk</v>
      </c>
      <c r="D1102" s="2" t="s">
        <v>13954</v>
      </c>
      <c r="E1102" s="8" t="s">
        <v>13976</v>
      </c>
      <c r="F1102" s="8" t="s">
        <v>14119</v>
      </c>
      <c r="G1102" s="8"/>
      <c r="H1102" s="8"/>
      <c r="I1102" s="9">
        <v>289</v>
      </c>
      <c r="J1102" s="8" t="str">
        <f t="shared" si="8"/>
        <v>251-500</v>
      </c>
      <c r="K1102" s="8" t="s">
        <v>14205</v>
      </c>
      <c r="L1102" s="8">
        <v>3</v>
      </c>
      <c r="M1102" s="9">
        <v>650</v>
      </c>
      <c r="N1102" s="3">
        <v>0.56000000000000005</v>
      </c>
      <c r="O1102" s="2">
        <v>4.3</v>
      </c>
      <c r="P1102" s="4">
        <f t="shared" si="9"/>
        <v>1</v>
      </c>
      <c r="Q1102" s="2" t="s">
        <v>5195</v>
      </c>
      <c r="R1102" s="2" t="s">
        <v>5196</v>
      </c>
      <c r="S1102" s="2" t="s">
        <v>5197</v>
      </c>
      <c r="T1102" s="2" t="s">
        <v>5198</v>
      </c>
      <c r="U1102" s="2" t="s">
        <v>5199</v>
      </c>
      <c r="V1102" s="2" t="s">
        <v>5200</v>
      </c>
      <c r="W1102" s="2" t="s">
        <v>5201</v>
      </c>
      <c r="X1102" s="5" t="s">
        <v>5202</v>
      </c>
      <c r="Y1102" s="5" t="s">
        <v>5203</v>
      </c>
    </row>
    <row r="1103" spans="1:25" ht="13" x14ac:dyDescent="0.15">
      <c r="A1103" s="2" t="s">
        <v>6538</v>
      </c>
      <c r="B1103" s="2" t="s">
        <v>6539</v>
      </c>
      <c r="C1103" s="8" t="str">
        <f ca="1">IFERROR(__xludf.DUMMYFUNCTION("INDEX(SPLIT(B1103,"" ""),1)"),"Amazon")</f>
        <v>Amazon</v>
      </c>
      <c r="D1103" s="2" t="s">
        <v>13954</v>
      </c>
      <c r="E1103" s="8" t="s">
        <v>14026</v>
      </c>
      <c r="F1103" s="8" t="s">
        <v>14027</v>
      </c>
      <c r="G1103" s="8" t="s">
        <v>14028</v>
      </c>
      <c r="H1103" s="8"/>
      <c r="I1103" s="9">
        <v>289</v>
      </c>
      <c r="J1103" s="8" t="str">
        <f t="shared" si="8"/>
        <v>251-500</v>
      </c>
      <c r="K1103" s="8" t="s">
        <v>14205</v>
      </c>
      <c r="L1103" s="8">
        <v>3</v>
      </c>
      <c r="M1103" s="9">
        <v>999</v>
      </c>
      <c r="N1103" s="3">
        <v>0.71</v>
      </c>
      <c r="O1103" s="2">
        <v>4.0999999999999996</v>
      </c>
      <c r="P1103" s="4">
        <f t="shared" si="9"/>
        <v>0</v>
      </c>
      <c r="Q1103" s="2">
        <v>401</v>
      </c>
      <c r="R1103" s="2" t="s">
        <v>6540</v>
      </c>
      <c r="S1103" s="2" t="s">
        <v>6541</v>
      </c>
      <c r="T1103" s="2" t="s">
        <v>6542</v>
      </c>
      <c r="U1103" s="2" t="s">
        <v>6543</v>
      </c>
      <c r="V1103" s="2" t="s">
        <v>6544</v>
      </c>
      <c r="W1103" s="2" t="s">
        <v>6545</v>
      </c>
      <c r="X1103" s="5" t="s">
        <v>6546</v>
      </c>
      <c r="Y1103" s="5" t="s">
        <v>6547</v>
      </c>
    </row>
    <row r="1104" spans="1:25" ht="13" x14ac:dyDescent="0.15">
      <c r="A1104" s="2" t="s">
        <v>7434</v>
      </c>
      <c r="B1104" s="2" t="s">
        <v>7435</v>
      </c>
      <c r="C1104" s="8" t="str">
        <f ca="1">IFERROR(__xludf.DUMMYFUNCTION("INDEX(SPLIT(B1104,"" ""),1)"),"FEDUS")</f>
        <v>FEDUS</v>
      </c>
      <c r="D1104" s="2" t="s">
        <v>13954</v>
      </c>
      <c r="E1104" s="8" t="s">
        <v>14026</v>
      </c>
      <c r="F1104" s="8" t="s">
        <v>14095</v>
      </c>
      <c r="G1104" s="8" t="s">
        <v>14096</v>
      </c>
      <c r="H1104" s="8" t="s">
        <v>14245</v>
      </c>
      <c r="I1104" s="9">
        <v>287</v>
      </c>
      <c r="J1104" s="8" t="str">
        <f t="shared" si="8"/>
        <v>251-500</v>
      </c>
      <c r="K1104" s="8" t="s">
        <v>14205</v>
      </c>
      <c r="L1104" s="8">
        <v>3</v>
      </c>
      <c r="M1104" s="9">
        <v>499</v>
      </c>
      <c r="N1104" s="3">
        <v>0.42</v>
      </c>
      <c r="O1104" s="2">
        <v>4.4000000000000004</v>
      </c>
      <c r="P1104" s="4">
        <f t="shared" si="9"/>
        <v>1</v>
      </c>
      <c r="Q1104" s="4">
        <v>8076</v>
      </c>
      <c r="R1104" s="2" t="s">
        <v>7437</v>
      </c>
      <c r="S1104" s="2" t="s">
        <v>7438</v>
      </c>
      <c r="T1104" s="2" t="s">
        <v>7439</v>
      </c>
      <c r="U1104" s="2" t="s">
        <v>7440</v>
      </c>
      <c r="V1104" s="2" t="s">
        <v>7441</v>
      </c>
      <c r="W1104" s="2" t="s">
        <v>7442</v>
      </c>
      <c r="X1104" s="5" t="s">
        <v>7443</v>
      </c>
      <c r="Y1104" s="5" t="s">
        <v>7444</v>
      </c>
    </row>
    <row r="1105" spans="1:25" ht="13" x14ac:dyDescent="0.15">
      <c r="A1105" s="2" t="s">
        <v>4842</v>
      </c>
      <c r="B1105" s="2" t="s">
        <v>4843</v>
      </c>
      <c r="C1105" s="8" t="str">
        <f ca="1">IFERROR(__xludf.DUMMYFUNCTION("INDEX(SPLIT(B1105,"" ""),1)"),"SHREENOVA")</f>
        <v>SHREENOVA</v>
      </c>
      <c r="D1105" s="2" t="s">
        <v>13942</v>
      </c>
      <c r="E1105" s="8" t="s">
        <v>13974</v>
      </c>
      <c r="F1105" s="8" t="s">
        <v>13975</v>
      </c>
      <c r="G1105" s="8"/>
      <c r="H1105" s="8"/>
      <c r="I1105" s="9">
        <v>281</v>
      </c>
      <c r="J1105" s="8" t="str">
        <f t="shared" si="8"/>
        <v>251-500</v>
      </c>
      <c r="K1105" s="8" t="s">
        <v>14205</v>
      </c>
      <c r="L1105" s="8">
        <v>3</v>
      </c>
      <c r="M1105" s="9">
        <v>1999</v>
      </c>
      <c r="N1105" s="3">
        <v>0.86</v>
      </c>
      <c r="O1105" s="2">
        <v>2.8</v>
      </c>
      <c r="P1105" s="4">
        <f t="shared" si="9"/>
        <v>0</v>
      </c>
      <c r="Q1105" s="2">
        <v>87</v>
      </c>
      <c r="R1105" s="2" t="s">
        <v>4845</v>
      </c>
      <c r="S1105" s="2" t="s">
        <v>4846</v>
      </c>
      <c r="T1105" s="2" t="s">
        <v>4847</v>
      </c>
      <c r="U1105" s="2" t="s">
        <v>4848</v>
      </c>
      <c r="V1105" s="2" t="s">
        <v>4849</v>
      </c>
      <c r="W1105" s="2" t="s">
        <v>4850</v>
      </c>
      <c r="X1105" s="5" t="s">
        <v>4851</v>
      </c>
      <c r="Y1105" s="5" t="s">
        <v>4852</v>
      </c>
    </row>
    <row r="1106" spans="1:25" ht="13" x14ac:dyDescent="0.15">
      <c r="A1106" s="2" t="s">
        <v>11081</v>
      </c>
      <c r="B1106" s="2" t="s">
        <v>11082</v>
      </c>
      <c r="C1106" s="8" t="str">
        <f ca="1">IFERROR(__xludf.DUMMYFUNCTION("INDEX(SPLIT(B1106,"" ""),1)"),"Oratech")</f>
        <v>Oratech</v>
      </c>
      <c r="D1106" s="2" t="s">
        <v>13950</v>
      </c>
      <c r="E1106" s="8" t="s">
        <v>13958</v>
      </c>
      <c r="F1106" s="8" t="s">
        <v>13969</v>
      </c>
      <c r="G1106" s="8" t="s">
        <v>14037</v>
      </c>
      <c r="H1106" s="8"/>
      <c r="I1106" s="9">
        <v>279</v>
      </c>
      <c r="J1106" s="8" t="str">
        <f t="shared" si="8"/>
        <v>251-500</v>
      </c>
      <c r="K1106" s="8" t="s">
        <v>14205</v>
      </c>
      <c r="L1106" s="8">
        <v>3</v>
      </c>
      <c r="M1106" s="9">
        <v>499</v>
      </c>
      <c r="N1106" s="3">
        <v>0.44</v>
      </c>
      <c r="O1106" s="2">
        <v>4.8</v>
      </c>
      <c r="P1106" s="4">
        <f t="shared" si="9"/>
        <v>1</v>
      </c>
      <c r="Q1106" s="2">
        <v>28</v>
      </c>
      <c r="R1106" s="2" t="s">
        <v>11083</v>
      </c>
      <c r="S1106" s="2" t="s">
        <v>11084</v>
      </c>
      <c r="T1106" s="2" t="s">
        <v>11085</v>
      </c>
      <c r="U1106" s="2" t="s">
        <v>11086</v>
      </c>
      <c r="V1106" s="2" t="s">
        <v>11087</v>
      </c>
      <c r="W1106" s="2" t="s">
        <v>11088</v>
      </c>
      <c r="X1106" s="5" t="s">
        <v>11089</v>
      </c>
      <c r="Y1106" s="5" t="s">
        <v>11090</v>
      </c>
    </row>
    <row r="1107" spans="1:25" ht="13" x14ac:dyDescent="0.15">
      <c r="A1107" s="2" t="s">
        <v>6379</v>
      </c>
      <c r="B1107" s="2" t="s">
        <v>6380</v>
      </c>
      <c r="C1107" s="8" t="str">
        <f ca="1">IFERROR(__xludf.DUMMYFUNCTION("INDEX(SPLIT(B1107,"" ""),1)"),"Logitech")</f>
        <v>Logitech</v>
      </c>
      <c r="D1107" s="2" t="s">
        <v>13954</v>
      </c>
      <c r="E1107" s="8" t="s">
        <v>14026</v>
      </c>
      <c r="F1107" s="8" t="s">
        <v>14027</v>
      </c>
      <c r="G1107" s="8" t="s">
        <v>14111</v>
      </c>
      <c r="H1107" s="8"/>
      <c r="I1107" s="9">
        <v>279</v>
      </c>
      <c r="J1107" s="8" t="str">
        <f t="shared" si="8"/>
        <v>251-500</v>
      </c>
      <c r="K1107" s="8" t="s">
        <v>14205</v>
      </c>
      <c r="L1107" s="8">
        <v>3</v>
      </c>
      <c r="M1107" s="9">
        <v>375</v>
      </c>
      <c r="N1107" s="3">
        <v>0.26</v>
      </c>
      <c r="O1107" s="2">
        <v>4.3</v>
      </c>
      <c r="P1107" s="4">
        <f t="shared" si="9"/>
        <v>1</v>
      </c>
      <c r="Q1107" s="4">
        <v>31534</v>
      </c>
      <c r="R1107" s="2" t="s">
        <v>6382</v>
      </c>
      <c r="S1107" s="2" t="s">
        <v>6383</v>
      </c>
      <c r="T1107" s="2" t="s">
        <v>6384</v>
      </c>
      <c r="U1107" s="2" t="s">
        <v>6385</v>
      </c>
      <c r="V1107" s="2" t="s">
        <v>6386</v>
      </c>
      <c r="W1107" s="2" t="s">
        <v>6387</v>
      </c>
      <c r="X1107" s="5" t="s">
        <v>6388</v>
      </c>
      <c r="Y1107" s="5" t="s">
        <v>6389</v>
      </c>
    </row>
    <row r="1108" spans="1:25" ht="13" x14ac:dyDescent="0.15">
      <c r="A1108" s="2" t="s">
        <v>12975</v>
      </c>
      <c r="B1108" s="2" t="s">
        <v>12976</v>
      </c>
      <c r="C1108" s="8" t="str">
        <f ca="1">IFERROR(__xludf.DUMMYFUNCTION("INDEX(SPLIT(B1108,"" ""),1)"),"INKULTURE")</f>
        <v>INKULTURE</v>
      </c>
      <c r="D1108" s="2" t="s">
        <v>13950</v>
      </c>
      <c r="E1108" s="8" t="s">
        <v>13958</v>
      </c>
      <c r="F1108" s="8" t="s">
        <v>14005</v>
      </c>
      <c r="G1108" s="8" t="s">
        <v>14246</v>
      </c>
      <c r="H1108" s="8" t="s">
        <v>14247</v>
      </c>
      <c r="I1108" s="9">
        <v>279</v>
      </c>
      <c r="J1108" s="8" t="str">
        <f t="shared" si="8"/>
        <v>251-500</v>
      </c>
      <c r="K1108" s="8" t="s">
        <v>14205</v>
      </c>
      <c r="L1108" s="8">
        <v>3</v>
      </c>
      <c r="M1108" s="9">
        <v>699</v>
      </c>
      <c r="N1108" s="3">
        <v>0.6</v>
      </c>
      <c r="O1108" s="2">
        <v>4.3</v>
      </c>
      <c r="P1108" s="4">
        <f t="shared" si="9"/>
        <v>1</v>
      </c>
      <c r="Q1108" s="4">
        <v>2326</v>
      </c>
      <c r="R1108" s="2" t="s">
        <v>12978</v>
      </c>
      <c r="S1108" s="2" t="s">
        <v>12979</v>
      </c>
      <c r="T1108" s="2" t="s">
        <v>12980</v>
      </c>
      <c r="U1108" s="2" t="s">
        <v>12981</v>
      </c>
      <c r="V1108" s="2" t="s">
        <v>12982</v>
      </c>
      <c r="W1108" s="2" t="s">
        <v>12983</v>
      </c>
      <c r="X1108" s="5" t="s">
        <v>12984</v>
      </c>
      <c r="Y1108" s="5" t="s">
        <v>12985</v>
      </c>
    </row>
    <row r="1109" spans="1:25" ht="13" x14ac:dyDescent="0.15">
      <c r="A1109" s="2" t="s">
        <v>4299</v>
      </c>
      <c r="B1109" s="2" t="s">
        <v>4300</v>
      </c>
      <c r="C1109" s="8" t="str">
        <f ca="1">IFERROR(__xludf.DUMMYFUNCTION("INDEX(SPLIT(B1109,"" ""),1)"),"Amozo")</f>
        <v>Amozo</v>
      </c>
      <c r="D1109" s="2" t="s">
        <v>13942</v>
      </c>
      <c r="E1109" s="8" t="s">
        <v>13947</v>
      </c>
      <c r="F1109" s="8" t="s">
        <v>14045</v>
      </c>
      <c r="G1109" s="8" t="s">
        <v>14098</v>
      </c>
      <c r="H1109" s="8" t="s">
        <v>14099</v>
      </c>
      <c r="I1109" s="9">
        <v>279</v>
      </c>
      <c r="J1109" s="8" t="str">
        <f t="shared" si="8"/>
        <v>251-500</v>
      </c>
      <c r="K1109" s="8" t="s">
        <v>14205</v>
      </c>
      <c r="L1109" s="8">
        <v>3</v>
      </c>
      <c r="M1109" s="9">
        <v>1499</v>
      </c>
      <c r="N1109" s="3">
        <v>0.81</v>
      </c>
      <c r="O1109" s="2">
        <v>4.2</v>
      </c>
      <c r="P1109" s="4">
        <f t="shared" si="9"/>
        <v>1</v>
      </c>
      <c r="Q1109" s="4">
        <v>2646</v>
      </c>
      <c r="R1109" s="2" t="s">
        <v>4302</v>
      </c>
      <c r="S1109" s="2" t="s">
        <v>4303</v>
      </c>
      <c r="T1109" s="2" t="s">
        <v>4304</v>
      </c>
      <c r="U1109" s="2" t="s">
        <v>4305</v>
      </c>
      <c r="V1109" s="2" t="s">
        <v>4306</v>
      </c>
      <c r="W1109" s="2" t="s">
        <v>4307</v>
      </c>
      <c r="X1109" s="5" t="s">
        <v>4308</v>
      </c>
      <c r="Y1109" s="5" t="s">
        <v>4309</v>
      </c>
    </row>
    <row r="1110" spans="1:25" ht="13" x14ac:dyDescent="0.15">
      <c r="A1110" s="2" t="s">
        <v>8780</v>
      </c>
      <c r="B1110" s="2" t="s">
        <v>8781</v>
      </c>
      <c r="C1110" s="8" t="str">
        <f ca="1">IFERROR(__xludf.DUMMYFUNCTION("INDEX(SPLIT(B1110,"" ""),1)"),"Tukzer")</f>
        <v>Tukzer</v>
      </c>
      <c r="D1110" s="2" t="s">
        <v>13942</v>
      </c>
      <c r="E1110" s="8" t="s">
        <v>13947</v>
      </c>
      <c r="F1110" s="8" t="s">
        <v>14045</v>
      </c>
      <c r="G1110" s="8" t="s">
        <v>14232</v>
      </c>
      <c r="H1110" s="8"/>
      <c r="I1110" s="9">
        <v>279</v>
      </c>
      <c r="J1110" s="8" t="str">
        <f t="shared" si="8"/>
        <v>251-500</v>
      </c>
      <c r="K1110" s="8" t="s">
        <v>14205</v>
      </c>
      <c r="L1110" s="8">
        <v>3</v>
      </c>
      <c r="M1110" s="9">
        <v>1299</v>
      </c>
      <c r="N1110" s="3">
        <v>0.79</v>
      </c>
      <c r="O1110" s="2">
        <v>4</v>
      </c>
      <c r="P1110" s="4">
        <f t="shared" si="9"/>
        <v>0</v>
      </c>
      <c r="Q1110" s="4">
        <v>5072</v>
      </c>
      <c r="R1110" s="2" t="s">
        <v>8782</v>
      </c>
      <c r="S1110" s="2" t="s">
        <v>8783</v>
      </c>
      <c r="T1110" s="2" t="s">
        <v>8784</v>
      </c>
      <c r="U1110" s="2" t="s">
        <v>8785</v>
      </c>
      <c r="V1110" s="2" t="s">
        <v>8786</v>
      </c>
      <c r="W1110" s="2" t="s">
        <v>8787</v>
      </c>
      <c r="X1110" s="5" t="s">
        <v>8788</v>
      </c>
      <c r="Y1110" s="5" t="s">
        <v>8789</v>
      </c>
    </row>
    <row r="1111" spans="1:25" ht="13" x14ac:dyDescent="0.15">
      <c r="A1111" s="2" t="s">
        <v>245</v>
      </c>
      <c r="B1111" s="2" t="s">
        <v>246</v>
      </c>
      <c r="C1111" s="8" t="str">
        <f ca="1">IFERROR(__xludf.DUMMYFUNCTION("INDEX(SPLIT(B1111,"" ""),1)"),"tizum")</f>
        <v>tizum</v>
      </c>
      <c r="D1111" s="2" t="s">
        <v>13942</v>
      </c>
      <c r="E1111" s="8" t="s">
        <v>13943</v>
      </c>
      <c r="F1111" s="8" t="s">
        <v>14038</v>
      </c>
      <c r="G1111" s="8" t="s">
        <v>14096</v>
      </c>
      <c r="H1111" s="8" t="s">
        <v>14145</v>
      </c>
      <c r="I1111" s="9">
        <v>279</v>
      </c>
      <c r="J1111" s="8" t="str">
        <f t="shared" si="8"/>
        <v>251-500</v>
      </c>
      <c r="K1111" s="8" t="s">
        <v>14205</v>
      </c>
      <c r="L1111" s="8">
        <v>3</v>
      </c>
      <c r="M1111" s="9">
        <v>499</v>
      </c>
      <c r="N1111" s="3">
        <v>0.44</v>
      </c>
      <c r="O1111" s="2">
        <v>3.7</v>
      </c>
      <c r="P1111" s="4">
        <f t="shared" si="9"/>
        <v>0</v>
      </c>
      <c r="Q1111" s="4">
        <v>10962</v>
      </c>
      <c r="R1111" s="2" t="s">
        <v>248</v>
      </c>
      <c r="S1111" s="2" t="s">
        <v>249</v>
      </c>
      <c r="T1111" s="2" t="s">
        <v>250</v>
      </c>
      <c r="U1111" s="2" t="s">
        <v>251</v>
      </c>
      <c r="V1111" s="2" t="s">
        <v>252</v>
      </c>
      <c r="W1111" s="2" t="s">
        <v>253</v>
      </c>
      <c r="X1111" s="5" t="s">
        <v>254</v>
      </c>
      <c r="Y1111" s="5" t="s">
        <v>255</v>
      </c>
    </row>
    <row r="1112" spans="1:25" ht="13" x14ac:dyDescent="0.15">
      <c r="A1112" s="2" t="s">
        <v>13166</v>
      </c>
      <c r="B1112" s="2" t="s">
        <v>13167</v>
      </c>
      <c r="C1112" s="8" t="str">
        <f ca="1">IFERROR(__xludf.DUMMYFUNCTION("INDEX(SPLIT(B1112,"" ""),1)"),"Bulfyss")</f>
        <v>Bulfyss</v>
      </c>
      <c r="D1112" s="2" t="s">
        <v>13950</v>
      </c>
      <c r="E1112" s="8" t="s">
        <v>13958</v>
      </c>
      <c r="F1112" s="8" t="s">
        <v>13959</v>
      </c>
      <c r="G1112" s="8" t="s">
        <v>13992</v>
      </c>
      <c r="H1112" s="8" t="s">
        <v>14112</v>
      </c>
      <c r="I1112" s="9">
        <v>279</v>
      </c>
      <c r="J1112" s="8" t="str">
        <f t="shared" si="8"/>
        <v>251-500</v>
      </c>
      <c r="K1112" s="8" t="s">
        <v>14205</v>
      </c>
      <c r="L1112" s="8">
        <v>3</v>
      </c>
      <c r="M1112" s="9">
        <v>599</v>
      </c>
      <c r="N1112" s="3">
        <v>0.53</v>
      </c>
      <c r="O1112" s="2">
        <v>3.5</v>
      </c>
      <c r="P1112" s="4">
        <f t="shared" si="9"/>
        <v>0</v>
      </c>
      <c r="Q1112" s="4">
        <v>1367</v>
      </c>
      <c r="R1112" s="2" t="s">
        <v>13168</v>
      </c>
      <c r="S1112" s="2" t="s">
        <v>13169</v>
      </c>
      <c r="T1112" s="2" t="s">
        <v>13170</v>
      </c>
      <c r="U1112" s="2" t="s">
        <v>13171</v>
      </c>
      <c r="V1112" s="2" t="s">
        <v>13172</v>
      </c>
      <c r="W1112" s="2" t="s">
        <v>13173</v>
      </c>
      <c r="X1112" s="5" t="s">
        <v>13174</v>
      </c>
      <c r="Y1112" s="5" t="s">
        <v>13175</v>
      </c>
    </row>
    <row r="1113" spans="1:25" ht="13" x14ac:dyDescent="0.15">
      <c r="A1113" s="2" t="s">
        <v>1129</v>
      </c>
      <c r="B1113" s="2" t="s">
        <v>1130</v>
      </c>
      <c r="C1113" s="8" t="str">
        <f ca="1">IFERROR(__xludf.DUMMYFUNCTION("INDEX(SPLIT(B1113,"" ""),1)"),"boAt")</f>
        <v>boAt</v>
      </c>
      <c r="D1113" s="2" t="s">
        <v>13954</v>
      </c>
      <c r="E1113" s="8" t="s">
        <v>14026</v>
      </c>
      <c r="F1113" s="8" t="s">
        <v>14095</v>
      </c>
      <c r="G1113" s="8" t="s">
        <v>14096</v>
      </c>
      <c r="H1113" s="8" t="s">
        <v>14097</v>
      </c>
      <c r="I1113" s="9">
        <v>273.10000000000002</v>
      </c>
      <c r="J1113" s="8" t="str">
        <f t="shared" si="8"/>
        <v>251-500</v>
      </c>
      <c r="K1113" s="8" t="s">
        <v>14205</v>
      </c>
      <c r="L1113" s="8">
        <v>3</v>
      </c>
      <c r="M1113" s="9">
        <v>999</v>
      </c>
      <c r="N1113" s="3">
        <v>0.73</v>
      </c>
      <c r="O1113" s="2">
        <v>4.3</v>
      </c>
      <c r="P1113" s="4">
        <f t="shared" si="9"/>
        <v>1</v>
      </c>
      <c r="Q1113" s="4">
        <v>20850</v>
      </c>
      <c r="R1113" s="2" t="s">
        <v>1132</v>
      </c>
      <c r="S1113" s="2" t="s">
        <v>336</v>
      </c>
      <c r="T1113" s="2" t="s">
        <v>337</v>
      </c>
      <c r="U1113" s="2" t="s">
        <v>338</v>
      </c>
      <c r="V1113" s="2" t="s">
        <v>339</v>
      </c>
      <c r="W1113" s="2" t="s">
        <v>340</v>
      </c>
      <c r="X1113" s="5" t="s">
        <v>1133</v>
      </c>
      <c r="Y1113" s="5" t="s">
        <v>1134</v>
      </c>
    </row>
    <row r="1114" spans="1:25" ht="13" x14ac:dyDescent="0.15">
      <c r="A1114" s="2" t="s">
        <v>8218</v>
      </c>
      <c r="B1114" s="2" t="s">
        <v>8219</v>
      </c>
      <c r="C1114" s="8" t="str">
        <f ca="1">IFERROR(__xludf.DUMMYFUNCTION("INDEX(SPLIT(B1114,"" ""),1)"),"Parker")</f>
        <v>Parker</v>
      </c>
      <c r="D1114" s="2" t="s">
        <v>14113</v>
      </c>
      <c r="E1114" s="8" t="s">
        <v>14114</v>
      </c>
      <c r="F1114" s="8" t="s">
        <v>14115</v>
      </c>
      <c r="G1114" s="8" t="s">
        <v>14116</v>
      </c>
      <c r="H1114" s="8" t="s">
        <v>14211</v>
      </c>
      <c r="I1114" s="9">
        <v>272</v>
      </c>
      <c r="J1114" s="8" t="str">
        <f t="shared" si="8"/>
        <v>251-500</v>
      </c>
      <c r="K1114" s="8" t="s">
        <v>14205</v>
      </c>
      <c r="L1114" s="8">
        <v>3</v>
      </c>
      <c r="M1114" s="9">
        <v>320</v>
      </c>
      <c r="N1114" s="3">
        <v>0.15</v>
      </c>
      <c r="O1114" s="2">
        <v>4</v>
      </c>
      <c r="P1114" s="4">
        <f t="shared" si="9"/>
        <v>0</v>
      </c>
      <c r="Q1114" s="4">
        <v>3686</v>
      </c>
      <c r="R1114" s="2" t="s">
        <v>8221</v>
      </c>
      <c r="S1114" s="2" t="s">
        <v>8222</v>
      </c>
      <c r="T1114" s="2" t="s">
        <v>8223</v>
      </c>
      <c r="U1114" s="2" t="s">
        <v>8224</v>
      </c>
      <c r="V1114" s="2" t="s">
        <v>8225</v>
      </c>
      <c r="W1114" s="2" t="s">
        <v>8226</v>
      </c>
      <c r="X1114" s="5" t="s">
        <v>8227</v>
      </c>
      <c r="Y1114" s="5" t="s">
        <v>8228</v>
      </c>
    </row>
    <row r="1115" spans="1:25" ht="13" x14ac:dyDescent="0.15">
      <c r="A1115" s="2" t="s">
        <v>6231</v>
      </c>
      <c r="B1115" s="2" t="s">
        <v>6232</v>
      </c>
      <c r="C1115" s="8" t="str">
        <f ca="1">IFERROR(__xludf.DUMMYFUNCTION("INDEX(SPLIT(B1115,"" ""),1)"),"Duracell")</f>
        <v>Duracell</v>
      </c>
      <c r="D1115" s="2" t="s">
        <v>13942</v>
      </c>
      <c r="E1115" s="8" t="s">
        <v>14103</v>
      </c>
      <c r="F1115" s="8" t="s">
        <v>14161</v>
      </c>
      <c r="G1115" s="8"/>
      <c r="H1115" s="8"/>
      <c r="I1115" s="9">
        <v>269</v>
      </c>
      <c r="J1115" s="8" t="str">
        <f t="shared" si="8"/>
        <v>251-500</v>
      </c>
      <c r="K1115" s="8" t="s">
        <v>14205</v>
      </c>
      <c r="L1115" s="8">
        <v>3</v>
      </c>
      <c r="M1115" s="9">
        <v>315</v>
      </c>
      <c r="N1115" s="3">
        <v>0.15</v>
      </c>
      <c r="O1115" s="2">
        <v>4.5</v>
      </c>
      <c r="P1115" s="4">
        <f t="shared" si="9"/>
        <v>1</v>
      </c>
      <c r="Q1115" s="4">
        <v>17810</v>
      </c>
      <c r="R1115" s="2" t="s">
        <v>6233</v>
      </c>
      <c r="S1115" s="2" t="s">
        <v>6234</v>
      </c>
      <c r="T1115" s="2" t="s">
        <v>6235</v>
      </c>
      <c r="U1115" s="2" t="s">
        <v>6236</v>
      </c>
      <c r="V1115" s="2" t="s">
        <v>6237</v>
      </c>
      <c r="W1115" s="2" t="s">
        <v>6238</v>
      </c>
      <c r="X1115" s="5" t="s">
        <v>6239</v>
      </c>
      <c r="Y1115" s="5" t="s">
        <v>6240</v>
      </c>
    </row>
    <row r="1116" spans="1:25" ht="13" x14ac:dyDescent="0.15">
      <c r="A1116" s="2" t="s">
        <v>4310</v>
      </c>
      <c r="B1116" s="2" t="s">
        <v>4311</v>
      </c>
      <c r="C1116" s="8" t="str">
        <f ca="1">IFERROR(__xludf.DUMMYFUNCTION("INDEX(SPLIT(B1116,"" ""),1)"),"ELV")</f>
        <v>ELV</v>
      </c>
      <c r="D1116" s="2" t="s">
        <v>13942</v>
      </c>
      <c r="E1116" s="8" t="s">
        <v>13947</v>
      </c>
      <c r="F1116" s="8" t="s">
        <v>14045</v>
      </c>
      <c r="G1116" s="8" t="s">
        <v>14232</v>
      </c>
      <c r="H1116" s="8"/>
      <c r="I1116" s="9">
        <v>269</v>
      </c>
      <c r="J1116" s="8" t="str">
        <f t="shared" si="8"/>
        <v>251-500</v>
      </c>
      <c r="K1116" s="8" t="s">
        <v>14205</v>
      </c>
      <c r="L1116" s="8">
        <v>3</v>
      </c>
      <c r="M1116" s="9">
        <v>1499</v>
      </c>
      <c r="N1116" s="3">
        <v>0.82</v>
      </c>
      <c r="O1116" s="2">
        <v>4.5</v>
      </c>
      <c r="P1116" s="4">
        <f t="shared" si="9"/>
        <v>1</v>
      </c>
      <c r="Q1116" s="4">
        <v>28978</v>
      </c>
      <c r="R1116" s="2" t="s">
        <v>4312</v>
      </c>
      <c r="S1116" s="2" t="s">
        <v>4313</v>
      </c>
      <c r="T1116" s="2" t="s">
        <v>4314</v>
      </c>
      <c r="U1116" s="2" t="s">
        <v>4315</v>
      </c>
      <c r="V1116" s="2" t="s">
        <v>4316</v>
      </c>
      <c r="W1116" s="2" t="s">
        <v>4317</v>
      </c>
      <c r="X1116" s="5" t="s">
        <v>4318</v>
      </c>
      <c r="Y1116" s="5" t="s">
        <v>4319</v>
      </c>
    </row>
    <row r="1117" spans="1:25" ht="13" x14ac:dyDescent="0.15">
      <c r="A1117" s="2" t="s">
        <v>2573</v>
      </c>
      <c r="B1117" s="2" t="s">
        <v>2574</v>
      </c>
      <c r="C1117" s="8" t="str">
        <f ca="1">IFERROR(__xludf.DUMMYFUNCTION("INDEX(SPLIT(B1117,"" ""),1)"),"AmazonBasics")</f>
        <v>AmazonBasics</v>
      </c>
      <c r="D1117" s="2" t="s">
        <v>13942</v>
      </c>
      <c r="E1117" s="8" t="s">
        <v>13943</v>
      </c>
      <c r="F1117" s="8" t="s">
        <v>14038</v>
      </c>
      <c r="G1117" s="8" t="s">
        <v>14096</v>
      </c>
      <c r="H1117" s="8" t="s">
        <v>14145</v>
      </c>
      <c r="I1117" s="9">
        <v>269</v>
      </c>
      <c r="J1117" s="8" t="str">
        <f t="shared" si="8"/>
        <v>251-500</v>
      </c>
      <c r="K1117" s="8" t="s">
        <v>14205</v>
      </c>
      <c r="L1117" s="8">
        <v>3</v>
      </c>
      <c r="M1117" s="9">
        <v>650</v>
      </c>
      <c r="N1117" s="3">
        <v>0.59</v>
      </c>
      <c r="O1117" s="2">
        <v>4.4000000000000004</v>
      </c>
      <c r="P1117" s="4">
        <f t="shared" si="9"/>
        <v>1</v>
      </c>
      <c r="Q1117" s="4">
        <v>35877</v>
      </c>
      <c r="R1117" s="2" t="s">
        <v>2576</v>
      </c>
      <c r="S1117" s="2" t="s">
        <v>2577</v>
      </c>
      <c r="T1117" s="2" t="s">
        <v>2578</v>
      </c>
      <c r="U1117" s="2" t="s">
        <v>2579</v>
      </c>
      <c r="V1117" s="2" t="s">
        <v>2580</v>
      </c>
      <c r="W1117" s="2" t="s">
        <v>2581</v>
      </c>
      <c r="X1117" s="5" t="s">
        <v>2582</v>
      </c>
      <c r="Y1117" s="5" t="s">
        <v>2583</v>
      </c>
    </row>
    <row r="1118" spans="1:25" ht="13" x14ac:dyDescent="0.15">
      <c r="A1118" s="2" t="s">
        <v>5340</v>
      </c>
      <c r="B1118" s="2" t="s">
        <v>5341</v>
      </c>
      <c r="C1118" s="8" t="str">
        <f ca="1">IFERROR(__xludf.DUMMYFUNCTION("INDEX(SPLIT(B1118,"" ""),1)"),"HP")</f>
        <v>HP</v>
      </c>
      <c r="D1118" s="2" t="s">
        <v>13954</v>
      </c>
      <c r="E1118" s="8" t="s">
        <v>14026</v>
      </c>
      <c r="F1118" s="8" t="s">
        <v>14027</v>
      </c>
      <c r="G1118" s="8" t="s">
        <v>14111</v>
      </c>
      <c r="H1118" s="8"/>
      <c r="I1118" s="9">
        <v>269</v>
      </c>
      <c r="J1118" s="8" t="str">
        <f t="shared" si="8"/>
        <v>251-500</v>
      </c>
      <c r="K1118" s="8" t="s">
        <v>14205</v>
      </c>
      <c r="L1118" s="8">
        <v>3</v>
      </c>
      <c r="M1118" s="9">
        <v>649</v>
      </c>
      <c r="N1118" s="3">
        <v>0.59</v>
      </c>
      <c r="O1118" s="2">
        <v>4.3</v>
      </c>
      <c r="P1118" s="4">
        <f t="shared" si="9"/>
        <v>1</v>
      </c>
      <c r="Q1118" s="4">
        <v>54315</v>
      </c>
      <c r="R1118" s="2" t="s">
        <v>5342</v>
      </c>
      <c r="S1118" s="2" t="s">
        <v>5343</v>
      </c>
      <c r="T1118" s="2" t="s">
        <v>5344</v>
      </c>
      <c r="U1118" s="2" t="s">
        <v>5345</v>
      </c>
      <c r="V1118" s="2" t="s">
        <v>5346</v>
      </c>
      <c r="W1118" s="2" t="s">
        <v>5347</v>
      </c>
      <c r="X1118" s="5" t="s">
        <v>5348</v>
      </c>
      <c r="Y1118" s="5" t="s">
        <v>5349</v>
      </c>
    </row>
    <row r="1119" spans="1:25" ht="13" x14ac:dyDescent="0.15">
      <c r="A1119" s="2" t="s">
        <v>8542</v>
      </c>
      <c r="B1119" s="2" t="s">
        <v>8543</v>
      </c>
      <c r="C1119" s="8" t="str">
        <f ca="1">IFERROR(__xludf.DUMMYFUNCTION("INDEX(SPLIT(B1119,"" ""),1)"),"Gizga")</f>
        <v>Gizga</v>
      </c>
      <c r="D1119" s="2" t="s">
        <v>13954</v>
      </c>
      <c r="E1119" s="8" t="s">
        <v>14026</v>
      </c>
      <c r="F1119" s="8" t="s">
        <v>14078</v>
      </c>
      <c r="G1119" s="8" t="s">
        <v>14214</v>
      </c>
      <c r="H1119" s="8" t="s">
        <v>14215</v>
      </c>
      <c r="I1119" s="9">
        <v>269</v>
      </c>
      <c r="J1119" s="8" t="str">
        <f t="shared" si="8"/>
        <v>251-500</v>
      </c>
      <c r="K1119" s="8" t="s">
        <v>14205</v>
      </c>
      <c r="L1119" s="8">
        <v>3</v>
      </c>
      <c r="M1119" s="9">
        <v>1099</v>
      </c>
      <c r="N1119" s="3">
        <v>0.76</v>
      </c>
      <c r="O1119" s="2">
        <v>4.0999999999999996</v>
      </c>
      <c r="P1119" s="4">
        <f t="shared" si="9"/>
        <v>0</v>
      </c>
      <c r="Q1119" s="4">
        <v>1092</v>
      </c>
      <c r="R1119" s="2" t="s">
        <v>8544</v>
      </c>
      <c r="S1119" s="2" t="s">
        <v>8545</v>
      </c>
      <c r="T1119" s="2" t="s">
        <v>8546</v>
      </c>
      <c r="U1119" s="2" t="s">
        <v>8547</v>
      </c>
      <c r="V1119" s="2" t="s">
        <v>8548</v>
      </c>
      <c r="W1119" s="2" t="s">
        <v>8549</v>
      </c>
      <c r="X1119" s="5" t="s">
        <v>8550</v>
      </c>
      <c r="Y1119" s="5" t="s">
        <v>8551</v>
      </c>
    </row>
    <row r="1120" spans="1:25" ht="13" x14ac:dyDescent="0.15">
      <c r="A1120" s="2" t="s">
        <v>7550</v>
      </c>
      <c r="B1120" s="2" t="s">
        <v>7551</v>
      </c>
      <c r="C1120" s="8" t="str">
        <f ca="1">IFERROR(__xludf.DUMMYFUNCTION("INDEX(SPLIT(B1120,"" ""),1)"),"Anjaney")</f>
        <v>Anjaney</v>
      </c>
      <c r="D1120" s="2" t="s">
        <v>13954</v>
      </c>
      <c r="E1120" s="8" t="s">
        <v>14026</v>
      </c>
      <c r="F1120" s="8" t="s">
        <v>14078</v>
      </c>
      <c r="G1120" s="8" t="s">
        <v>14079</v>
      </c>
      <c r="H1120" s="8"/>
      <c r="I1120" s="9">
        <v>269</v>
      </c>
      <c r="J1120" s="8" t="str">
        <f t="shared" si="8"/>
        <v>251-500</v>
      </c>
      <c r="K1120" s="8" t="s">
        <v>14205</v>
      </c>
      <c r="L1120" s="8">
        <v>3</v>
      </c>
      <c r="M1120" s="9">
        <v>699</v>
      </c>
      <c r="N1120" s="3">
        <v>0.62</v>
      </c>
      <c r="O1120" s="2">
        <v>4</v>
      </c>
      <c r="P1120" s="4">
        <f t="shared" si="9"/>
        <v>0</v>
      </c>
      <c r="Q1120" s="2">
        <v>93</v>
      </c>
      <c r="R1120" s="2" t="s">
        <v>7552</v>
      </c>
      <c r="S1120" s="2" t="s">
        <v>7553</v>
      </c>
      <c r="T1120" s="2" t="s">
        <v>7554</v>
      </c>
      <c r="U1120" s="2" t="s">
        <v>7555</v>
      </c>
      <c r="V1120" s="2" t="s">
        <v>7556</v>
      </c>
      <c r="W1120" s="2" t="s">
        <v>7557</v>
      </c>
      <c r="X1120" s="5" t="s">
        <v>7558</v>
      </c>
      <c r="Y1120" s="5" t="s">
        <v>7559</v>
      </c>
    </row>
    <row r="1121" spans="1:25" ht="13" x14ac:dyDescent="0.15">
      <c r="A1121" s="2" t="s">
        <v>932</v>
      </c>
      <c r="B1121" s="2" t="s">
        <v>933</v>
      </c>
      <c r="C1121" s="8" t="str">
        <f ca="1">IFERROR(__xludf.DUMMYFUNCTION("INDEX(SPLIT(B1121,"" ""),1)"),"Gizga")</f>
        <v>Gizga</v>
      </c>
      <c r="D1121" s="2" t="s">
        <v>13954</v>
      </c>
      <c r="E1121" s="8" t="s">
        <v>14048</v>
      </c>
      <c r="F1121" s="8" t="s">
        <v>14089</v>
      </c>
      <c r="G1121" s="8" t="s">
        <v>14090</v>
      </c>
      <c r="H1121" s="8"/>
      <c r="I1121" s="9">
        <v>269</v>
      </c>
      <c r="J1121" s="8" t="str">
        <f t="shared" si="8"/>
        <v>251-500</v>
      </c>
      <c r="K1121" s="8" t="s">
        <v>14205</v>
      </c>
      <c r="L1121" s="8">
        <v>3</v>
      </c>
      <c r="M1121" s="9">
        <v>800</v>
      </c>
      <c r="N1121" s="3">
        <v>0.66</v>
      </c>
      <c r="O1121" s="2">
        <v>3.6</v>
      </c>
      <c r="P1121" s="4">
        <f t="shared" si="9"/>
        <v>0</v>
      </c>
      <c r="Q1121" s="4">
        <v>10134</v>
      </c>
      <c r="R1121" s="2" t="s">
        <v>936</v>
      </c>
      <c r="S1121" s="2" t="s">
        <v>937</v>
      </c>
      <c r="T1121" s="2" t="s">
        <v>938</v>
      </c>
      <c r="U1121" s="2" t="s">
        <v>939</v>
      </c>
      <c r="V1121" s="2" t="s">
        <v>940</v>
      </c>
      <c r="W1121" s="2" t="s">
        <v>941</v>
      </c>
      <c r="X1121" s="5" t="s">
        <v>942</v>
      </c>
      <c r="Y1121" s="5" t="s">
        <v>943</v>
      </c>
    </row>
    <row r="1122" spans="1:25" ht="13" x14ac:dyDescent="0.15">
      <c r="A1122" s="2" t="s">
        <v>5416</v>
      </c>
      <c r="B1122" s="2" t="s">
        <v>5417</v>
      </c>
      <c r="C1122" s="8" t="str">
        <f ca="1">IFERROR(__xludf.DUMMYFUNCTION("INDEX(SPLIT(B1122,"" ""),1)"),"Duracell")</f>
        <v>Duracell</v>
      </c>
      <c r="D1122" s="2" t="s">
        <v>13942</v>
      </c>
      <c r="E1122" s="8" t="s">
        <v>14103</v>
      </c>
      <c r="F1122" s="8" t="s">
        <v>14161</v>
      </c>
      <c r="G1122" s="8"/>
      <c r="H1122" s="8"/>
      <c r="I1122" s="9">
        <v>266</v>
      </c>
      <c r="J1122" s="8" t="str">
        <f t="shared" si="8"/>
        <v>251-500</v>
      </c>
      <c r="K1122" s="8" t="s">
        <v>14205</v>
      </c>
      <c r="L1122" s="8">
        <v>3</v>
      </c>
      <c r="M1122" s="9">
        <v>315</v>
      </c>
      <c r="N1122" s="3">
        <v>0.16</v>
      </c>
      <c r="O1122" s="2">
        <v>4.5</v>
      </c>
      <c r="P1122" s="4">
        <f t="shared" si="9"/>
        <v>1</v>
      </c>
      <c r="Q1122" s="4">
        <v>28030</v>
      </c>
      <c r="R1122" s="2" t="s">
        <v>5421</v>
      </c>
      <c r="S1122" s="2" t="s">
        <v>5422</v>
      </c>
      <c r="T1122" s="2" t="s">
        <v>5423</v>
      </c>
      <c r="U1122" s="2" t="s">
        <v>5424</v>
      </c>
      <c r="V1122" s="2" t="s">
        <v>5425</v>
      </c>
      <c r="W1122" s="2" t="s">
        <v>5426</v>
      </c>
      <c r="X1122" s="5" t="s">
        <v>5427</v>
      </c>
      <c r="Y1122" s="5" t="s">
        <v>5428</v>
      </c>
    </row>
    <row r="1123" spans="1:25" ht="13" x14ac:dyDescent="0.15">
      <c r="A1123" s="2" t="s">
        <v>5027</v>
      </c>
      <c r="B1123" s="2" t="s">
        <v>5028</v>
      </c>
      <c r="C1123" s="8" t="str">
        <f ca="1">IFERROR(__xludf.DUMMYFUNCTION("INDEX(SPLIT(B1123,"" ""),1)"),"Prolet")</f>
        <v>Prolet</v>
      </c>
      <c r="D1123" s="2" t="s">
        <v>13942</v>
      </c>
      <c r="E1123" s="8" t="s">
        <v>13974</v>
      </c>
      <c r="F1123" s="8" t="s">
        <v>13975</v>
      </c>
      <c r="G1123" s="8"/>
      <c r="H1123" s="8"/>
      <c r="I1123" s="9">
        <v>265</v>
      </c>
      <c r="J1123" s="8" t="str">
        <f t="shared" si="8"/>
        <v>251-500</v>
      </c>
      <c r="K1123" s="8" t="s">
        <v>14205</v>
      </c>
      <c r="L1123" s="8">
        <v>3</v>
      </c>
      <c r="M1123" s="9">
        <v>999</v>
      </c>
      <c r="N1123" s="3">
        <v>0.73</v>
      </c>
      <c r="O1123" s="2">
        <v>3.7</v>
      </c>
      <c r="P1123" s="4">
        <f t="shared" si="9"/>
        <v>0</v>
      </c>
      <c r="Q1123" s="2">
        <v>465</v>
      </c>
      <c r="R1123" s="2" t="s">
        <v>5030</v>
      </c>
      <c r="S1123" s="2" t="s">
        <v>5031</v>
      </c>
      <c r="T1123" s="2" t="s">
        <v>5032</v>
      </c>
      <c r="U1123" s="2" t="s">
        <v>5033</v>
      </c>
      <c r="V1123" s="2" t="s">
        <v>5034</v>
      </c>
      <c r="W1123" s="2" t="s">
        <v>5035</v>
      </c>
      <c r="X1123" s="5" t="s">
        <v>5036</v>
      </c>
      <c r="Y1123" s="5" t="s">
        <v>5037</v>
      </c>
    </row>
    <row r="1124" spans="1:25" ht="13" x14ac:dyDescent="0.15">
      <c r="A1124" s="2" t="s">
        <v>704</v>
      </c>
      <c r="B1124" s="2" t="s">
        <v>705</v>
      </c>
      <c r="C1124" s="8" t="str">
        <f ca="1">IFERROR(__xludf.DUMMYFUNCTION("INDEX(SPLIT(B1124,"" ""),1)"),"Portronics")</f>
        <v>Portronics</v>
      </c>
      <c r="D1124" s="2" t="s">
        <v>13954</v>
      </c>
      <c r="E1124" s="8" t="s">
        <v>14026</v>
      </c>
      <c r="F1124" s="8" t="s">
        <v>14095</v>
      </c>
      <c r="G1124" s="8" t="s">
        <v>14096</v>
      </c>
      <c r="H1124" s="8" t="s">
        <v>14097</v>
      </c>
      <c r="I1124" s="9">
        <v>263</v>
      </c>
      <c r="J1124" s="8" t="str">
        <f t="shared" si="8"/>
        <v>251-500</v>
      </c>
      <c r="K1124" s="8" t="s">
        <v>14205</v>
      </c>
      <c r="L1124" s="8">
        <v>3</v>
      </c>
      <c r="M1124" s="9">
        <v>699</v>
      </c>
      <c r="N1124" s="3">
        <v>0.62</v>
      </c>
      <c r="O1124" s="2">
        <v>4.0999999999999996</v>
      </c>
      <c r="P1124" s="4">
        <f t="shared" si="9"/>
        <v>0</v>
      </c>
      <c r="Q1124" s="2">
        <v>450</v>
      </c>
      <c r="R1124" s="2" t="s">
        <v>707</v>
      </c>
      <c r="S1124" s="2" t="s">
        <v>708</v>
      </c>
      <c r="T1124" s="2" t="s">
        <v>709</v>
      </c>
      <c r="U1124" s="2" t="s">
        <v>710</v>
      </c>
      <c r="V1124" s="2" t="s">
        <v>711</v>
      </c>
      <c r="W1124" s="2" t="s">
        <v>712</v>
      </c>
      <c r="X1124" s="5" t="s">
        <v>713</v>
      </c>
      <c r="Y1124" s="5" t="s">
        <v>714</v>
      </c>
    </row>
    <row r="1125" spans="1:25" ht="13" x14ac:dyDescent="0.15">
      <c r="A1125" s="2" t="s">
        <v>5240</v>
      </c>
      <c r="B1125" s="2" t="s">
        <v>5241</v>
      </c>
      <c r="C1125" s="8" t="str">
        <f ca="1">IFERROR(__xludf.DUMMYFUNCTION("INDEX(SPLIT(B1125,"" ""),1)"),"SKE")</f>
        <v>SKE</v>
      </c>
      <c r="D1125" s="2" t="s">
        <v>13954</v>
      </c>
      <c r="E1125" s="8" t="s">
        <v>14026</v>
      </c>
      <c r="F1125" s="8" t="s">
        <v>14078</v>
      </c>
      <c r="G1125" s="8" t="s">
        <v>14079</v>
      </c>
      <c r="H1125" s="8"/>
      <c r="I1125" s="9">
        <v>263</v>
      </c>
      <c r="J1125" s="8" t="str">
        <f t="shared" si="8"/>
        <v>251-500</v>
      </c>
      <c r="K1125" s="8" t="s">
        <v>14205</v>
      </c>
      <c r="L1125" s="8">
        <v>3</v>
      </c>
      <c r="M1125" s="9">
        <v>699</v>
      </c>
      <c r="N1125" s="3">
        <v>0.62</v>
      </c>
      <c r="O1125" s="2">
        <v>3.5</v>
      </c>
      <c r="P1125" s="4">
        <f t="shared" si="9"/>
        <v>0</v>
      </c>
      <c r="Q1125" s="2">
        <v>690</v>
      </c>
      <c r="R1125" s="2" t="s">
        <v>5243</v>
      </c>
      <c r="S1125" s="2" t="s">
        <v>5244</v>
      </c>
      <c r="T1125" s="2" t="s">
        <v>5245</v>
      </c>
      <c r="U1125" s="2" t="s">
        <v>5246</v>
      </c>
      <c r="V1125" s="2" t="s">
        <v>5247</v>
      </c>
      <c r="W1125" s="2" t="s">
        <v>5248</v>
      </c>
      <c r="X1125" s="5" t="s">
        <v>5249</v>
      </c>
      <c r="Y1125" s="5" t="s">
        <v>5250</v>
      </c>
    </row>
    <row r="1126" spans="1:25" ht="13" x14ac:dyDescent="0.15">
      <c r="A1126" s="2" t="s">
        <v>10947</v>
      </c>
      <c r="B1126" s="2" t="s">
        <v>10948</v>
      </c>
      <c r="C1126" s="8" t="str">
        <f ca="1">IFERROR(__xludf.DUMMYFUNCTION("INDEX(SPLIT(B1126,"" ""),1)"),"Tosaa")</f>
        <v>Tosaa</v>
      </c>
      <c r="D1126" s="2" t="s">
        <v>13950</v>
      </c>
      <c r="E1126" s="8" t="s">
        <v>13958</v>
      </c>
      <c r="F1126" s="8" t="s">
        <v>13969</v>
      </c>
      <c r="G1126" s="8" t="s">
        <v>14035</v>
      </c>
      <c r="H1126" s="8"/>
      <c r="I1126" s="9">
        <v>260</v>
      </c>
      <c r="J1126" s="8" t="str">
        <f t="shared" si="8"/>
        <v>251-500</v>
      </c>
      <c r="K1126" s="8" t="s">
        <v>14205</v>
      </c>
      <c r="L1126" s="8">
        <v>3</v>
      </c>
      <c r="M1126" s="9">
        <v>350</v>
      </c>
      <c r="N1126" s="3">
        <v>0.26</v>
      </c>
      <c r="O1126" s="2">
        <v>3.9</v>
      </c>
      <c r="P1126" s="4">
        <f t="shared" si="9"/>
        <v>0</v>
      </c>
      <c r="Q1126" s="4">
        <v>13127</v>
      </c>
      <c r="R1126" s="2" t="s">
        <v>10950</v>
      </c>
      <c r="S1126" s="2" t="s">
        <v>10951</v>
      </c>
      <c r="T1126" s="2" t="s">
        <v>10952</v>
      </c>
      <c r="U1126" s="2" t="s">
        <v>10953</v>
      </c>
      <c r="V1126" s="2" t="s">
        <v>10954</v>
      </c>
      <c r="W1126" s="2" t="s">
        <v>10955</v>
      </c>
      <c r="X1126" s="5" t="s">
        <v>10956</v>
      </c>
      <c r="Y1126" s="5" t="s">
        <v>10957</v>
      </c>
    </row>
    <row r="1127" spans="1:25" ht="13" x14ac:dyDescent="0.15">
      <c r="A1127" s="2" t="s">
        <v>11003</v>
      </c>
      <c r="B1127" s="2" t="s">
        <v>11004</v>
      </c>
      <c r="C1127" s="8" t="str">
        <f ca="1">IFERROR(__xludf.DUMMYFUNCTION("INDEX(SPLIT(B1127,"" ""),1)"),"WIDEWINGS")</f>
        <v>WIDEWINGS</v>
      </c>
      <c r="D1127" s="2" t="s">
        <v>13950</v>
      </c>
      <c r="E1127" s="8" t="s">
        <v>13958</v>
      </c>
      <c r="F1127" s="8" t="s">
        <v>13969</v>
      </c>
      <c r="G1127" s="8" t="s">
        <v>14037</v>
      </c>
      <c r="H1127" s="8"/>
      <c r="I1127" s="9">
        <v>259</v>
      </c>
      <c r="J1127" s="8" t="str">
        <f t="shared" si="8"/>
        <v>251-500</v>
      </c>
      <c r="K1127" s="8" t="s">
        <v>14205</v>
      </c>
      <c r="L1127" s="8">
        <v>3</v>
      </c>
      <c r="M1127" s="9">
        <v>999</v>
      </c>
      <c r="N1127" s="3">
        <v>0.74</v>
      </c>
      <c r="O1127" s="2">
        <v>4</v>
      </c>
      <c r="P1127" s="4">
        <f t="shared" si="9"/>
        <v>0</v>
      </c>
      <c r="Q1127" s="2">
        <v>43</v>
      </c>
      <c r="R1127" s="2" t="s">
        <v>11005</v>
      </c>
      <c r="S1127" s="2" t="s">
        <v>11006</v>
      </c>
      <c r="T1127" s="2" t="s">
        <v>11007</v>
      </c>
      <c r="U1127" s="2" t="s">
        <v>11008</v>
      </c>
      <c r="V1127" s="2" t="s">
        <v>11009</v>
      </c>
      <c r="W1127" s="2" t="s">
        <v>11010</v>
      </c>
      <c r="X1127" s="5" t="s">
        <v>11011</v>
      </c>
      <c r="Y1127" s="5" t="s">
        <v>11012</v>
      </c>
    </row>
    <row r="1128" spans="1:25" ht="13" x14ac:dyDescent="0.15">
      <c r="A1128" s="2" t="s">
        <v>1947</v>
      </c>
      <c r="B1128" s="2" t="s">
        <v>1948</v>
      </c>
      <c r="C1128" s="8" t="str">
        <f ca="1">IFERROR(__xludf.DUMMYFUNCTION("INDEX(SPLIT(B1128,"" ""),1)"),"Storite")</f>
        <v>Storite</v>
      </c>
      <c r="D1128" s="2" t="s">
        <v>13954</v>
      </c>
      <c r="E1128" s="8" t="s">
        <v>14026</v>
      </c>
      <c r="F1128" s="8" t="s">
        <v>14095</v>
      </c>
      <c r="G1128" s="8" t="s">
        <v>14096</v>
      </c>
      <c r="H1128" s="8" t="s">
        <v>14097</v>
      </c>
      <c r="I1128" s="9">
        <v>259</v>
      </c>
      <c r="J1128" s="8" t="str">
        <f t="shared" si="8"/>
        <v>251-500</v>
      </c>
      <c r="K1128" s="8" t="s">
        <v>14205</v>
      </c>
      <c r="L1128" s="8">
        <v>3</v>
      </c>
      <c r="M1128" s="9">
        <v>699</v>
      </c>
      <c r="N1128" s="3">
        <v>0.63</v>
      </c>
      <c r="O1128" s="2">
        <v>3.8</v>
      </c>
      <c r="P1128" s="4">
        <f t="shared" si="9"/>
        <v>0</v>
      </c>
      <c r="Q1128" s="4">
        <v>2399</v>
      </c>
      <c r="R1128" s="2" t="s">
        <v>1950</v>
      </c>
      <c r="S1128" s="2" t="s">
        <v>1951</v>
      </c>
      <c r="T1128" s="2" t="s">
        <v>1952</v>
      </c>
      <c r="U1128" s="2" t="s">
        <v>1953</v>
      </c>
      <c r="V1128" s="2" t="s">
        <v>1954</v>
      </c>
      <c r="W1128" s="2" t="s">
        <v>1955</v>
      </c>
      <c r="X1128" s="5" t="s">
        <v>1956</v>
      </c>
      <c r="Y1128" s="5" t="s">
        <v>1957</v>
      </c>
    </row>
    <row r="1129" spans="1:25" ht="13" x14ac:dyDescent="0.15">
      <c r="A1129" s="2" t="s">
        <v>2328</v>
      </c>
      <c r="B1129" s="2" t="s">
        <v>2329</v>
      </c>
      <c r="C1129" s="8" t="str">
        <f ca="1">IFERROR(__xludf.DUMMYFUNCTION("INDEX(SPLIT(B1129,"" ""),1)"),"Hi-Mobiler")</f>
        <v>Hi-Mobiler</v>
      </c>
      <c r="D1129" s="2" t="s">
        <v>13954</v>
      </c>
      <c r="E1129" s="8" t="s">
        <v>14026</v>
      </c>
      <c r="F1129" s="8" t="s">
        <v>14095</v>
      </c>
      <c r="G1129" s="8" t="s">
        <v>14096</v>
      </c>
      <c r="H1129" s="8" t="s">
        <v>14097</v>
      </c>
      <c r="I1129" s="9">
        <v>254</v>
      </c>
      <c r="J1129" s="8" t="str">
        <f t="shared" si="8"/>
        <v>251-500</v>
      </c>
      <c r="K1129" s="8" t="s">
        <v>14205</v>
      </c>
      <c r="L1129" s="8">
        <v>3</v>
      </c>
      <c r="M1129" s="9">
        <v>799</v>
      </c>
      <c r="N1129" s="3">
        <v>0.68</v>
      </c>
      <c r="O1129" s="2">
        <v>4</v>
      </c>
      <c r="P1129" s="4">
        <f t="shared" si="9"/>
        <v>0</v>
      </c>
      <c r="Q1129" s="4">
        <v>2905</v>
      </c>
      <c r="R1129" s="2" t="s">
        <v>2331</v>
      </c>
      <c r="S1129" s="2" t="s">
        <v>2332</v>
      </c>
      <c r="T1129" s="2" t="s">
        <v>2333</v>
      </c>
      <c r="U1129" s="2" t="s">
        <v>2334</v>
      </c>
      <c r="V1129" s="2" t="s">
        <v>2335</v>
      </c>
      <c r="W1129" s="2" t="s">
        <v>2336</v>
      </c>
      <c r="X1129" s="5" t="s">
        <v>2337</v>
      </c>
      <c r="Y1129" s="5" t="s">
        <v>2338</v>
      </c>
    </row>
    <row r="1130" spans="1:25" ht="13" x14ac:dyDescent="0.15">
      <c r="A1130" s="2" t="s">
        <v>13707</v>
      </c>
      <c r="B1130" s="2" t="s">
        <v>13708</v>
      </c>
      <c r="C1130" s="8" t="str">
        <f ca="1">IFERROR(__xludf.DUMMYFUNCTION("INDEX(SPLIT(B1130,"" ""),1)"),"Eureka")</f>
        <v>Eureka</v>
      </c>
      <c r="D1130" s="2" t="s">
        <v>13950</v>
      </c>
      <c r="E1130" s="8" t="s">
        <v>13958</v>
      </c>
      <c r="F1130" s="8" t="s">
        <v>13959</v>
      </c>
      <c r="G1130" s="8" t="s">
        <v>13960</v>
      </c>
      <c r="H1130" s="8" t="s">
        <v>14248</v>
      </c>
      <c r="I1130" s="9">
        <v>253</v>
      </c>
      <c r="J1130" s="8" t="str">
        <f t="shared" si="8"/>
        <v>251-500</v>
      </c>
      <c r="K1130" s="8" t="s">
        <v>14205</v>
      </c>
      <c r="L1130" s="8">
        <v>3</v>
      </c>
      <c r="M1130" s="9">
        <v>500</v>
      </c>
      <c r="N1130" s="3">
        <v>0.49</v>
      </c>
      <c r="O1130" s="2">
        <v>4.3</v>
      </c>
      <c r="P1130" s="4">
        <f t="shared" si="9"/>
        <v>1</v>
      </c>
      <c r="Q1130" s="4">
        <v>2664</v>
      </c>
      <c r="R1130" s="2" t="s">
        <v>13711</v>
      </c>
      <c r="S1130" s="2" t="s">
        <v>13712</v>
      </c>
      <c r="T1130" s="2" t="s">
        <v>13713</v>
      </c>
      <c r="U1130" s="2" t="s">
        <v>13714</v>
      </c>
      <c r="V1130" s="2" t="s">
        <v>13715</v>
      </c>
      <c r="W1130" s="2" t="s">
        <v>13716</v>
      </c>
      <c r="X1130" s="5" t="s">
        <v>13717</v>
      </c>
      <c r="Y1130" s="5" t="s">
        <v>13718</v>
      </c>
    </row>
    <row r="1131" spans="1:25" ht="13" x14ac:dyDescent="0.15">
      <c r="A1131" s="2" t="s">
        <v>6726</v>
      </c>
      <c r="B1131" s="2" t="s">
        <v>6727</v>
      </c>
      <c r="C1131" s="8" t="str">
        <f ca="1">IFERROR(__xludf.DUMMYFUNCTION("INDEX(SPLIT(B1131,"" ""),1)"),"Luxor")</f>
        <v>Luxor</v>
      </c>
      <c r="D1131" s="2" t="s">
        <v>14113</v>
      </c>
      <c r="E1131" s="8" t="s">
        <v>14114</v>
      </c>
      <c r="F1131" s="8" t="s">
        <v>14115</v>
      </c>
      <c r="G1131" s="8" t="s">
        <v>14116</v>
      </c>
      <c r="H1131" s="8" t="s">
        <v>14117</v>
      </c>
      <c r="I1131" s="9">
        <v>252</v>
      </c>
      <c r="J1131" s="8" t="str">
        <f t="shared" si="8"/>
        <v>251-500</v>
      </c>
      <c r="K1131" s="8" t="s">
        <v>14205</v>
      </c>
      <c r="L1131" s="8">
        <v>3</v>
      </c>
      <c r="M1131" s="9">
        <v>315</v>
      </c>
      <c r="N1131" s="3">
        <v>0.2</v>
      </c>
      <c r="O1131" s="2">
        <v>4.5</v>
      </c>
      <c r="P1131" s="4">
        <f t="shared" si="9"/>
        <v>1</v>
      </c>
      <c r="Q1131" s="4">
        <v>3785</v>
      </c>
      <c r="R1131" s="2" t="s">
        <v>6729</v>
      </c>
      <c r="S1131" s="2" t="s">
        <v>6730</v>
      </c>
      <c r="T1131" s="2" t="s">
        <v>6731</v>
      </c>
      <c r="U1131" s="2" t="s">
        <v>6732</v>
      </c>
      <c r="V1131" s="2" t="s">
        <v>6733</v>
      </c>
      <c r="W1131" s="2" t="s">
        <v>6734</v>
      </c>
      <c r="X1131" s="5" t="s">
        <v>6735</v>
      </c>
      <c r="Y1131" s="5" t="s">
        <v>6736</v>
      </c>
    </row>
    <row r="1132" spans="1:25" ht="13" x14ac:dyDescent="0.15">
      <c r="A1132" s="2" t="s">
        <v>2021</v>
      </c>
      <c r="B1132" s="2" t="s">
        <v>2022</v>
      </c>
      <c r="C1132" s="8" t="str">
        <f ca="1">IFERROR(__xludf.DUMMYFUNCTION("INDEX(SPLIT(B1132,"" ""),1)"),"MYVN")</f>
        <v>MYVN</v>
      </c>
      <c r="D1132" s="2" t="s">
        <v>13954</v>
      </c>
      <c r="E1132" s="8" t="s">
        <v>14026</v>
      </c>
      <c r="F1132" s="8" t="s">
        <v>14095</v>
      </c>
      <c r="G1132" s="8" t="s">
        <v>14096</v>
      </c>
      <c r="H1132" s="8" t="s">
        <v>14097</v>
      </c>
      <c r="I1132" s="9">
        <v>252</v>
      </c>
      <c r="J1132" s="8" t="str">
        <f t="shared" si="8"/>
        <v>251-500</v>
      </c>
      <c r="K1132" s="8" t="s">
        <v>14205</v>
      </c>
      <c r="L1132" s="8">
        <v>3</v>
      </c>
      <c r="M1132" s="9">
        <v>999</v>
      </c>
      <c r="N1132" s="3">
        <v>0.75</v>
      </c>
      <c r="O1132" s="2">
        <v>3.7</v>
      </c>
      <c r="P1132" s="4">
        <f t="shared" si="9"/>
        <v>0</v>
      </c>
      <c r="Q1132" s="4">
        <v>2249</v>
      </c>
      <c r="R1132" s="2" t="s">
        <v>2024</v>
      </c>
      <c r="S1132" s="2" t="s">
        <v>2025</v>
      </c>
      <c r="T1132" s="2" t="s">
        <v>2026</v>
      </c>
      <c r="U1132" s="2" t="s">
        <v>2027</v>
      </c>
      <c r="V1132" s="2" t="s">
        <v>2028</v>
      </c>
      <c r="W1132" s="2" t="s">
        <v>2029</v>
      </c>
      <c r="X1132" s="5" t="s">
        <v>2030</v>
      </c>
      <c r="Y1132" s="5" t="s">
        <v>2031</v>
      </c>
    </row>
    <row r="1133" spans="1:25" ht="13" x14ac:dyDescent="0.15">
      <c r="A1133" s="2" t="s">
        <v>4264</v>
      </c>
      <c r="B1133" s="2" t="s">
        <v>4265</v>
      </c>
      <c r="C1133" s="8" t="str">
        <f ca="1">IFERROR(__xludf.DUMMYFUNCTION("INDEX(SPLIT(B1133,"" ""),1)"),"SWAPKART")</f>
        <v>SWAPKART</v>
      </c>
      <c r="D1133" s="2" t="s">
        <v>13942</v>
      </c>
      <c r="E1133" s="8" t="s">
        <v>13947</v>
      </c>
      <c r="F1133" s="8" t="s">
        <v>14045</v>
      </c>
      <c r="G1133" s="8" t="s">
        <v>14181</v>
      </c>
      <c r="H1133" s="8" t="s">
        <v>14207</v>
      </c>
      <c r="I1133" s="9">
        <v>251</v>
      </c>
      <c r="J1133" s="8" t="str">
        <f t="shared" si="8"/>
        <v>251-500</v>
      </c>
      <c r="K1133" s="8" t="s">
        <v>14205</v>
      </c>
      <c r="L1133" s="8">
        <v>3</v>
      </c>
      <c r="M1133" s="9">
        <v>999</v>
      </c>
      <c r="N1133" s="3">
        <v>0.75</v>
      </c>
      <c r="O1133" s="2">
        <v>3.7</v>
      </c>
      <c r="P1133" s="4">
        <f t="shared" si="9"/>
        <v>0</v>
      </c>
      <c r="Q1133" s="4">
        <v>3234</v>
      </c>
      <c r="R1133" s="2" t="s">
        <v>4268</v>
      </c>
      <c r="S1133" s="2" t="s">
        <v>4269</v>
      </c>
      <c r="T1133" s="2" t="s">
        <v>4270</v>
      </c>
      <c r="U1133" s="2" t="s">
        <v>4271</v>
      </c>
      <c r="V1133" s="2" t="s">
        <v>4272</v>
      </c>
      <c r="W1133" s="2" t="s">
        <v>4273</v>
      </c>
      <c r="X1133" s="5" t="s">
        <v>4274</v>
      </c>
      <c r="Y1133" s="5" t="s">
        <v>4275</v>
      </c>
    </row>
    <row r="1134" spans="1:25" ht="13" x14ac:dyDescent="0.15">
      <c r="A1134" s="2" t="s">
        <v>7987</v>
      </c>
      <c r="B1134" s="2" t="s">
        <v>7988</v>
      </c>
      <c r="C1134" s="8" t="str">
        <f ca="1">IFERROR(__xludf.DUMMYFUNCTION("INDEX(SPLIT(B1134,"" ""),1)"),"Classmate")</f>
        <v>Classmate</v>
      </c>
      <c r="D1134" s="2" t="s">
        <v>14113</v>
      </c>
      <c r="E1134" s="8" t="s">
        <v>14114</v>
      </c>
      <c r="F1134" s="8" t="s">
        <v>14115</v>
      </c>
      <c r="G1134" s="8" t="s">
        <v>14116</v>
      </c>
      <c r="H1134" s="8" t="s">
        <v>14211</v>
      </c>
      <c r="I1134" s="9">
        <v>250</v>
      </c>
      <c r="J1134" s="8" t="str">
        <f t="shared" si="8"/>
        <v>101-250</v>
      </c>
      <c r="K1134" s="8" t="s">
        <v>14249</v>
      </c>
      <c r="L1134" s="8">
        <v>2</v>
      </c>
      <c r="M1134" s="9">
        <v>250</v>
      </c>
      <c r="N1134" s="3">
        <v>0</v>
      </c>
      <c r="O1134" s="2">
        <v>4.2</v>
      </c>
      <c r="P1134" s="4">
        <f t="shared" si="9"/>
        <v>1</v>
      </c>
      <c r="Q1134" s="4">
        <v>2628</v>
      </c>
      <c r="R1134" s="2" t="s">
        <v>7989</v>
      </c>
      <c r="S1134" s="2" t="s">
        <v>7990</v>
      </c>
      <c r="T1134" s="2" t="s">
        <v>7991</v>
      </c>
      <c r="U1134" s="2" t="s">
        <v>7992</v>
      </c>
      <c r="V1134" s="2" t="s">
        <v>7993</v>
      </c>
      <c r="W1134" s="2" t="s">
        <v>7994</v>
      </c>
      <c r="X1134" s="5" t="s">
        <v>7995</v>
      </c>
      <c r="Y1134" s="5" t="s">
        <v>7996</v>
      </c>
    </row>
    <row r="1135" spans="1:25" ht="13" x14ac:dyDescent="0.15">
      <c r="A1135" s="2" t="s">
        <v>7471</v>
      </c>
      <c r="B1135" s="2" t="s">
        <v>7472</v>
      </c>
      <c r="C1135" s="8" t="str">
        <f ca="1">IFERROR(__xludf.DUMMYFUNCTION("INDEX(SPLIT(B1135,"" ""),1)"),"ENVIE®")</f>
        <v>ENVIE®</v>
      </c>
      <c r="D1135" s="2" t="s">
        <v>13942</v>
      </c>
      <c r="E1135" s="8" t="s">
        <v>14103</v>
      </c>
      <c r="F1135" s="8" t="s">
        <v>14212</v>
      </c>
      <c r="G1135" s="8"/>
      <c r="H1135" s="8"/>
      <c r="I1135" s="9">
        <v>250</v>
      </c>
      <c r="J1135" s="8" t="str">
        <f t="shared" si="8"/>
        <v>101-250</v>
      </c>
      <c r="K1135" s="8" t="s">
        <v>14249</v>
      </c>
      <c r="L1135" s="8">
        <v>2</v>
      </c>
      <c r="M1135" s="9">
        <v>250</v>
      </c>
      <c r="N1135" s="3">
        <v>0</v>
      </c>
      <c r="O1135" s="2">
        <v>3.9</v>
      </c>
      <c r="P1135" s="4">
        <f t="shared" si="9"/>
        <v>0</v>
      </c>
      <c r="Q1135" s="4">
        <v>13971</v>
      </c>
      <c r="R1135" s="2" t="s">
        <v>7473</v>
      </c>
      <c r="S1135" s="2" t="s">
        <v>7474</v>
      </c>
      <c r="T1135" s="2" t="s">
        <v>7475</v>
      </c>
      <c r="U1135" s="2" t="s">
        <v>7476</v>
      </c>
      <c r="V1135" s="2" t="s">
        <v>7477</v>
      </c>
      <c r="W1135" s="2" t="s">
        <v>14250</v>
      </c>
      <c r="X1135" s="5" t="s">
        <v>7479</v>
      </c>
      <c r="Y1135" s="5" t="s">
        <v>7480</v>
      </c>
    </row>
    <row r="1136" spans="1:25" ht="13" x14ac:dyDescent="0.15">
      <c r="A1136" s="2" t="s">
        <v>3123</v>
      </c>
      <c r="B1136" s="2" t="s">
        <v>3124</v>
      </c>
      <c r="C1136" s="8" t="str">
        <f ca="1">IFERROR(__xludf.DUMMYFUNCTION("INDEX(SPLIT(B1136,"" ""),1)"),"REDTECH")</f>
        <v>REDTECH</v>
      </c>
      <c r="D1136" s="2" t="s">
        <v>13954</v>
      </c>
      <c r="E1136" s="8" t="s">
        <v>14026</v>
      </c>
      <c r="F1136" s="8" t="s">
        <v>14095</v>
      </c>
      <c r="G1136" s="8" t="s">
        <v>14096</v>
      </c>
      <c r="H1136" s="8" t="s">
        <v>14097</v>
      </c>
      <c r="I1136" s="9">
        <v>249</v>
      </c>
      <c r="J1136" s="8" t="str">
        <f t="shared" si="8"/>
        <v>101-250</v>
      </c>
      <c r="K1136" s="8" t="s">
        <v>14249</v>
      </c>
      <c r="L1136" s="8">
        <v>2</v>
      </c>
      <c r="M1136" s="9">
        <v>999</v>
      </c>
      <c r="N1136" s="3">
        <v>0.75</v>
      </c>
      <c r="O1136" s="2">
        <v>5</v>
      </c>
      <c r="P1136" s="4">
        <f t="shared" si="9"/>
        <v>1</v>
      </c>
      <c r="R1136" s="2" t="s">
        <v>3125</v>
      </c>
      <c r="S1136" s="2" t="s">
        <v>3126</v>
      </c>
      <c r="T1136" s="2" t="s">
        <v>3127</v>
      </c>
      <c r="U1136" s="2" t="s">
        <v>3128</v>
      </c>
      <c r="V1136" s="2" t="s">
        <v>3129</v>
      </c>
      <c r="W1136" s="2" t="s">
        <v>3130</v>
      </c>
      <c r="X1136" s="5" t="s">
        <v>3131</v>
      </c>
      <c r="Y1136" s="5" t="s">
        <v>3132</v>
      </c>
    </row>
    <row r="1137" spans="1:25" ht="13" x14ac:dyDescent="0.15">
      <c r="A1137" s="2" t="s">
        <v>8790</v>
      </c>
      <c r="B1137" s="2" t="s">
        <v>8791</v>
      </c>
      <c r="C1137" s="8" t="str">
        <f ca="1">IFERROR(__xludf.DUMMYFUNCTION("INDEX(SPLIT(B1137,"" ""),1)"),"Gizga")</f>
        <v>Gizga</v>
      </c>
      <c r="D1137" s="2" t="s">
        <v>14219</v>
      </c>
      <c r="E1137" s="8" t="s">
        <v>14220</v>
      </c>
      <c r="F1137" s="8" t="s">
        <v>14251</v>
      </c>
      <c r="G1137" s="8"/>
      <c r="H1137" s="8"/>
      <c r="I1137" s="9">
        <v>249</v>
      </c>
      <c r="J1137" s="8" t="str">
        <f t="shared" si="8"/>
        <v>101-250</v>
      </c>
      <c r="K1137" s="8" t="s">
        <v>14249</v>
      </c>
      <c r="L1137" s="8">
        <v>2</v>
      </c>
      <c r="M1137" s="9">
        <v>599</v>
      </c>
      <c r="N1137" s="3">
        <v>0.57999999999999996</v>
      </c>
      <c r="O1137" s="2">
        <v>4.5</v>
      </c>
      <c r="P1137" s="4">
        <f t="shared" si="9"/>
        <v>1</v>
      </c>
      <c r="Q1137" s="4">
        <v>5985</v>
      </c>
      <c r="R1137" s="2" t="s">
        <v>8793</v>
      </c>
      <c r="S1137" s="2" t="s">
        <v>8794</v>
      </c>
      <c r="T1137" s="2" t="s">
        <v>8795</v>
      </c>
      <c r="U1137" s="2" t="s">
        <v>8796</v>
      </c>
      <c r="V1137" s="2" t="s">
        <v>8797</v>
      </c>
      <c r="W1137" s="2" t="s">
        <v>8798</v>
      </c>
      <c r="X1137" s="5" t="s">
        <v>8799</v>
      </c>
      <c r="Y1137" s="5" t="s">
        <v>8800</v>
      </c>
    </row>
    <row r="1138" spans="1:25" ht="13" x14ac:dyDescent="0.15">
      <c r="A1138" s="2" t="s">
        <v>4864</v>
      </c>
      <c r="B1138" s="2" t="s">
        <v>4865</v>
      </c>
      <c r="C1138" s="8" t="str">
        <f ca="1">IFERROR(__xludf.DUMMYFUNCTION("INDEX(SPLIT(B1138,"" ""),1)"),"Noise_Colorfit")</f>
        <v>Noise_Colorfit</v>
      </c>
      <c r="D1138" s="2" t="s">
        <v>13942</v>
      </c>
      <c r="E1138" s="8" t="s">
        <v>13974</v>
      </c>
      <c r="F1138" s="8" t="s">
        <v>13975</v>
      </c>
      <c r="G1138" s="8"/>
      <c r="H1138" s="8"/>
      <c r="I1138" s="9">
        <v>249</v>
      </c>
      <c r="J1138" s="8" t="str">
        <f t="shared" si="8"/>
        <v>101-250</v>
      </c>
      <c r="K1138" s="8" t="s">
        <v>14249</v>
      </c>
      <c r="L1138" s="8">
        <v>2</v>
      </c>
      <c r="M1138" s="9">
        <v>999</v>
      </c>
      <c r="N1138" s="3">
        <v>0.75</v>
      </c>
      <c r="O1138" s="2">
        <v>4.5</v>
      </c>
      <c r="P1138" s="4">
        <f t="shared" si="9"/>
        <v>1</v>
      </c>
      <c r="Q1138" s="2">
        <v>38</v>
      </c>
      <c r="R1138" s="2" t="s">
        <v>4866</v>
      </c>
      <c r="S1138" s="2" t="s">
        <v>4867</v>
      </c>
      <c r="T1138" s="2" t="s">
        <v>4868</v>
      </c>
      <c r="U1138" s="2" t="s">
        <v>4869</v>
      </c>
      <c r="V1138" s="2" t="s">
        <v>4870</v>
      </c>
      <c r="W1138" s="2" t="s">
        <v>4871</v>
      </c>
      <c r="X1138" s="5" t="s">
        <v>4872</v>
      </c>
      <c r="Y1138" s="5" t="s">
        <v>4873</v>
      </c>
    </row>
    <row r="1139" spans="1:25" ht="13" x14ac:dyDescent="0.15">
      <c r="A1139" s="2" t="s">
        <v>2756</v>
      </c>
      <c r="B1139" s="2" t="s">
        <v>2757</v>
      </c>
      <c r="C1139" s="8" t="str">
        <f ca="1">IFERROR(__xludf.DUMMYFUNCTION("INDEX(SPLIT(B1139,"" ""),1)"),"Storite")</f>
        <v>Storite</v>
      </c>
      <c r="D1139" s="2" t="s">
        <v>13954</v>
      </c>
      <c r="E1139" s="8" t="s">
        <v>14026</v>
      </c>
      <c r="F1139" s="8" t="s">
        <v>14095</v>
      </c>
      <c r="G1139" s="8" t="s">
        <v>14096</v>
      </c>
      <c r="H1139" s="8" t="s">
        <v>14097</v>
      </c>
      <c r="I1139" s="9">
        <v>249</v>
      </c>
      <c r="J1139" s="8" t="str">
        <f t="shared" si="8"/>
        <v>101-250</v>
      </c>
      <c r="K1139" s="8" t="s">
        <v>14249</v>
      </c>
      <c r="L1139" s="8">
        <v>2</v>
      </c>
      <c r="M1139" s="9">
        <v>999</v>
      </c>
      <c r="N1139" s="3">
        <v>0.75</v>
      </c>
      <c r="O1139" s="2">
        <v>4.3</v>
      </c>
      <c r="P1139" s="4">
        <f t="shared" si="9"/>
        <v>1</v>
      </c>
      <c r="Q1139" s="2">
        <v>112</v>
      </c>
      <c r="R1139" s="2" t="s">
        <v>2758</v>
      </c>
      <c r="S1139" s="2" t="s">
        <v>2759</v>
      </c>
      <c r="T1139" s="2" t="s">
        <v>2760</v>
      </c>
      <c r="U1139" s="2" t="s">
        <v>2761</v>
      </c>
      <c r="V1139" s="2" t="s">
        <v>2762</v>
      </c>
      <c r="W1139" s="2" t="s">
        <v>2763</v>
      </c>
      <c r="X1139" s="5" t="s">
        <v>2764</v>
      </c>
      <c r="Y1139" s="5" t="s">
        <v>2765</v>
      </c>
    </row>
    <row r="1140" spans="1:25" ht="13" x14ac:dyDescent="0.15">
      <c r="A1140" s="2" t="s">
        <v>8902</v>
      </c>
      <c r="B1140" s="2" t="s">
        <v>8903</v>
      </c>
      <c r="C1140" s="8" t="str">
        <f ca="1">IFERROR(__xludf.DUMMYFUNCTION("INDEX(SPLIT(B1140,"" ""),1)"),"GIZGA")</f>
        <v>GIZGA</v>
      </c>
      <c r="D1140" s="2" t="s">
        <v>13954</v>
      </c>
      <c r="E1140" s="8" t="s">
        <v>14026</v>
      </c>
      <c r="F1140" s="8" t="s">
        <v>14078</v>
      </c>
      <c r="G1140" s="8" t="s">
        <v>14214</v>
      </c>
      <c r="H1140" s="8" t="s">
        <v>14215</v>
      </c>
      <c r="I1140" s="9">
        <v>249</v>
      </c>
      <c r="J1140" s="8" t="str">
        <f t="shared" si="8"/>
        <v>101-250</v>
      </c>
      <c r="K1140" s="8" t="s">
        <v>14249</v>
      </c>
      <c r="L1140" s="8">
        <v>2</v>
      </c>
      <c r="M1140" s="9">
        <v>499</v>
      </c>
      <c r="N1140" s="3">
        <v>0.5</v>
      </c>
      <c r="O1140" s="2">
        <v>4.2</v>
      </c>
      <c r="P1140" s="4">
        <f t="shared" si="9"/>
        <v>1</v>
      </c>
      <c r="Q1140" s="4">
        <v>22860</v>
      </c>
      <c r="R1140" s="2" t="s">
        <v>8904</v>
      </c>
      <c r="S1140" s="2" t="s">
        <v>8905</v>
      </c>
      <c r="T1140" s="2" t="s">
        <v>8906</v>
      </c>
      <c r="U1140" s="2" t="s">
        <v>8907</v>
      </c>
      <c r="V1140" s="2" t="s">
        <v>8908</v>
      </c>
      <c r="W1140" s="2" t="s">
        <v>8909</v>
      </c>
      <c r="X1140" s="5" t="s">
        <v>8910</v>
      </c>
      <c r="Y1140" s="5" t="s">
        <v>8911</v>
      </c>
    </row>
    <row r="1141" spans="1:25" ht="13" x14ac:dyDescent="0.15">
      <c r="A1141" s="2" t="s">
        <v>12944</v>
      </c>
      <c r="B1141" s="2" t="s">
        <v>12945</v>
      </c>
      <c r="C1141" s="8" t="str">
        <f ca="1">IFERROR(__xludf.DUMMYFUNCTION("INDEX(SPLIT(B1141,"" ""),1)"),"Raffles")</f>
        <v>Raffles</v>
      </c>
      <c r="D1141" s="2" t="s">
        <v>13950</v>
      </c>
      <c r="E1141" s="8" t="s">
        <v>13958</v>
      </c>
      <c r="F1141" s="8" t="s">
        <v>14005</v>
      </c>
      <c r="G1141" s="8" t="s">
        <v>14034</v>
      </c>
      <c r="H1141" s="8"/>
      <c r="I1141" s="9">
        <v>249</v>
      </c>
      <c r="J1141" s="8" t="str">
        <f t="shared" si="8"/>
        <v>101-250</v>
      </c>
      <c r="K1141" s="8" t="s">
        <v>14249</v>
      </c>
      <c r="L1141" s="8">
        <v>2</v>
      </c>
      <c r="M1141" s="9">
        <v>400</v>
      </c>
      <c r="N1141" s="3">
        <v>0.38</v>
      </c>
      <c r="O1141" s="2">
        <v>4.0999999999999996</v>
      </c>
      <c r="P1141" s="4">
        <f t="shared" si="9"/>
        <v>0</v>
      </c>
      <c r="Q1141" s="2">
        <v>693</v>
      </c>
      <c r="R1141" s="2" t="s">
        <v>12946</v>
      </c>
      <c r="S1141" s="2" t="s">
        <v>12947</v>
      </c>
      <c r="T1141" s="2" t="s">
        <v>12948</v>
      </c>
      <c r="U1141" s="2" t="s">
        <v>12949</v>
      </c>
      <c r="V1141" s="2" t="s">
        <v>12950</v>
      </c>
      <c r="W1141" s="2" t="s">
        <v>12951</v>
      </c>
      <c r="X1141" s="5" t="s">
        <v>12952</v>
      </c>
      <c r="Y1141" s="5" t="s">
        <v>12953</v>
      </c>
    </row>
    <row r="1142" spans="1:25" ht="13" x14ac:dyDescent="0.15">
      <c r="A1142" s="2" t="s">
        <v>2173</v>
      </c>
      <c r="B1142" s="2" t="s">
        <v>2174</v>
      </c>
      <c r="C1142" s="8" t="str">
        <f ca="1">IFERROR(__xludf.DUMMYFUNCTION("INDEX(SPLIT(B1142,"" ""),1)"),"Portronics")</f>
        <v>Portronics</v>
      </c>
      <c r="D1142" s="2" t="s">
        <v>13954</v>
      </c>
      <c r="E1142" s="8" t="s">
        <v>14026</v>
      </c>
      <c r="F1142" s="8" t="s">
        <v>14095</v>
      </c>
      <c r="G1142" s="8" t="s">
        <v>14096</v>
      </c>
      <c r="H1142" s="8" t="s">
        <v>14097</v>
      </c>
      <c r="I1142" s="9">
        <v>249</v>
      </c>
      <c r="J1142" s="8" t="str">
        <f t="shared" si="8"/>
        <v>101-250</v>
      </c>
      <c r="K1142" s="8" t="s">
        <v>14249</v>
      </c>
      <c r="L1142" s="8">
        <v>2</v>
      </c>
      <c r="M1142" s="9">
        <v>499</v>
      </c>
      <c r="N1142" s="3">
        <v>0.5</v>
      </c>
      <c r="O1142" s="2">
        <v>4.0999999999999996</v>
      </c>
      <c r="P1142" s="4">
        <f t="shared" si="9"/>
        <v>0</v>
      </c>
      <c r="Q1142" s="4">
        <v>1508</v>
      </c>
      <c r="R1142" s="2" t="s">
        <v>2175</v>
      </c>
      <c r="S1142" s="2" t="s">
        <v>2176</v>
      </c>
      <c r="T1142" s="2" t="s">
        <v>2177</v>
      </c>
      <c r="U1142" s="2" t="s">
        <v>2178</v>
      </c>
      <c r="V1142" s="2" t="s">
        <v>2179</v>
      </c>
      <c r="W1142" s="2" t="s">
        <v>14252</v>
      </c>
      <c r="X1142" s="5" t="s">
        <v>2181</v>
      </c>
      <c r="Y1142" s="5" t="s">
        <v>2182</v>
      </c>
    </row>
    <row r="1143" spans="1:25" ht="13" x14ac:dyDescent="0.15">
      <c r="A1143" s="2" t="s">
        <v>205</v>
      </c>
      <c r="B1143" s="2" t="s">
        <v>206</v>
      </c>
      <c r="C1143" s="8" t="str">
        <f ca="1">IFERROR(__xludf.DUMMYFUNCTION("INDEX(SPLIT(B1143,"" ""),1)"),"Ambrane")</f>
        <v>Ambrane</v>
      </c>
      <c r="D1143" s="2" t="s">
        <v>13954</v>
      </c>
      <c r="E1143" s="8" t="s">
        <v>14026</v>
      </c>
      <c r="F1143" s="8" t="s">
        <v>14095</v>
      </c>
      <c r="G1143" s="8" t="s">
        <v>14096</v>
      </c>
      <c r="H1143" s="8" t="s">
        <v>14097</v>
      </c>
      <c r="I1143" s="9">
        <v>249</v>
      </c>
      <c r="J1143" s="8" t="str">
        <f t="shared" si="8"/>
        <v>101-250</v>
      </c>
      <c r="K1143" s="8" t="s">
        <v>14249</v>
      </c>
      <c r="L1143" s="8">
        <v>2</v>
      </c>
      <c r="M1143" s="9">
        <v>399</v>
      </c>
      <c r="N1143" s="3">
        <v>0.38</v>
      </c>
      <c r="O1143" s="2">
        <v>4</v>
      </c>
      <c r="P1143" s="4">
        <f t="shared" si="9"/>
        <v>0</v>
      </c>
      <c r="Q1143" s="4">
        <v>43994</v>
      </c>
      <c r="R1143" s="2" t="s">
        <v>208</v>
      </c>
      <c r="S1143" s="2" t="s">
        <v>34</v>
      </c>
      <c r="T1143" s="2" t="s">
        <v>35</v>
      </c>
      <c r="U1143" s="2" t="s">
        <v>36</v>
      </c>
      <c r="V1143" s="2" t="s">
        <v>37</v>
      </c>
      <c r="W1143" s="2" t="s">
        <v>38</v>
      </c>
      <c r="X1143" s="5" t="s">
        <v>209</v>
      </c>
      <c r="Y1143" s="5" t="s">
        <v>210</v>
      </c>
    </row>
    <row r="1144" spans="1:25" ht="13" x14ac:dyDescent="0.15">
      <c r="A1144" s="2" t="s">
        <v>3975</v>
      </c>
      <c r="B1144" s="2" t="s">
        <v>3976</v>
      </c>
      <c r="C1144" s="8" t="str">
        <f ca="1">IFERROR(__xludf.DUMMYFUNCTION("INDEX(SPLIT(B1144,"" ""),1)"),"USB")</f>
        <v>USB</v>
      </c>
      <c r="D1144" s="2" t="s">
        <v>13942</v>
      </c>
      <c r="E1144" s="8" t="s">
        <v>13947</v>
      </c>
      <c r="F1144" s="8" t="s">
        <v>14045</v>
      </c>
      <c r="G1144" s="8" t="s">
        <v>14050</v>
      </c>
      <c r="H1144" s="8" t="s">
        <v>14132</v>
      </c>
      <c r="I1144" s="9">
        <v>249</v>
      </c>
      <c r="J1144" s="8" t="str">
        <f t="shared" si="8"/>
        <v>101-250</v>
      </c>
      <c r="K1144" s="8" t="s">
        <v>14249</v>
      </c>
      <c r="L1144" s="8">
        <v>2</v>
      </c>
      <c r="M1144" s="9">
        <v>649</v>
      </c>
      <c r="N1144" s="3">
        <v>0.62</v>
      </c>
      <c r="O1144" s="2">
        <v>4</v>
      </c>
      <c r="P1144" s="4">
        <f t="shared" si="9"/>
        <v>0</v>
      </c>
      <c r="Q1144" s="4">
        <v>14404</v>
      </c>
      <c r="R1144" s="2" t="s">
        <v>3977</v>
      </c>
      <c r="S1144" s="2" t="s">
        <v>3978</v>
      </c>
      <c r="T1144" s="2" t="s">
        <v>3979</v>
      </c>
      <c r="U1144" s="2" t="s">
        <v>3980</v>
      </c>
      <c r="V1144" s="2" t="s">
        <v>3981</v>
      </c>
      <c r="W1144" s="2" t="s">
        <v>3982</v>
      </c>
      <c r="X1144" s="5" t="s">
        <v>3983</v>
      </c>
      <c r="Y1144" s="5" t="s">
        <v>3984</v>
      </c>
    </row>
    <row r="1145" spans="1:25" ht="13" x14ac:dyDescent="0.15">
      <c r="A1145" s="2" t="s">
        <v>7288</v>
      </c>
      <c r="B1145" s="2" t="s">
        <v>7289</v>
      </c>
      <c r="C1145" s="8" t="str">
        <f ca="1">IFERROR(__xludf.DUMMYFUNCTION("INDEX(SPLIT(B1145,"" ""),1)"),"TVARA")</f>
        <v>TVARA</v>
      </c>
      <c r="D1145" s="2" t="s">
        <v>13954</v>
      </c>
      <c r="E1145" s="8" t="s">
        <v>14026</v>
      </c>
      <c r="F1145" s="8" t="s">
        <v>14027</v>
      </c>
      <c r="G1145" s="8" t="s">
        <v>14028</v>
      </c>
      <c r="H1145" s="8"/>
      <c r="I1145" s="9">
        <v>249</v>
      </c>
      <c r="J1145" s="8" t="str">
        <f t="shared" si="8"/>
        <v>101-250</v>
      </c>
      <c r="K1145" s="8" t="s">
        <v>14249</v>
      </c>
      <c r="L1145" s="8">
        <v>2</v>
      </c>
      <c r="M1145" s="9">
        <v>600</v>
      </c>
      <c r="N1145" s="3">
        <v>0.59</v>
      </c>
      <c r="O1145" s="2">
        <v>4</v>
      </c>
      <c r="P1145" s="4">
        <f t="shared" si="9"/>
        <v>0</v>
      </c>
      <c r="Q1145" s="4">
        <v>1208</v>
      </c>
      <c r="R1145" s="2" t="s">
        <v>7290</v>
      </c>
      <c r="S1145" s="2" t="s">
        <v>7291</v>
      </c>
      <c r="T1145" s="2" t="s">
        <v>7292</v>
      </c>
      <c r="U1145" s="2" t="s">
        <v>7293</v>
      </c>
      <c r="V1145" s="2" t="s">
        <v>7294</v>
      </c>
      <c r="W1145" s="2" t="s">
        <v>7295</v>
      </c>
      <c r="X1145" s="5" t="s">
        <v>7296</v>
      </c>
      <c r="Y1145" s="5" t="s">
        <v>7297</v>
      </c>
    </row>
    <row r="1146" spans="1:25" ht="13" x14ac:dyDescent="0.15">
      <c r="A1146" s="2" t="s">
        <v>1671</v>
      </c>
      <c r="B1146" s="2" t="s">
        <v>1672</v>
      </c>
      <c r="C1146" s="8" t="str">
        <f ca="1">IFERROR(__xludf.DUMMYFUNCTION("INDEX(SPLIT(B1146,"" ""),1)"),"realme")</f>
        <v>realme</v>
      </c>
      <c r="D1146" s="2" t="s">
        <v>13954</v>
      </c>
      <c r="E1146" s="8" t="s">
        <v>14026</v>
      </c>
      <c r="F1146" s="8" t="s">
        <v>14095</v>
      </c>
      <c r="G1146" s="8" t="s">
        <v>14096</v>
      </c>
      <c r="H1146" s="8" t="s">
        <v>14097</v>
      </c>
      <c r="I1146" s="9">
        <v>249</v>
      </c>
      <c r="J1146" s="8" t="str">
        <f t="shared" si="8"/>
        <v>101-250</v>
      </c>
      <c r="K1146" s="8" t="s">
        <v>14249</v>
      </c>
      <c r="L1146" s="8">
        <v>2</v>
      </c>
      <c r="M1146" s="9">
        <v>399</v>
      </c>
      <c r="N1146" s="3">
        <v>0.38</v>
      </c>
      <c r="O1146" s="2">
        <v>4</v>
      </c>
      <c r="P1146" s="4">
        <f t="shared" si="9"/>
        <v>0</v>
      </c>
      <c r="Q1146" s="4">
        <v>6558</v>
      </c>
      <c r="R1146" s="2" t="s">
        <v>1673</v>
      </c>
      <c r="S1146" s="2" t="s">
        <v>1674</v>
      </c>
      <c r="T1146" s="2" t="s">
        <v>1675</v>
      </c>
      <c r="U1146" s="2" t="s">
        <v>1676</v>
      </c>
      <c r="V1146" s="2" t="s">
        <v>1677</v>
      </c>
      <c r="W1146" s="2" t="s">
        <v>1678</v>
      </c>
      <c r="X1146" s="5" t="s">
        <v>1679</v>
      </c>
      <c r="Y1146" s="5" t="s">
        <v>1680</v>
      </c>
    </row>
    <row r="1147" spans="1:25" ht="13" x14ac:dyDescent="0.15">
      <c r="A1147" s="2" t="s">
        <v>4605</v>
      </c>
      <c r="B1147" s="2" t="s">
        <v>4606</v>
      </c>
      <c r="C1147" s="8" t="str">
        <f ca="1">IFERROR(__xludf.DUMMYFUNCTION("INDEX(SPLIT(B1147,"" ""),1)"),"Flix")</f>
        <v>Flix</v>
      </c>
      <c r="D1147" s="2" t="s">
        <v>13942</v>
      </c>
      <c r="E1147" s="8" t="s">
        <v>13947</v>
      </c>
      <c r="F1147" s="8" t="s">
        <v>14045</v>
      </c>
      <c r="G1147" s="8" t="s">
        <v>14050</v>
      </c>
      <c r="H1147" s="8" t="s">
        <v>14132</v>
      </c>
      <c r="I1147" s="9">
        <v>249</v>
      </c>
      <c r="J1147" s="8" t="str">
        <f t="shared" si="8"/>
        <v>101-250</v>
      </c>
      <c r="K1147" s="8" t="s">
        <v>14249</v>
      </c>
      <c r="L1147" s="8">
        <v>2</v>
      </c>
      <c r="M1147" s="9">
        <v>599</v>
      </c>
      <c r="N1147" s="3">
        <v>0.57999999999999996</v>
      </c>
      <c r="O1147" s="2">
        <v>3.9</v>
      </c>
      <c r="P1147" s="4">
        <f t="shared" si="9"/>
        <v>0</v>
      </c>
      <c r="Q1147" s="4">
        <v>2147</v>
      </c>
      <c r="R1147" s="2" t="s">
        <v>4607</v>
      </c>
      <c r="S1147" s="2" t="s">
        <v>4608</v>
      </c>
      <c r="T1147" s="2" t="s">
        <v>4609</v>
      </c>
      <c r="U1147" s="2" t="s">
        <v>4610</v>
      </c>
      <c r="V1147" s="2" t="s">
        <v>4611</v>
      </c>
      <c r="W1147" s="2" t="s">
        <v>4612</v>
      </c>
      <c r="X1147" s="5" t="s">
        <v>4613</v>
      </c>
      <c r="Y1147" s="5" t="s">
        <v>4614</v>
      </c>
    </row>
    <row r="1148" spans="1:25" ht="13" x14ac:dyDescent="0.15">
      <c r="A1148" s="2" t="s">
        <v>1371</v>
      </c>
      <c r="B1148" s="2" t="s">
        <v>1372</v>
      </c>
      <c r="C1148" s="8" t="str">
        <f ca="1">IFERROR(__xludf.DUMMYFUNCTION("INDEX(SPLIT(B1148,"" ""),1)"),"pTron")</f>
        <v>pTron</v>
      </c>
      <c r="D1148" s="2" t="s">
        <v>13954</v>
      </c>
      <c r="E1148" s="8" t="s">
        <v>14026</v>
      </c>
      <c r="F1148" s="8" t="s">
        <v>14095</v>
      </c>
      <c r="G1148" s="8" t="s">
        <v>14096</v>
      </c>
      <c r="H1148" s="8" t="s">
        <v>14097</v>
      </c>
      <c r="I1148" s="9">
        <v>249</v>
      </c>
      <c r="J1148" s="8" t="str">
        <f t="shared" si="8"/>
        <v>101-250</v>
      </c>
      <c r="K1148" s="8" t="s">
        <v>14249</v>
      </c>
      <c r="L1148" s="8">
        <v>2</v>
      </c>
      <c r="M1148" s="9">
        <v>931</v>
      </c>
      <c r="N1148" s="3">
        <v>0.73</v>
      </c>
      <c r="O1148" s="2">
        <v>3.9</v>
      </c>
      <c r="P1148" s="4">
        <f t="shared" si="9"/>
        <v>0</v>
      </c>
      <c r="Q1148" s="4">
        <v>1075</v>
      </c>
      <c r="R1148" s="2" t="s">
        <v>1374</v>
      </c>
      <c r="S1148" s="2" t="s">
        <v>390</v>
      </c>
      <c r="T1148" s="2" t="s">
        <v>391</v>
      </c>
      <c r="U1148" s="2" t="s">
        <v>392</v>
      </c>
      <c r="V1148" s="2" t="s">
        <v>393</v>
      </c>
      <c r="W1148" s="2" t="s">
        <v>394</v>
      </c>
      <c r="X1148" s="5" t="s">
        <v>1375</v>
      </c>
      <c r="Y1148" s="5" t="s">
        <v>1376</v>
      </c>
    </row>
    <row r="1149" spans="1:25" ht="13" x14ac:dyDescent="0.15">
      <c r="A1149" s="2" t="s">
        <v>986</v>
      </c>
      <c r="B1149" s="2" t="s">
        <v>987</v>
      </c>
      <c r="C1149" s="8" t="str">
        <f ca="1">IFERROR(__xludf.DUMMYFUNCTION("INDEX(SPLIT(B1149,"" ""),1)"),"LOHAYA")</f>
        <v>LOHAYA</v>
      </c>
      <c r="D1149" s="2" t="s">
        <v>13942</v>
      </c>
      <c r="E1149" s="8" t="s">
        <v>13943</v>
      </c>
      <c r="F1149" s="8" t="s">
        <v>14038</v>
      </c>
      <c r="G1149" s="8" t="s">
        <v>14109</v>
      </c>
      <c r="H1149" s="8"/>
      <c r="I1149" s="9">
        <v>249</v>
      </c>
      <c r="J1149" s="8" t="str">
        <f t="shared" si="8"/>
        <v>101-250</v>
      </c>
      <c r="K1149" s="8" t="s">
        <v>14249</v>
      </c>
      <c r="L1149" s="8">
        <v>2</v>
      </c>
      <c r="M1149" s="9">
        <v>799</v>
      </c>
      <c r="N1149" s="3">
        <v>0.69</v>
      </c>
      <c r="O1149" s="2">
        <v>3.8</v>
      </c>
      <c r="P1149" s="4">
        <f t="shared" si="9"/>
        <v>0</v>
      </c>
      <c r="Q1149" s="4">
        <v>1079</v>
      </c>
      <c r="R1149" s="2" t="s">
        <v>988</v>
      </c>
      <c r="S1149" s="2" t="s">
        <v>989</v>
      </c>
      <c r="T1149" s="2" t="s">
        <v>990</v>
      </c>
      <c r="U1149" s="2" t="s">
        <v>991</v>
      </c>
      <c r="V1149" s="2" t="s">
        <v>992</v>
      </c>
      <c r="W1149" s="2" t="s">
        <v>993</v>
      </c>
      <c r="X1149" s="5" t="s">
        <v>994</v>
      </c>
      <c r="Y1149" s="5" t="s">
        <v>995</v>
      </c>
    </row>
    <row r="1150" spans="1:25" ht="13" x14ac:dyDescent="0.15">
      <c r="A1150" s="2" t="s">
        <v>1529</v>
      </c>
      <c r="B1150" s="2" t="s">
        <v>1530</v>
      </c>
      <c r="C1150" s="8" t="str">
        <f ca="1">IFERROR(__xludf.DUMMYFUNCTION("INDEX(SPLIT(B1150,"" ""),1)"),"GENERIC")</f>
        <v>GENERIC</v>
      </c>
      <c r="D1150" s="2" t="s">
        <v>13954</v>
      </c>
      <c r="E1150" s="8" t="s">
        <v>14048</v>
      </c>
      <c r="F1150" s="8" t="s">
        <v>14089</v>
      </c>
      <c r="G1150" s="8" t="s">
        <v>14090</v>
      </c>
      <c r="H1150" s="8"/>
      <c r="I1150" s="9">
        <v>249</v>
      </c>
      <c r="J1150" s="8" t="str">
        <f t="shared" si="8"/>
        <v>101-250</v>
      </c>
      <c r="K1150" s="8" t="s">
        <v>14249</v>
      </c>
      <c r="L1150" s="8">
        <v>2</v>
      </c>
      <c r="M1150" s="9">
        <v>399</v>
      </c>
      <c r="N1150" s="3">
        <v>0.38</v>
      </c>
      <c r="O1150" s="2">
        <v>3.4</v>
      </c>
      <c r="P1150" s="4">
        <f t="shared" si="9"/>
        <v>0</v>
      </c>
      <c r="Q1150" s="4">
        <v>4642</v>
      </c>
      <c r="R1150" s="2" t="s">
        <v>1531</v>
      </c>
      <c r="S1150" s="2" t="s">
        <v>1532</v>
      </c>
      <c r="T1150" s="2" t="s">
        <v>1533</v>
      </c>
      <c r="U1150" s="2" t="s">
        <v>1534</v>
      </c>
      <c r="V1150" s="2" t="s">
        <v>1535</v>
      </c>
      <c r="W1150" s="2" t="s">
        <v>1536</v>
      </c>
      <c r="X1150" s="5" t="s">
        <v>1537</v>
      </c>
      <c r="Y1150" s="5" t="s">
        <v>1538</v>
      </c>
    </row>
    <row r="1151" spans="1:25" ht="13" x14ac:dyDescent="0.15">
      <c r="A1151" s="2" t="s">
        <v>9280</v>
      </c>
      <c r="B1151" s="2" t="s">
        <v>9281</v>
      </c>
      <c r="C1151" s="8" t="str">
        <f ca="1">IFERROR(__xludf.DUMMYFUNCTION("INDEX(SPLIT(B1151,"" ""),1)"),"PRO365")</f>
        <v>PRO365</v>
      </c>
      <c r="D1151" s="2" t="s">
        <v>13950</v>
      </c>
      <c r="E1151" s="8" t="s">
        <v>13958</v>
      </c>
      <c r="F1151" s="8" t="s">
        <v>13969</v>
      </c>
      <c r="G1151" s="8" t="s">
        <v>14037</v>
      </c>
      <c r="H1151" s="8"/>
      <c r="I1151" s="9">
        <v>249</v>
      </c>
      <c r="J1151" s="8" t="str">
        <f t="shared" si="8"/>
        <v>101-250</v>
      </c>
      <c r="K1151" s="8" t="s">
        <v>14249</v>
      </c>
      <c r="L1151" s="8">
        <v>2</v>
      </c>
      <c r="M1151" s="9">
        <v>499</v>
      </c>
      <c r="N1151" s="3">
        <v>0.5</v>
      </c>
      <c r="O1151" s="2">
        <v>3.3</v>
      </c>
      <c r="P1151" s="4">
        <f t="shared" si="9"/>
        <v>0</v>
      </c>
      <c r="Q1151" s="4">
        <v>8427</v>
      </c>
      <c r="R1151" s="2" t="s">
        <v>9283</v>
      </c>
      <c r="S1151" s="2" t="s">
        <v>9284</v>
      </c>
      <c r="T1151" s="2" t="s">
        <v>9285</v>
      </c>
      <c r="U1151" s="2" t="s">
        <v>9286</v>
      </c>
      <c r="V1151" s="2" t="s">
        <v>9287</v>
      </c>
      <c r="W1151" s="2" t="s">
        <v>9288</v>
      </c>
      <c r="X1151" s="5" t="s">
        <v>9289</v>
      </c>
      <c r="Y1151" s="5" t="s">
        <v>9290</v>
      </c>
    </row>
    <row r="1152" spans="1:25" ht="13" x14ac:dyDescent="0.15">
      <c r="A1152" s="2" t="s">
        <v>3050</v>
      </c>
      <c r="B1152" s="2" t="s">
        <v>3051</v>
      </c>
      <c r="C1152" s="8" t="str">
        <f ca="1">IFERROR(__xludf.DUMMYFUNCTION("INDEX(SPLIT(B1152,"" ""),1)"),"LUNAGARIYA®,")</f>
        <v>LUNAGARIYA®,</v>
      </c>
      <c r="D1152" s="2" t="s">
        <v>13942</v>
      </c>
      <c r="E1152" s="8" t="s">
        <v>13943</v>
      </c>
      <c r="F1152" s="8" t="s">
        <v>14038</v>
      </c>
      <c r="G1152" s="8" t="s">
        <v>14109</v>
      </c>
      <c r="H1152" s="8"/>
      <c r="I1152" s="9">
        <v>247</v>
      </c>
      <c r="J1152" s="8" t="str">
        <f t="shared" si="8"/>
        <v>101-250</v>
      </c>
      <c r="K1152" s="8" t="s">
        <v>14249</v>
      </c>
      <c r="L1152" s="8">
        <v>2</v>
      </c>
      <c r="M1152" s="9">
        <v>399</v>
      </c>
      <c r="N1152" s="3">
        <v>0.38</v>
      </c>
      <c r="O1152" s="2">
        <v>3.9</v>
      </c>
      <c r="P1152" s="4">
        <f t="shared" si="9"/>
        <v>0</v>
      </c>
      <c r="Q1152" s="2">
        <v>200</v>
      </c>
      <c r="R1152" s="2" t="s">
        <v>3053</v>
      </c>
      <c r="S1152" s="2" t="s">
        <v>3054</v>
      </c>
      <c r="T1152" s="2" t="s">
        <v>3055</v>
      </c>
      <c r="U1152" s="2" t="s">
        <v>3056</v>
      </c>
      <c r="V1152" s="2" t="s">
        <v>3057</v>
      </c>
      <c r="W1152" s="2" t="s">
        <v>14253</v>
      </c>
      <c r="X1152" s="5" t="s">
        <v>3059</v>
      </c>
      <c r="Y1152" s="5" t="s">
        <v>3060</v>
      </c>
    </row>
    <row r="1153" spans="1:25" ht="13" x14ac:dyDescent="0.15">
      <c r="A1153" s="2" t="s">
        <v>3029</v>
      </c>
      <c r="B1153" s="2" t="s">
        <v>3030</v>
      </c>
      <c r="C1153" s="8" t="str">
        <f ca="1">IFERROR(__xludf.DUMMYFUNCTION("INDEX(SPLIT(B1153,"" ""),1)"),"Shopoflux")</f>
        <v>Shopoflux</v>
      </c>
      <c r="D1153" s="2" t="s">
        <v>13942</v>
      </c>
      <c r="E1153" s="8" t="s">
        <v>13943</v>
      </c>
      <c r="F1153" s="8" t="s">
        <v>14038</v>
      </c>
      <c r="G1153" s="8" t="s">
        <v>14109</v>
      </c>
      <c r="H1153" s="8"/>
      <c r="I1153" s="9">
        <v>246</v>
      </c>
      <c r="J1153" s="8" t="str">
        <f t="shared" si="8"/>
        <v>101-250</v>
      </c>
      <c r="K1153" s="8" t="s">
        <v>14249</v>
      </c>
      <c r="L1153" s="8">
        <v>2</v>
      </c>
      <c r="M1153" s="9">
        <v>600</v>
      </c>
      <c r="N1153" s="3">
        <v>0.59</v>
      </c>
      <c r="O1153" s="2">
        <v>4.2</v>
      </c>
      <c r="P1153" s="4">
        <f t="shared" si="9"/>
        <v>1</v>
      </c>
      <c r="Q1153" s="2">
        <v>143</v>
      </c>
      <c r="R1153" s="2" t="s">
        <v>3032</v>
      </c>
      <c r="S1153" s="2" t="s">
        <v>3033</v>
      </c>
      <c r="T1153" s="2" t="s">
        <v>3034</v>
      </c>
      <c r="U1153" s="2" t="s">
        <v>3035</v>
      </c>
      <c r="V1153" s="2" t="s">
        <v>3036</v>
      </c>
      <c r="W1153" s="2" t="s">
        <v>3037</v>
      </c>
      <c r="X1153" s="5" t="s">
        <v>3038</v>
      </c>
      <c r="Y1153" s="5" t="s">
        <v>3039</v>
      </c>
    </row>
    <row r="1154" spans="1:25" ht="13" x14ac:dyDescent="0.15">
      <c r="A1154" s="2" t="s">
        <v>10554</v>
      </c>
      <c r="B1154" s="2" t="s">
        <v>10555</v>
      </c>
      <c r="C1154" s="8" t="str">
        <f ca="1">IFERROR(__xludf.DUMMYFUNCTION("INDEX(SPLIT(B1154,"" ""),1)"),"Lint")</f>
        <v>Lint</v>
      </c>
      <c r="D1154" s="2" t="s">
        <v>13950</v>
      </c>
      <c r="E1154" s="8" t="s">
        <v>13958</v>
      </c>
      <c r="F1154" s="8" t="s">
        <v>13959</v>
      </c>
      <c r="G1154" s="8" t="s">
        <v>13992</v>
      </c>
      <c r="H1154" s="8" t="s">
        <v>14112</v>
      </c>
      <c r="I1154" s="9">
        <v>245</v>
      </c>
      <c r="J1154" s="8" t="str">
        <f t="shared" si="8"/>
        <v>101-250</v>
      </c>
      <c r="K1154" s="8" t="s">
        <v>14249</v>
      </c>
      <c r="L1154" s="8">
        <v>2</v>
      </c>
      <c r="M1154" s="9">
        <v>299</v>
      </c>
      <c r="N1154" s="3">
        <v>0.18</v>
      </c>
      <c r="O1154" s="2">
        <v>4.0999999999999996</v>
      </c>
      <c r="P1154" s="4">
        <f t="shared" si="9"/>
        <v>0</v>
      </c>
      <c r="Q1154" s="4">
        <v>1660</v>
      </c>
      <c r="R1154" s="2" t="s">
        <v>10557</v>
      </c>
      <c r="S1154" s="2" t="s">
        <v>10558</v>
      </c>
      <c r="T1154" s="2" t="s">
        <v>10559</v>
      </c>
      <c r="U1154" s="2" t="s">
        <v>10560</v>
      </c>
      <c r="V1154" s="2" t="s">
        <v>10561</v>
      </c>
      <c r="W1154" s="2" t="s">
        <v>10562</v>
      </c>
      <c r="X1154" s="5" t="s">
        <v>10563</v>
      </c>
      <c r="Y1154" s="5" t="s">
        <v>10564</v>
      </c>
    </row>
    <row r="1155" spans="1:25" ht="13" x14ac:dyDescent="0.15">
      <c r="A1155" s="2" t="s">
        <v>10176</v>
      </c>
      <c r="B1155" s="2" t="s">
        <v>10177</v>
      </c>
      <c r="C1155" s="8" t="str">
        <f ca="1">IFERROR(__xludf.DUMMYFUNCTION("INDEX(SPLIT(B1155,"" ""),1)"),"IKEA")</f>
        <v>IKEA</v>
      </c>
      <c r="D1155" s="2" t="s">
        <v>13950</v>
      </c>
      <c r="E1155" s="8" t="s">
        <v>13958</v>
      </c>
      <c r="F1155" s="8" t="s">
        <v>14005</v>
      </c>
      <c r="G1155" s="8" t="s">
        <v>14254</v>
      </c>
      <c r="H1155" s="8" t="s">
        <v>14255</v>
      </c>
      <c r="I1155" s="9">
        <v>244</v>
      </c>
      <c r="J1155" s="8" t="str">
        <f t="shared" si="8"/>
        <v>101-250</v>
      </c>
      <c r="K1155" s="8" t="s">
        <v>14249</v>
      </c>
      <c r="L1155" s="8">
        <v>2</v>
      </c>
      <c r="M1155" s="9">
        <v>499</v>
      </c>
      <c r="N1155" s="3">
        <v>0.51</v>
      </c>
      <c r="O1155" s="2">
        <v>3.3</v>
      </c>
      <c r="P1155" s="4">
        <f t="shared" si="9"/>
        <v>0</v>
      </c>
      <c r="Q1155" s="2">
        <v>478</v>
      </c>
      <c r="R1155" s="2" t="s">
        <v>10180</v>
      </c>
      <c r="S1155" s="2" t="s">
        <v>10181</v>
      </c>
      <c r="T1155" s="2" t="s">
        <v>10182</v>
      </c>
      <c r="U1155" s="2" t="s">
        <v>10183</v>
      </c>
      <c r="V1155" s="2" t="s">
        <v>10184</v>
      </c>
      <c r="W1155" s="2" t="s">
        <v>10185</v>
      </c>
      <c r="X1155" s="5" t="s">
        <v>10186</v>
      </c>
      <c r="Y1155" s="5" t="s">
        <v>10187</v>
      </c>
    </row>
    <row r="1156" spans="1:25" ht="13" x14ac:dyDescent="0.15">
      <c r="A1156" s="2" t="s">
        <v>1958</v>
      </c>
      <c r="B1156" s="2" t="s">
        <v>1959</v>
      </c>
      <c r="C1156" s="8" t="str">
        <f ca="1">IFERROR(__xludf.DUMMYFUNCTION("INDEX(SPLIT(B1156,"" ""),1)"),"Universal")</f>
        <v>Universal</v>
      </c>
      <c r="D1156" s="2" t="s">
        <v>13942</v>
      </c>
      <c r="E1156" s="8" t="s">
        <v>13943</v>
      </c>
      <c r="F1156" s="8" t="s">
        <v>14038</v>
      </c>
      <c r="G1156" s="8" t="s">
        <v>14109</v>
      </c>
      <c r="H1156" s="8"/>
      <c r="I1156" s="9">
        <v>239</v>
      </c>
      <c r="J1156" s="8" t="str">
        <f t="shared" si="8"/>
        <v>101-250</v>
      </c>
      <c r="K1156" s="8" t="s">
        <v>14249</v>
      </c>
      <c r="L1156" s="8">
        <v>2</v>
      </c>
      <c r="M1156" s="9">
        <v>699</v>
      </c>
      <c r="N1156" s="3">
        <v>0.66</v>
      </c>
      <c r="O1156" s="2">
        <v>4.4000000000000004</v>
      </c>
      <c r="P1156" s="4">
        <f t="shared" si="9"/>
        <v>1</v>
      </c>
      <c r="Q1156" s="4">
        <v>2640</v>
      </c>
      <c r="R1156" s="2" t="s">
        <v>1961</v>
      </c>
      <c r="S1156" s="2" t="s">
        <v>1962</v>
      </c>
      <c r="T1156" s="2" t="s">
        <v>1963</v>
      </c>
      <c r="U1156" s="2" t="s">
        <v>1964</v>
      </c>
      <c r="V1156" s="2" t="s">
        <v>1965</v>
      </c>
      <c r="W1156" s="2" t="s">
        <v>1966</v>
      </c>
      <c r="X1156" s="5" t="s">
        <v>1967</v>
      </c>
      <c r="Y1156" s="5" t="s">
        <v>1968</v>
      </c>
    </row>
    <row r="1157" spans="1:25" ht="13" x14ac:dyDescent="0.15">
      <c r="A1157" s="2" t="s">
        <v>11308</v>
      </c>
      <c r="B1157" s="2" t="s">
        <v>11309</v>
      </c>
      <c r="C1157" s="8" t="str">
        <f ca="1">IFERROR(__xludf.DUMMYFUNCTION("INDEX(SPLIT(B1157,"" ""),1)"),"Kitchenwell")</f>
        <v>Kitchenwell</v>
      </c>
      <c r="D1157" s="2" t="s">
        <v>13950</v>
      </c>
      <c r="E1157" s="8" t="s">
        <v>13958</v>
      </c>
      <c r="F1157" s="8" t="s">
        <v>13969</v>
      </c>
      <c r="G1157" s="8" t="s">
        <v>14140</v>
      </c>
      <c r="H1157" s="8" t="s">
        <v>14167</v>
      </c>
      <c r="I1157" s="9">
        <v>239</v>
      </c>
      <c r="J1157" s="8" t="str">
        <f t="shared" si="8"/>
        <v>101-250</v>
      </c>
      <c r="K1157" s="8" t="s">
        <v>14249</v>
      </c>
      <c r="L1157" s="8">
        <v>2</v>
      </c>
      <c r="M1157" s="9">
        <v>239</v>
      </c>
      <c r="N1157" s="3">
        <v>0</v>
      </c>
      <c r="O1157" s="2">
        <v>4.3</v>
      </c>
      <c r="P1157" s="4">
        <f t="shared" si="9"/>
        <v>1</v>
      </c>
      <c r="Q1157" s="2">
        <v>7</v>
      </c>
      <c r="R1157" s="2" t="s">
        <v>11310</v>
      </c>
      <c r="S1157" s="2" t="s">
        <v>11311</v>
      </c>
      <c r="T1157" s="2" t="s">
        <v>11312</v>
      </c>
      <c r="U1157" s="2" t="s">
        <v>11313</v>
      </c>
      <c r="V1157" s="2" t="s">
        <v>11314</v>
      </c>
      <c r="W1157" s="2" t="s">
        <v>11315</v>
      </c>
      <c r="X1157" s="5" t="s">
        <v>11316</v>
      </c>
      <c r="Y1157" s="5" t="s">
        <v>11317</v>
      </c>
    </row>
    <row r="1158" spans="1:25" ht="13" x14ac:dyDescent="0.15">
      <c r="A1158" s="2" t="s">
        <v>5018</v>
      </c>
      <c r="B1158" s="2" t="s">
        <v>5019</v>
      </c>
      <c r="C1158" s="8" t="str">
        <f ca="1">IFERROR(__xludf.DUMMYFUNCTION("INDEX(SPLIT(B1158,"" ""),1)"),"FLiX")</f>
        <v>FLiX</v>
      </c>
      <c r="D1158" s="2" t="s">
        <v>13942</v>
      </c>
      <c r="E1158" s="8" t="s">
        <v>13947</v>
      </c>
      <c r="F1158" s="8" t="s">
        <v>14045</v>
      </c>
      <c r="G1158" s="8" t="s">
        <v>14050</v>
      </c>
      <c r="H1158" s="8" t="s">
        <v>14132</v>
      </c>
      <c r="I1158" s="9">
        <v>239</v>
      </c>
      <c r="J1158" s="8" t="str">
        <f t="shared" si="8"/>
        <v>101-250</v>
      </c>
      <c r="K1158" s="8" t="s">
        <v>14249</v>
      </c>
      <c r="L1158" s="8">
        <v>2</v>
      </c>
      <c r="M1158" s="9">
        <v>599</v>
      </c>
      <c r="N1158" s="3">
        <v>0.6</v>
      </c>
      <c r="O1158" s="2">
        <v>3.9</v>
      </c>
      <c r="P1158" s="4">
        <f t="shared" si="9"/>
        <v>0</v>
      </c>
      <c r="Q1158" s="4">
        <v>2147</v>
      </c>
      <c r="R1158" s="2" t="s">
        <v>5020</v>
      </c>
      <c r="S1158" s="2" t="s">
        <v>4608</v>
      </c>
      <c r="T1158" s="2" t="s">
        <v>4609</v>
      </c>
      <c r="U1158" s="2" t="s">
        <v>4610</v>
      </c>
      <c r="V1158" s="2" t="s">
        <v>4611</v>
      </c>
      <c r="W1158" s="2" t="s">
        <v>4612</v>
      </c>
      <c r="X1158" s="5" t="s">
        <v>5021</v>
      </c>
      <c r="Y1158" s="5" t="s">
        <v>5022</v>
      </c>
    </row>
    <row r="1159" spans="1:25" ht="13" x14ac:dyDescent="0.15">
      <c r="A1159" s="2" t="s">
        <v>6798</v>
      </c>
      <c r="B1159" s="2" t="s">
        <v>6799</v>
      </c>
      <c r="C1159" s="8" t="str">
        <f ca="1">IFERROR(__xludf.DUMMYFUNCTION("INDEX(SPLIT(B1159,"" ""),1)"),"Quantum")</f>
        <v>Quantum</v>
      </c>
      <c r="D1159" s="2" t="s">
        <v>13954</v>
      </c>
      <c r="E1159" s="8" t="s">
        <v>14026</v>
      </c>
      <c r="F1159" s="8" t="s">
        <v>14095</v>
      </c>
      <c r="G1159" s="8" t="s">
        <v>14096</v>
      </c>
      <c r="H1159" s="8" t="s">
        <v>14245</v>
      </c>
      <c r="I1159" s="9">
        <v>238</v>
      </c>
      <c r="J1159" s="8" t="str">
        <f t="shared" si="8"/>
        <v>101-250</v>
      </c>
      <c r="K1159" s="8" t="s">
        <v>14249</v>
      </c>
      <c r="L1159" s="8">
        <v>2</v>
      </c>
      <c r="M1159" s="9">
        <v>699</v>
      </c>
      <c r="N1159" s="3">
        <v>0.66</v>
      </c>
      <c r="O1159" s="2">
        <v>4.4000000000000004</v>
      </c>
      <c r="P1159" s="4">
        <f t="shared" si="9"/>
        <v>1</v>
      </c>
      <c r="Q1159" s="4">
        <v>8372</v>
      </c>
      <c r="R1159" s="2" t="s">
        <v>6802</v>
      </c>
      <c r="S1159" s="2" t="s">
        <v>6803</v>
      </c>
      <c r="T1159" s="2" t="s">
        <v>6804</v>
      </c>
      <c r="U1159" s="2" t="s">
        <v>6805</v>
      </c>
      <c r="V1159" s="2" t="s">
        <v>6806</v>
      </c>
      <c r="W1159" s="2" t="s">
        <v>6807</v>
      </c>
      <c r="X1159" s="5" t="s">
        <v>6808</v>
      </c>
      <c r="Y1159" s="5" t="s">
        <v>6809</v>
      </c>
    </row>
    <row r="1160" spans="1:25" ht="13" x14ac:dyDescent="0.15">
      <c r="A1160" s="2" t="s">
        <v>6917</v>
      </c>
      <c r="B1160" s="2" t="s">
        <v>6918</v>
      </c>
      <c r="C1160" s="8" t="str">
        <f ca="1">IFERROR(__xludf.DUMMYFUNCTION("INDEX(SPLIT(B1160,"" ""),1)"),"Wembley")</f>
        <v>Wembley</v>
      </c>
      <c r="D1160" s="2" t="s">
        <v>13954</v>
      </c>
      <c r="E1160" s="8" t="s">
        <v>14026</v>
      </c>
      <c r="F1160" s="8" t="s">
        <v>14027</v>
      </c>
      <c r="G1160" s="8" t="s">
        <v>14028</v>
      </c>
      <c r="H1160" s="8"/>
      <c r="I1160" s="9">
        <v>235</v>
      </c>
      <c r="J1160" s="8" t="str">
        <f t="shared" si="8"/>
        <v>101-250</v>
      </c>
      <c r="K1160" s="8" t="s">
        <v>14249</v>
      </c>
      <c r="L1160" s="8">
        <v>2</v>
      </c>
      <c r="M1160" s="9">
        <v>1599</v>
      </c>
      <c r="N1160" s="3">
        <v>0.85</v>
      </c>
      <c r="O1160" s="2">
        <v>3.8</v>
      </c>
      <c r="P1160" s="4">
        <f t="shared" si="9"/>
        <v>0</v>
      </c>
      <c r="Q1160" s="4">
        <v>1173</v>
      </c>
      <c r="R1160" s="2" t="s">
        <v>6919</v>
      </c>
      <c r="S1160" s="2" t="s">
        <v>6920</v>
      </c>
      <c r="T1160" s="2" t="s">
        <v>6921</v>
      </c>
      <c r="U1160" s="2" t="s">
        <v>6922</v>
      </c>
      <c r="V1160" s="2" t="s">
        <v>6923</v>
      </c>
      <c r="W1160" s="2" t="s">
        <v>6924</v>
      </c>
      <c r="X1160" s="5" t="s">
        <v>6925</v>
      </c>
      <c r="Y1160" s="5" t="s">
        <v>6926</v>
      </c>
    </row>
    <row r="1161" spans="1:25" ht="13" x14ac:dyDescent="0.15">
      <c r="A1161" s="2" t="s">
        <v>2055</v>
      </c>
      <c r="B1161" s="2" t="s">
        <v>2056</v>
      </c>
      <c r="C1161" s="8" t="str">
        <f ca="1">IFERROR(__xludf.DUMMYFUNCTION("INDEX(SPLIT(B1161,"" ""),1)"),"7SEVEN®")</f>
        <v>7SEVEN®</v>
      </c>
      <c r="D1161" s="2" t="s">
        <v>13942</v>
      </c>
      <c r="E1161" s="8" t="s">
        <v>13943</v>
      </c>
      <c r="F1161" s="8" t="s">
        <v>14038</v>
      </c>
      <c r="G1161" s="8" t="s">
        <v>14109</v>
      </c>
      <c r="H1161" s="8"/>
      <c r="I1161" s="9">
        <v>235</v>
      </c>
      <c r="J1161" s="8" t="str">
        <f t="shared" si="8"/>
        <v>101-250</v>
      </c>
      <c r="K1161" s="8" t="s">
        <v>14249</v>
      </c>
      <c r="L1161" s="8">
        <v>2</v>
      </c>
      <c r="M1161" s="9">
        <v>599</v>
      </c>
      <c r="N1161" s="3">
        <v>0.61</v>
      </c>
      <c r="O1161" s="2">
        <v>3.5</v>
      </c>
      <c r="P1161" s="4">
        <f t="shared" si="9"/>
        <v>0</v>
      </c>
      <c r="Q1161" s="2">
        <v>197</v>
      </c>
      <c r="R1161" s="2" t="s">
        <v>2058</v>
      </c>
      <c r="S1161" s="2" t="s">
        <v>2059</v>
      </c>
      <c r="T1161" s="2" t="s">
        <v>2060</v>
      </c>
      <c r="U1161" s="2" t="s">
        <v>2061</v>
      </c>
      <c r="V1161" s="2" t="s">
        <v>2062</v>
      </c>
      <c r="W1161" s="2" t="s">
        <v>2063</v>
      </c>
      <c r="X1161" s="5" t="s">
        <v>2064</v>
      </c>
      <c r="Y1161" s="5" t="s">
        <v>2065</v>
      </c>
    </row>
    <row r="1162" spans="1:25" ht="13" x14ac:dyDescent="0.15">
      <c r="A1162" s="2" t="s">
        <v>13496</v>
      </c>
      <c r="B1162" s="2" t="s">
        <v>13497</v>
      </c>
      <c r="C1162" s="8" t="str">
        <f ca="1">IFERROR(__xludf.DUMMYFUNCTION("INDEX(SPLIT(B1162,"" ""),1)"),"KENT")</f>
        <v>KENT</v>
      </c>
      <c r="D1162" s="2" t="s">
        <v>13950</v>
      </c>
      <c r="E1162" s="8" t="s">
        <v>13958</v>
      </c>
      <c r="F1162" s="8" t="s">
        <v>13964</v>
      </c>
      <c r="G1162" s="8" t="s">
        <v>14153</v>
      </c>
      <c r="H1162" s="8"/>
      <c r="I1162" s="9">
        <v>231</v>
      </c>
      <c r="J1162" s="8" t="str">
        <f t="shared" si="8"/>
        <v>101-250</v>
      </c>
      <c r="K1162" s="8" t="s">
        <v>14249</v>
      </c>
      <c r="L1162" s="8">
        <v>2</v>
      </c>
      <c r="M1162" s="9">
        <v>260</v>
      </c>
      <c r="N1162" s="3">
        <v>0.11</v>
      </c>
      <c r="O1162" s="2">
        <v>4.0999999999999996</v>
      </c>
      <c r="P1162" s="4">
        <f t="shared" si="9"/>
        <v>0</v>
      </c>
      <c r="Q1162" s="2">
        <v>490</v>
      </c>
      <c r="R1162" s="2" t="s">
        <v>13499</v>
      </c>
      <c r="S1162" s="2" t="s">
        <v>13500</v>
      </c>
      <c r="T1162" s="2" t="s">
        <v>13501</v>
      </c>
      <c r="U1162" s="2" t="s">
        <v>13502</v>
      </c>
      <c r="V1162" s="2" t="s">
        <v>13503</v>
      </c>
      <c r="W1162" s="2" t="s">
        <v>14256</v>
      </c>
      <c r="X1162" s="5" t="s">
        <v>13505</v>
      </c>
      <c r="Y1162" s="5" t="s">
        <v>13506</v>
      </c>
    </row>
    <row r="1163" spans="1:25" ht="13" x14ac:dyDescent="0.15">
      <c r="A1163" s="2" t="s">
        <v>8802</v>
      </c>
      <c r="B1163" s="2" t="s">
        <v>8803</v>
      </c>
      <c r="C1163" s="8" t="str">
        <f ca="1">IFERROR(__xludf.DUMMYFUNCTION("INDEX(SPLIT(B1163,"" ""),1)"),"Camel")</f>
        <v>Camel</v>
      </c>
      <c r="D1163" s="2" t="s">
        <v>13950</v>
      </c>
      <c r="E1163" s="8" t="s">
        <v>14233</v>
      </c>
      <c r="F1163" s="8" t="s">
        <v>14234</v>
      </c>
      <c r="G1163" s="8"/>
      <c r="H1163" s="8"/>
      <c r="I1163" s="9">
        <v>230</v>
      </c>
      <c r="J1163" s="8" t="str">
        <f t="shared" si="8"/>
        <v>101-250</v>
      </c>
      <c r="K1163" s="8" t="s">
        <v>14249</v>
      </c>
      <c r="L1163" s="8">
        <v>2</v>
      </c>
      <c r="M1163" s="9">
        <v>230</v>
      </c>
      <c r="N1163" s="3">
        <v>0</v>
      </c>
      <c r="O1163" s="2">
        <v>4.5</v>
      </c>
      <c r="P1163" s="4">
        <f t="shared" si="9"/>
        <v>1</v>
      </c>
      <c r="Q1163" s="4">
        <v>9427</v>
      </c>
      <c r="R1163" s="2" t="s">
        <v>8805</v>
      </c>
      <c r="S1163" s="2" t="s">
        <v>8806</v>
      </c>
      <c r="T1163" s="2" t="s">
        <v>8807</v>
      </c>
      <c r="U1163" s="2" t="s">
        <v>8808</v>
      </c>
      <c r="V1163" s="2" t="s">
        <v>8809</v>
      </c>
      <c r="W1163" s="2" t="s">
        <v>8810</v>
      </c>
      <c r="X1163" s="5" t="s">
        <v>8811</v>
      </c>
      <c r="Y1163" s="5" t="s">
        <v>8812</v>
      </c>
    </row>
    <row r="1164" spans="1:25" ht="13" x14ac:dyDescent="0.15">
      <c r="A1164" s="2" t="s">
        <v>6959</v>
      </c>
      <c r="B1164" s="2" t="s">
        <v>6960</v>
      </c>
      <c r="C1164" s="8" t="str">
        <f ca="1">IFERROR(__xludf.DUMMYFUNCTION("INDEX(SPLIT(B1164,"" ""),1)"),"Lapster")</f>
        <v>Lapster</v>
      </c>
      <c r="D1164" s="2" t="s">
        <v>13954</v>
      </c>
      <c r="E1164" s="8" t="s">
        <v>14026</v>
      </c>
      <c r="F1164" s="8" t="s">
        <v>14027</v>
      </c>
      <c r="G1164" s="8" t="s">
        <v>14147</v>
      </c>
      <c r="H1164" s="8" t="s">
        <v>14148</v>
      </c>
      <c r="I1164" s="9">
        <v>230</v>
      </c>
      <c r="J1164" s="8" t="str">
        <f t="shared" si="8"/>
        <v>101-250</v>
      </c>
      <c r="K1164" s="8" t="s">
        <v>14249</v>
      </c>
      <c r="L1164" s="8">
        <v>2</v>
      </c>
      <c r="M1164" s="9">
        <v>999</v>
      </c>
      <c r="N1164" s="3">
        <v>0.77</v>
      </c>
      <c r="O1164" s="2">
        <v>4.2</v>
      </c>
      <c r="P1164" s="4">
        <f t="shared" si="9"/>
        <v>1</v>
      </c>
      <c r="Q1164" s="4">
        <v>1528</v>
      </c>
      <c r="R1164" s="2" t="s">
        <v>6961</v>
      </c>
      <c r="S1164" s="2" t="s">
        <v>6962</v>
      </c>
      <c r="T1164" s="2" t="s">
        <v>6963</v>
      </c>
      <c r="U1164" s="2" t="s">
        <v>6964</v>
      </c>
      <c r="V1164" s="2" t="s">
        <v>6965</v>
      </c>
      <c r="W1164" s="2" t="s">
        <v>6966</v>
      </c>
      <c r="X1164" s="5" t="s">
        <v>6967</v>
      </c>
      <c r="Y1164" s="5" t="s">
        <v>6968</v>
      </c>
    </row>
    <row r="1165" spans="1:25" ht="13" x14ac:dyDescent="0.15">
      <c r="A1165" s="2" t="s">
        <v>597</v>
      </c>
      <c r="B1165" s="2" t="s">
        <v>598</v>
      </c>
      <c r="C1165" s="8" t="str">
        <f ca="1">IFERROR(__xludf.DUMMYFUNCTION("INDEX(SPLIT(B1165,"" ""),1)"),"Tata")</f>
        <v>Tata</v>
      </c>
      <c r="D1165" s="2" t="s">
        <v>13942</v>
      </c>
      <c r="E1165" s="8" t="s">
        <v>13943</v>
      </c>
      <c r="F1165" s="8" t="s">
        <v>14038</v>
      </c>
      <c r="G1165" s="8" t="s">
        <v>14109</v>
      </c>
      <c r="H1165" s="8"/>
      <c r="I1165" s="9">
        <v>230</v>
      </c>
      <c r="J1165" s="8" t="str">
        <f t="shared" si="8"/>
        <v>101-250</v>
      </c>
      <c r="K1165" s="8" t="s">
        <v>14249</v>
      </c>
      <c r="L1165" s="8">
        <v>2</v>
      </c>
      <c r="M1165" s="9">
        <v>499</v>
      </c>
      <c r="N1165" s="3">
        <v>0.54</v>
      </c>
      <c r="O1165" s="2">
        <v>3.7</v>
      </c>
      <c r="P1165" s="4">
        <f t="shared" si="9"/>
        <v>0</v>
      </c>
      <c r="Q1165" s="4">
        <v>2960</v>
      </c>
      <c r="R1165" s="2" t="s">
        <v>600</v>
      </c>
      <c r="S1165" s="2" t="s">
        <v>601</v>
      </c>
      <c r="T1165" s="2" t="s">
        <v>602</v>
      </c>
      <c r="U1165" s="2" t="s">
        <v>603</v>
      </c>
      <c r="V1165" s="2" t="s">
        <v>604</v>
      </c>
      <c r="W1165" s="2" t="s">
        <v>605</v>
      </c>
      <c r="X1165" s="5" t="s">
        <v>606</v>
      </c>
      <c r="Y1165" s="5" t="s">
        <v>607</v>
      </c>
    </row>
    <row r="1166" spans="1:25" ht="13" x14ac:dyDescent="0.15">
      <c r="A1166" s="2" t="s">
        <v>1270</v>
      </c>
      <c r="B1166" s="2" t="s">
        <v>1271</v>
      </c>
      <c r="C1166" s="8" t="str">
        <f ca="1">IFERROR(__xludf.DUMMYFUNCTION("INDEX(SPLIT(B1166,"" ""),1)"),"AmazonBasics")</f>
        <v>AmazonBasics</v>
      </c>
      <c r="D1166" s="2" t="s">
        <v>13942</v>
      </c>
      <c r="E1166" s="8" t="s">
        <v>13943</v>
      </c>
      <c r="F1166" s="8" t="s">
        <v>14038</v>
      </c>
      <c r="G1166" s="8" t="s">
        <v>14096</v>
      </c>
      <c r="H1166" s="8" t="s">
        <v>14145</v>
      </c>
      <c r="I1166" s="9">
        <v>229</v>
      </c>
      <c r="J1166" s="8" t="str">
        <f t="shared" si="8"/>
        <v>101-250</v>
      </c>
      <c r="K1166" s="8" t="s">
        <v>14249</v>
      </c>
      <c r="L1166" s="8">
        <v>2</v>
      </c>
      <c r="M1166" s="9">
        <v>595</v>
      </c>
      <c r="N1166" s="3">
        <v>0.62</v>
      </c>
      <c r="O1166" s="2">
        <v>4.3</v>
      </c>
      <c r="P1166" s="4">
        <f t="shared" si="9"/>
        <v>1</v>
      </c>
      <c r="Q1166" s="4">
        <v>12835</v>
      </c>
      <c r="R1166" s="2" t="s">
        <v>1273</v>
      </c>
      <c r="S1166" s="2" t="s">
        <v>1274</v>
      </c>
      <c r="T1166" s="2" t="s">
        <v>1275</v>
      </c>
      <c r="U1166" s="2" t="s">
        <v>1276</v>
      </c>
      <c r="V1166" s="2" t="s">
        <v>1277</v>
      </c>
      <c r="W1166" s="2" t="s">
        <v>1278</v>
      </c>
      <c r="X1166" s="5" t="s">
        <v>1279</v>
      </c>
      <c r="Y1166" s="5" t="s">
        <v>1280</v>
      </c>
    </row>
    <row r="1167" spans="1:25" ht="13" x14ac:dyDescent="0.15">
      <c r="A1167" s="2" t="s">
        <v>99</v>
      </c>
      <c r="B1167" s="2" t="s">
        <v>100</v>
      </c>
      <c r="C1167" s="8" t="str">
        <f ca="1">IFERROR(__xludf.DUMMYFUNCTION("INDEX(SPLIT(B1167,"" ""),1)"),"MI")</f>
        <v>MI</v>
      </c>
      <c r="D1167" s="2" t="s">
        <v>13954</v>
      </c>
      <c r="E1167" s="8" t="s">
        <v>14026</v>
      </c>
      <c r="F1167" s="8" t="s">
        <v>14095</v>
      </c>
      <c r="G1167" s="8" t="s">
        <v>14096</v>
      </c>
      <c r="H1167" s="8" t="s">
        <v>14097</v>
      </c>
      <c r="I1167" s="9">
        <v>229</v>
      </c>
      <c r="J1167" s="8" t="str">
        <f t="shared" si="8"/>
        <v>101-250</v>
      </c>
      <c r="K1167" s="8" t="s">
        <v>14249</v>
      </c>
      <c r="L1167" s="8">
        <v>2</v>
      </c>
      <c r="M1167" s="9">
        <v>299</v>
      </c>
      <c r="N1167" s="3">
        <v>0.23</v>
      </c>
      <c r="O1167" s="2">
        <v>4.3</v>
      </c>
      <c r="P1167" s="4">
        <f t="shared" si="9"/>
        <v>1</v>
      </c>
      <c r="Q1167" s="4">
        <v>30411</v>
      </c>
      <c r="R1167" s="2" t="s">
        <v>103</v>
      </c>
      <c r="S1167" s="2" t="s">
        <v>104</v>
      </c>
      <c r="T1167" s="2" t="s">
        <v>105</v>
      </c>
      <c r="U1167" s="2" t="s">
        <v>106</v>
      </c>
      <c r="V1167" s="2" t="s">
        <v>107</v>
      </c>
      <c r="W1167" s="2" t="s">
        <v>108</v>
      </c>
      <c r="X1167" s="5" t="s">
        <v>109</v>
      </c>
      <c r="Y1167" s="5" t="s">
        <v>110</v>
      </c>
    </row>
    <row r="1168" spans="1:25" ht="13" x14ac:dyDescent="0.15">
      <c r="A1168" s="2" t="s">
        <v>13750</v>
      </c>
      <c r="B1168" s="2" t="s">
        <v>13751</v>
      </c>
      <c r="C1168" s="8" t="str">
        <f ca="1">IFERROR(__xludf.DUMMYFUNCTION("INDEX(SPLIT(B1168,"" ""),1)"),"IKEA")</f>
        <v>IKEA</v>
      </c>
      <c r="D1168" s="2" t="s">
        <v>13950</v>
      </c>
      <c r="E1168" s="8" t="s">
        <v>13958</v>
      </c>
      <c r="F1168" s="8" t="s">
        <v>14005</v>
      </c>
      <c r="G1168" s="8" t="s">
        <v>14141</v>
      </c>
      <c r="H1168" s="8"/>
      <c r="I1168" s="9">
        <v>229</v>
      </c>
      <c r="J1168" s="8" t="str">
        <f t="shared" si="8"/>
        <v>101-250</v>
      </c>
      <c r="K1168" s="8" t="s">
        <v>14249</v>
      </c>
      <c r="L1168" s="8">
        <v>2</v>
      </c>
      <c r="M1168" s="9">
        <v>399</v>
      </c>
      <c r="N1168" s="3">
        <v>0.43</v>
      </c>
      <c r="O1168" s="2">
        <v>3.6</v>
      </c>
      <c r="P1168" s="4">
        <f t="shared" si="9"/>
        <v>0</v>
      </c>
      <c r="Q1168" s="2">
        <v>451</v>
      </c>
      <c r="R1168" s="2" t="s">
        <v>13752</v>
      </c>
      <c r="S1168" s="2" t="s">
        <v>13753</v>
      </c>
      <c r="T1168" s="2" t="s">
        <v>13754</v>
      </c>
      <c r="U1168" s="2" t="s">
        <v>13755</v>
      </c>
      <c r="V1168" s="2" t="s">
        <v>13756</v>
      </c>
      <c r="W1168" s="2" t="s">
        <v>13757</v>
      </c>
      <c r="X1168" s="5" t="s">
        <v>13758</v>
      </c>
      <c r="Y1168" s="5" t="s">
        <v>13759</v>
      </c>
    </row>
    <row r="1169" spans="1:25" ht="13" x14ac:dyDescent="0.15">
      <c r="A1169" s="2" t="s">
        <v>11833</v>
      </c>
      <c r="B1169" s="2" t="s">
        <v>11834</v>
      </c>
      <c r="C1169" s="8" t="str">
        <f ca="1">IFERROR(__xludf.DUMMYFUNCTION("INDEX(SPLIT(B1169,"" ""),1)"),"Ikea")</f>
        <v>Ikea</v>
      </c>
      <c r="D1169" s="2" t="s">
        <v>13950</v>
      </c>
      <c r="E1169" s="8" t="s">
        <v>13958</v>
      </c>
      <c r="F1169" s="8" t="s">
        <v>14005</v>
      </c>
      <c r="G1169" s="8" t="s">
        <v>14141</v>
      </c>
      <c r="H1169" s="8"/>
      <c r="I1169" s="9">
        <v>229</v>
      </c>
      <c r="J1169" s="8" t="str">
        <f t="shared" si="8"/>
        <v>101-250</v>
      </c>
      <c r="K1169" s="8" t="s">
        <v>14249</v>
      </c>
      <c r="L1169" s="8">
        <v>2</v>
      </c>
      <c r="M1169" s="9">
        <v>499</v>
      </c>
      <c r="N1169" s="3">
        <v>0.54</v>
      </c>
      <c r="O1169" s="2">
        <v>3.5</v>
      </c>
      <c r="P1169" s="4">
        <f t="shared" si="9"/>
        <v>0</v>
      </c>
      <c r="Q1169" s="2">
        <v>185</v>
      </c>
      <c r="R1169" s="2" t="s">
        <v>11836</v>
      </c>
      <c r="S1169" s="2" t="s">
        <v>11837</v>
      </c>
      <c r="T1169" s="2" t="s">
        <v>11838</v>
      </c>
      <c r="U1169" s="2" t="s">
        <v>11839</v>
      </c>
      <c r="V1169" s="2" t="s">
        <v>11840</v>
      </c>
      <c r="W1169" s="2" t="s">
        <v>11841</v>
      </c>
      <c r="X1169" s="5" t="s">
        <v>11842</v>
      </c>
      <c r="Y1169" s="5" t="s">
        <v>11843</v>
      </c>
    </row>
    <row r="1170" spans="1:25" ht="13" x14ac:dyDescent="0.15">
      <c r="A1170" s="2" t="s">
        <v>1199</v>
      </c>
      <c r="B1170" s="2" t="s">
        <v>1200</v>
      </c>
      <c r="C1170" s="8" t="str">
        <f ca="1">IFERROR(__xludf.DUMMYFUNCTION("INDEX(SPLIT(B1170,"" ""),1)"),"Portronics")</f>
        <v>Portronics</v>
      </c>
      <c r="D1170" s="2" t="s">
        <v>13954</v>
      </c>
      <c r="E1170" s="8" t="s">
        <v>14026</v>
      </c>
      <c r="F1170" s="8" t="s">
        <v>14095</v>
      </c>
      <c r="G1170" s="8" t="s">
        <v>14096</v>
      </c>
      <c r="H1170" s="8" t="s">
        <v>14097</v>
      </c>
      <c r="I1170" s="9">
        <v>228</v>
      </c>
      <c r="J1170" s="8" t="str">
        <f t="shared" si="8"/>
        <v>101-250</v>
      </c>
      <c r="K1170" s="8" t="s">
        <v>14249</v>
      </c>
      <c r="L1170" s="8">
        <v>2</v>
      </c>
      <c r="M1170" s="9">
        <v>899</v>
      </c>
      <c r="N1170" s="3">
        <v>0.75</v>
      </c>
      <c r="O1170" s="2">
        <v>3.8</v>
      </c>
      <c r="P1170" s="4">
        <f t="shared" si="9"/>
        <v>0</v>
      </c>
      <c r="Q1170" s="2">
        <v>132</v>
      </c>
      <c r="R1170" s="2" t="s">
        <v>1202</v>
      </c>
      <c r="S1170" s="2" t="s">
        <v>1203</v>
      </c>
      <c r="T1170" s="2" t="s">
        <v>1204</v>
      </c>
      <c r="U1170" s="2" t="s">
        <v>1205</v>
      </c>
      <c r="V1170" s="2" t="s">
        <v>1206</v>
      </c>
      <c r="W1170" s="2" t="s">
        <v>1207</v>
      </c>
      <c r="X1170" s="5" t="s">
        <v>1208</v>
      </c>
      <c r="Y1170" s="5" t="s">
        <v>1209</v>
      </c>
    </row>
    <row r="1171" spans="1:25" ht="13" x14ac:dyDescent="0.15">
      <c r="A1171" s="2" t="s">
        <v>5939</v>
      </c>
      <c r="B1171" s="2" t="s">
        <v>5940</v>
      </c>
      <c r="C1171" s="8" t="str">
        <f ca="1">IFERROR(__xludf.DUMMYFUNCTION("INDEX(SPLIT(B1171,"" ""),1)"),"Panasonic")</f>
        <v>Panasonic</v>
      </c>
      <c r="D1171" s="2" t="s">
        <v>13942</v>
      </c>
      <c r="E1171" s="8" t="s">
        <v>14103</v>
      </c>
      <c r="F1171" s="8"/>
      <c r="G1171" s="8"/>
      <c r="H1171" s="8"/>
      <c r="I1171" s="9">
        <v>225</v>
      </c>
      <c r="J1171" s="8" t="str">
        <f t="shared" si="8"/>
        <v>101-250</v>
      </c>
      <c r="K1171" s="8" t="s">
        <v>14249</v>
      </c>
      <c r="L1171" s="8">
        <v>2</v>
      </c>
      <c r="M1171" s="9">
        <v>250</v>
      </c>
      <c r="N1171" s="3">
        <v>0.1</v>
      </c>
      <c r="O1171" s="2">
        <v>4.4000000000000004</v>
      </c>
      <c r="P1171" s="4">
        <f t="shared" si="9"/>
        <v>1</v>
      </c>
      <c r="Q1171" s="4">
        <v>26556</v>
      </c>
      <c r="R1171" s="2" t="s">
        <v>5943</v>
      </c>
      <c r="S1171" s="2" t="s">
        <v>5944</v>
      </c>
      <c r="T1171" s="2" t="s">
        <v>5945</v>
      </c>
      <c r="U1171" s="2" t="s">
        <v>5946</v>
      </c>
      <c r="V1171" s="2" t="s">
        <v>5947</v>
      </c>
      <c r="W1171" s="2" t="s">
        <v>5948</v>
      </c>
      <c r="X1171" s="5" t="s">
        <v>5949</v>
      </c>
      <c r="Y1171" s="5" t="s">
        <v>5950</v>
      </c>
    </row>
    <row r="1172" spans="1:25" ht="13" x14ac:dyDescent="0.15">
      <c r="A1172" s="2" t="s">
        <v>8984</v>
      </c>
      <c r="B1172" s="2" t="s">
        <v>8985</v>
      </c>
      <c r="C1172" s="8" t="str">
        <f ca="1">IFERROR(__xludf.DUMMYFUNCTION("INDEX(SPLIT(B1172,"" ""),1)"),"Camlin")</f>
        <v>Camlin</v>
      </c>
      <c r="D1172" s="2" t="s">
        <v>14113</v>
      </c>
      <c r="E1172" s="8" t="s">
        <v>14114</v>
      </c>
      <c r="F1172" s="8" t="s">
        <v>14115</v>
      </c>
      <c r="G1172" s="8" t="s">
        <v>14116</v>
      </c>
      <c r="H1172" s="8" t="s">
        <v>14211</v>
      </c>
      <c r="I1172" s="9">
        <v>225</v>
      </c>
      <c r="J1172" s="8" t="str">
        <f t="shared" si="8"/>
        <v>101-250</v>
      </c>
      <c r="K1172" s="8" t="s">
        <v>14249</v>
      </c>
      <c r="L1172" s="8">
        <v>2</v>
      </c>
      <c r="M1172" s="9">
        <v>225</v>
      </c>
      <c r="N1172" s="3">
        <v>0</v>
      </c>
      <c r="O1172" s="2">
        <v>4.0999999999999996</v>
      </c>
      <c r="P1172" s="4">
        <f t="shared" si="9"/>
        <v>0</v>
      </c>
      <c r="Q1172" s="4">
        <v>4798</v>
      </c>
      <c r="R1172" s="2" t="s">
        <v>8987</v>
      </c>
      <c r="S1172" s="2" t="s">
        <v>8988</v>
      </c>
      <c r="T1172" s="2" t="s">
        <v>8989</v>
      </c>
      <c r="U1172" s="2" t="s">
        <v>8990</v>
      </c>
      <c r="V1172" s="2" t="s">
        <v>8991</v>
      </c>
      <c r="W1172" s="2" t="s">
        <v>8992</v>
      </c>
      <c r="X1172" s="5" t="s">
        <v>8993</v>
      </c>
      <c r="Y1172" s="5" t="s">
        <v>8994</v>
      </c>
    </row>
    <row r="1173" spans="1:25" ht="13" x14ac:dyDescent="0.15">
      <c r="A1173" s="2" t="s">
        <v>1925</v>
      </c>
      <c r="B1173" s="2" t="s">
        <v>1926</v>
      </c>
      <c r="C1173" s="8" t="str">
        <f ca="1">IFERROR(__xludf.DUMMYFUNCTION("INDEX(SPLIT(B1173,"" ""),1)"),"Time")</f>
        <v>Time</v>
      </c>
      <c r="D1173" s="2" t="s">
        <v>13954</v>
      </c>
      <c r="E1173" s="8" t="s">
        <v>14026</v>
      </c>
      <c r="F1173" s="8" t="s">
        <v>14095</v>
      </c>
      <c r="G1173" s="8" t="s">
        <v>14096</v>
      </c>
      <c r="H1173" s="8" t="s">
        <v>14097</v>
      </c>
      <c r="I1173" s="9">
        <v>225</v>
      </c>
      <c r="J1173" s="8" t="str">
        <f t="shared" si="8"/>
        <v>101-250</v>
      </c>
      <c r="K1173" s="8" t="s">
        <v>14249</v>
      </c>
      <c r="L1173" s="8">
        <v>2</v>
      </c>
      <c r="M1173" s="9">
        <v>499</v>
      </c>
      <c r="N1173" s="3">
        <v>0.55000000000000004</v>
      </c>
      <c r="O1173" s="2">
        <v>4.0999999999999996</v>
      </c>
      <c r="P1173" s="4">
        <f t="shared" si="9"/>
        <v>0</v>
      </c>
      <c r="Q1173" s="2">
        <v>789</v>
      </c>
      <c r="R1173" s="2" t="s">
        <v>1928</v>
      </c>
      <c r="S1173" s="2" t="s">
        <v>1929</v>
      </c>
      <c r="T1173" s="2" t="s">
        <v>1930</v>
      </c>
      <c r="U1173" s="2" t="s">
        <v>1931</v>
      </c>
      <c r="V1173" s="2" t="s">
        <v>1932</v>
      </c>
      <c r="W1173" s="2" t="s">
        <v>1933</v>
      </c>
      <c r="X1173" s="5" t="s">
        <v>1934</v>
      </c>
      <c r="Y1173" s="5" t="s">
        <v>1935</v>
      </c>
    </row>
    <row r="1174" spans="1:25" ht="13" x14ac:dyDescent="0.15">
      <c r="A1174" s="2" t="s">
        <v>146</v>
      </c>
      <c r="B1174" s="2" t="s">
        <v>147</v>
      </c>
      <c r="C1174" s="8" t="str">
        <f ca="1">IFERROR(__xludf.DUMMYFUNCTION("INDEX(SPLIT(B1174,"" ""),1)"),"AmazonBasics")</f>
        <v>AmazonBasics</v>
      </c>
      <c r="D1174" s="2" t="s">
        <v>13942</v>
      </c>
      <c r="E1174" s="8" t="s">
        <v>13943</v>
      </c>
      <c r="F1174" s="8" t="s">
        <v>14038</v>
      </c>
      <c r="G1174" s="8" t="s">
        <v>14096</v>
      </c>
      <c r="H1174" s="8" t="s">
        <v>14145</v>
      </c>
      <c r="I1174" s="9">
        <v>219</v>
      </c>
      <c r="J1174" s="8" t="str">
        <f t="shared" si="8"/>
        <v>101-250</v>
      </c>
      <c r="K1174" s="8" t="s">
        <v>14249</v>
      </c>
      <c r="L1174" s="8">
        <v>2</v>
      </c>
      <c r="M1174" s="9">
        <v>700</v>
      </c>
      <c r="N1174" s="3">
        <v>0.69</v>
      </c>
      <c r="O1174" s="2">
        <v>4.4000000000000004</v>
      </c>
      <c r="P1174" s="4">
        <f t="shared" si="9"/>
        <v>1</v>
      </c>
      <c r="Q1174" s="2" t="s">
        <v>151</v>
      </c>
      <c r="R1174" s="2" t="s">
        <v>152</v>
      </c>
      <c r="S1174" s="2" t="s">
        <v>153</v>
      </c>
      <c r="T1174" s="2" t="s">
        <v>154</v>
      </c>
      <c r="U1174" s="2" t="s">
        <v>155</v>
      </c>
      <c r="V1174" s="2" t="s">
        <v>156</v>
      </c>
      <c r="W1174" s="2" t="s">
        <v>157</v>
      </c>
      <c r="X1174" s="5" t="s">
        <v>158</v>
      </c>
      <c r="Y1174" s="5" t="s">
        <v>159</v>
      </c>
    </row>
    <row r="1175" spans="1:25" ht="13" x14ac:dyDescent="0.15">
      <c r="A1175" s="2" t="s">
        <v>5088</v>
      </c>
      <c r="B1175" s="2" t="s">
        <v>5089</v>
      </c>
      <c r="C1175" s="8" t="str">
        <f ca="1">IFERROR(__xludf.DUMMYFUNCTION("INDEX(SPLIT(B1175,"" ""),1)"),"Amazon")</f>
        <v>Amazon</v>
      </c>
      <c r="D1175" s="2" t="s">
        <v>13942</v>
      </c>
      <c r="E1175" s="8" t="s">
        <v>13947</v>
      </c>
      <c r="F1175" s="8" t="s">
        <v>14045</v>
      </c>
      <c r="G1175" s="8" t="s">
        <v>14050</v>
      </c>
      <c r="H1175" s="8" t="s">
        <v>14132</v>
      </c>
      <c r="I1175" s="9">
        <v>219</v>
      </c>
      <c r="J1175" s="8" t="str">
        <f t="shared" si="8"/>
        <v>101-250</v>
      </c>
      <c r="K1175" s="8" t="s">
        <v>14249</v>
      </c>
      <c r="L1175" s="8">
        <v>2</v>
      </c>
      <c r="M1175" s="9">
        <v>499</v>
      </c>
      <c r="N1175" s="3">
        <v>0.56000000000000005</v>
      </c>
      <c r="O1175" s="2">
        <v>4.4000000000000004</v>
      </c>
      <c r="P1175" s="4">
        <f t="shared" si="9"/>
        <v>1</v>
      </c>
      <c r="Q1175" s="2">
        <v>14</v>
      </c>
      <c r="R1175" s="2" t="s">
        <v>5090</v>
      </c>
      <c r="S1175" s="2" t="s">
        <v>5091</v>
      </c>
      <c r="T1175" s="2" t="s">
        <v>5092</v>
      </c>
      <c r="U1175" s="2" t="s">
        <v>5093</v>
      </c>
      <c r="V1175" s="2" t="s">
        <v>5094</v>
      </c>
      <c r="W1175" s="2" t="s">
        <v>5095</v>
      </c>
      <c r="X1175" s="5" t="s">
        <v>5096</v>
      </c>
      <c r="Y1175" s="5" t="s">
        <v>5097</v>
      </c>
    </row>
    <row r="1176" spans="1:25" ht="13" x14ac:dyDescent="0.15">
      <c r="A1176" s="2" t="s">
        <v>739</v>
      </c>
      <c r="B1176" s="2" t="s">
        <v>740</v>
      </c>
      <c r="C1176" s="8" t="str">
        <f ca="1">IFERROR(__xludf.DUMMYFUNCTION("INDEX(SPLIT(B1176,"" ""),1)"),"Amazon")</f>
        <v>Amazon</v>
      </c>
      <c r="D1176" s="2" t="s">
        <v>13954</v>
      </c>
      <c r="E1176" s="8" t="s">
        <v>14026</v>
      </c>
      <c r="F1176" s="8" t="s">
        <v>14095</v>
      </c>
      <c r="G1176" s="8" t="s">
        <v>14096</v>
      </c>
      <c r="H1176" s="8" t="s">
        <v>14097</v>
      </c>
      <c r="I1176" s="9">
        <v>219</v>
      </c>
      <c r="J1176" s="8" t="str">
        <f t="shared" si="8"/>
        <v>101-250</v>
      </c>
      <c r="K1176" s="8" t="s">
        <v>14249</v>
      </c>
      <c r="L1176" s="8">
        <v>2</v>
      </c>
      <c r="M1176" s="9">
        <v>700</v>
      </c>
      <c r="N1176" s="3">
        <v>0.69</v>
      </c>
      <c r="O1176" s="2">
        <v>4.3</v>
      </c>
      <c r="P1176" s="4">
        <f t="shared" si="9"/>
        <v>1</v>
      </c>
      <c r="Q1176" s="4">
        <v>20053</v>
      </c>
      <c r="R1176" s="2" t="s">
        <v>741</v>
      </c>
      <c r="S1176" s="2" t="s">
        <v>742</v>
      </c>
      <c r="T1176" s="2" t="s">
        <v>743</v>
      </c>
      <c r="U1176" s="2" t="s">
        <v>744</v>
      </c>
      <c r="V1176" s="2" t="s">
        <v>745</v>
      </c>
      <c r="W1176" s="2" t="s">
        <v>746</v>
      </c>
      <c r="X1176" s="5" t="s">
        <v>747</v>
      </c>
      <c r="Y1176" s="5" t="s">
        <v>748</v>
      </c>
    </row>
    <row r="1177" spans="1:25" ht="13" x14ac:dyDescent="0.15">
      <c r="A1177" s="2" t="s">
        <v>13612</v>
      </c>
      <c r="B1177" s="2" t="s">
        <v>13613</v>
      </c>
      <c r="C1177" s="8" t="str">
        <f ca="1">IFERROR(__xludf.DUMMYFUNCTION("INDEX(SPLIT(B1177,"" ""),1)"),"Kuber")</f>
        <v>Kuber</v>
      </c>
      <c r="D1177" s="2" t="s">
        <v>13950</v>
      </c>
      <c r="E1177" s="8" t="s">
        <v>14150</v>
      </c>
      <c r="F1177" s="8" t="s">
        <v>14151</v>
      </c>
      <c r="G1177" s="8" t="s">
        <v>14152</v>
      </c>
      <c r="H1177" s="8"/>
      <c r="I1177" s="9">
        <v>219</v>
      </c>
      <c r="J1177" s="8" t="str">
        <f t="shared" si="8"/>
        <v>101-250</v>
      </c>
      <c r="K1177" s="8" t="s">
        <v>14249</v>
      </c>
      <c r="L1177" s="8">
        <v>2</v>
      </c>
      <c r="M1177" s="9">
        <v>249</v>
      </c>
      <c r="N1177" s="3">
        <v>0.12</v>
      </c>
      <c r="O1177" s="2">
        <v>4</v>
      </c>
      <c r="P1177" s="4">
        <f t="shared" si="9"/>
        <v>0</v>
      </c>
      <c r="Q1177" s="4">
        <v>1108</v>
      </c>
      <c r="R1177" s="2" t="s">
        <v>13614</v>
      </c>
      <c r="S1177" s="2" t="s">
        <v>13615</v>
      </c>
      <c r="T1177" s="2" t="s">
        <v>13616</v>
      </c>
      <c r="U1177" s="2" t="s">
        <v>13617</v>
      </c>
      <c r="V1177" s="2" t="s">
        <v>13618</v>
      </c>
      <c r="W1177" s="2" t="s">
        <v>13619</v>
      </c>
      <c r="X1177" s="5" t="s">
        <v>13620</v>
      </c>
      <c r="Y1177" s="5" t="s">
        <v>13621</v>
      </c>
    </row>
    <row r="1178" spans="1:25" ht="13" x14ac:dyDescent="0.15">
      <c r="A1178" s="2" t="s">
        <v>2905</v>
      </c>
      <c r="B1178" s="2" t="s">
        <v>2906</v>
      </c>
      <c r="C1178" s="8" t="str">
        <f ca="1">IFERROR(__xludf.DUMMYFUNCTION("INDEX(SPLIT(B1178,"" ""),1)"),"NK")</f>
        <v>NK</v>
      </c>
      <c r="D1178" s="2" t="s">
        <v>13954</v>
      </c>
      <c r="E1178" s="8" t="s">
        <v>14048</v>
      </c>
      <c r="F1178" s="8" t="s">
        <v>14089</v>
      </c>
      <c r="G1178" s="8" t="s">
        <v>14090</v>
      </c>
      <c r="H1178" s="8"/>
      <c r="I1178" s="9">
        <v>218</v>
      </c>
      <c r="J1178" s="8" t="str">
        <f t="shared" si="8"/>
        <v>101-250</v>
      </c>
      <c r="K1178" s="8" t="s">
        <v>14249</v>
      </c>
      <c r="L1178" s="8">
        <v>2</v>
      </c>
      <c r="M1178" s="9">
        <v>999</v>
      </c>
      <c r="N1178" s="3">
        <v>0.78</v>
      </c>
      <c r="O1178" s="2">
        <v>4.2</v>
      </c>
      <c r="P1178" s="4">
        <f t="shared" si="9"/>
        <v>1</v>
      </c>
      <c r="Q1178" s="2">
        <v>163</v>
      </c>
      <c r="R1178" s="2" t="s">
        <v>2908</v>
      </c>
      <c r="S1178" s="2" t="s">
        <v>2909</v>
      </c>
      <c r="T1178" s="2" t="s">
        <v>2910</v>
      </c>
      <c r="U1178" s="2" t="s">
        <v>2911</v>
      </c>
      <c r="V1178" s="2" t="s">
        <v>2912</v>
      </c>
      <c r="W1178" s="2" t="s">
        <v>2913</v>
      </c>
      <c r="X1178" s="5" t="s">
        <v>2914</v>
      </c>
      <c r="Y1178" s="5" t="s">
        <v>2915</v>
      </c>
    </row>
    <row r="1179" spans="1:25" ht="13" x14ac:dyDescent="0.15">
      <c r="A1179" s="2" t="s">
        <v>5216</v>
      </c>
      <c r="B1179" s="2" t="s">
        <v>5217</v>
      </c>
      <c r="C1179" s="8" t="str">
        <f ca="1">IFERROR(__xludf.DUMMYFUNCTION("INDEX(SPLIT(B1179,"" ""),1)"),"Storio")</f>
        <v>Storio</v>
      </c>
      <c r="D1179" s="2" t="s">
        <v>13954</v>
      </c>
      <c r="E1179" s="8" t="s">
        <v>14026</v>
      </c>
      <c r="F1179" s="8" t="s">
        <v>14027</v>
      </c>
      <c r="G1179" s="8" t="s">
        <v>14028</v>
      </c>
      <c r="H1179" s="8"/>
      <c r="I1179" s="9">
        <v>217</v>
      </c>
      <c r="J1179" s="8" t="str">
        <f t="shared" si="8"/>
        <v>101-250</v>
      </c>
      <c r="K1179" s="8" t="s">
        <v>14249</v>
      </c>
      <c r="L1179" s="8">
        <v>2</v>
      </c>
      <c r="M1179" s="9">
        <v>237</v>
      </c>
      <c r="N1179" s="3">
        <v>0.08</v>
      </c>
      <c r="O1179" s="2">
        <v>3.8</v>
      </c>
      <c r="P1179" s="4">
        <f t="shared" si="9"/>
        <v>0</v>
      </c>
      <c r="Q1179" s="4">
        <v>7354</v>
      </c>
      <c r="R1179" s="2" t="s">
        <v>5221</v>
      </c>
      <c r="S1179" s="2" t="s">
        <v>5222</v>
      </c>
      <c r="T1179" s="2" t="s">
        <v>5223</v>
      </c>
      <c r="U1179" s="2" t="s">
        <v>5224</v>
      </c>
      <c r="V1179" s="2" t="s">
        <v>5225</v>
      </c>
      <c r="W1179" s="2" t="s">
        <v>5226</v>
      </c>
      <c r="X1179" s="5" t="s">
        <v>5227</v>
      </c>
      <c r="Y1179" s="5" t="s">
        <v>5228</v>
      </c>
    </row>
    <row r="1180" spans="1:25" ht="13" x14ac:dyDescent="0.15">
      <c r="A1180" s="2" t="s">
        <v>12986</v>
      </c>
      <c r="B1180" s="2" t="s">
        <v>12987</v>
      </c>
      <c r="C1180" s="8" t="str">
        <f ca="1">IFERROR(__xludf.DUMMYFUNCTION("INDEX(SPLIT(B1180,"" ""),1)"),"Macmillan")</f>
        <v>Macmillan</v>
      </c>
      <c r="D1180" s="2" t="s">
        <v>13950</v>
      </c>
      <c r="E1180" s="8" t="s">
        <v>13958</v>
      </c>
      <c r="F1180" s="8" t="s">
        <v>13964</v>
      </c>
      <c r="G1180" s="8" t="s">
        <v>14153</v>
      </c>
      <c r="H1180" s="8"/>
      <c r="I1180" s="9">
        <v>215</v>
      </c>
      <c r="J1180" s="8" t="str">
        <f t="shared" si="8"/>
        <v>101-250</v>
      </c>
      <c r="K1180" s="8" t="s">
        <v>14249</v>
      </c>
      <c r="L1180" s="8">
        <v>2</v>
      </c>
      <c r="M1180" s="9">
        <v>1499</v>
      </c>
      <c r="N1180" s="3">
        <v>0.86</v>
      </c>
      <c r="O1180" s="2">
        <v>3.9</v>
      </c>
      <c r="P1180" s="4">
        <f t="shared" si="9"/>
        <v>0</v>
      </c>
      <c r="Q1180" s="4">
        <v>1004</v>
      </c>
      <c r="R1180" s="2" t="s">
        <v>12988</v>
      </c>
      <c r="S1180" s="2" t="s">
        <v>12989</v>
      </c>
      <c r="T1180" s="2" t="s">
        <v>12990</v>
      </c>
      <c r="U1180" s="2" t="s">
        <v>12991</v>
      </c>
      <c r="V1180" s="2" t="s">
        <v>12992</v>
      </c>
      <c r="W1180" s="2" t="s">
        <v>12993</v>
      </c>
      <c r="X1180" s="5" t="s">
        <v>12994</v>
      </c>
      <c r="Y1180" s="5" t="s">
        <v>12995</v>
      </c>
    </row>
    <row r="1181" spans="1:25" ht="13" x14ac:dyDescent="0.15">
      <c r="A1181" s="2" t="s">
        <v>2729</v>
      </c>
      <c r="B1181" s="2" t="s">
        <v>2730</v>
      </c>
      <c r="C1181" s="8" t="str">
        <f ca="1">IFERROR(__xludf.DUMMYFUNCTION("INDEX(SPLIT(B1181,"" ""),1)"),"Tata")</f>
        <v>Tata</v>
      </c>
      <c r="D1181" s="2" t="s">
        <v>13942</v>
      </c>
      <c r="E1181" s="8" t="s">
        <v>13943</v>
      </c>
      <c r="F1181" s="8" t="s">
        <v>14038</v>
      </c>
      <c r="G1181" s="8" t="s">
        <v>14109</v>
      </c>
      <c r="H1181" s="8"/>
      <c r="I1181" s="9">
        <v>215</v>
      </c>
      <c r="J1181" s="8" t="str">
        <f t="shared" si="8"/>
        <v>101-250</v>
      </c>
      <c r="K1181" s="8" t="s">
        <v>14249</v>
      </c>
      <c r="L1181" s="8">
        <v>2</v>
      </c>
      <c r="M1181" s="9">
        <v>499</v>
      </c>
      <c r="N1181" s="3">
        <v>0.56999999999999995</v>
      </c>
      <c r="O1181" s="2">
        <v>3.5</v>
      </c>
      <c r="P1181" s="4">
        <f t="shared" si="9"/>
        <v>0</v>
      </c>
      <c r="Q1181" s="2">
        <v>121</v>
      </c>
      <c r="R1181" s="2" t="s">
        <v>2732</v>
      </c>
      <c r="S1181" s="2" t="s">
        <v>2733</v>
      </c>
      <c r="T1181" s="2" t="s">
        <v>2734</v>
      </c>
      <c r="U1181" s="2" t="s">
        <v>2735</v>
      </c>
      <c r="V1181" s="2" t="s">
        <v>2736</v>
      </c>
      <c r="W1181" s="2" t="s">
        <v>2737</v>
      </c>
      <c r="X1181" s="5" t="s">
        <v>2738</v>
      </c>
      <c r="Y1181" s="5" t="s">
        <v>2739</v>
      </c>
    </row>
    <row r="1182" spans="1:25" ht="13" x14ac:dyDescent="0.15">
      <c r="A1182" s="2" t="s">
        <v>2196</v>
      </c>
      <c r="B1182" s="2" t="s">
        <v>2197</v>
      </c>
      <c r="C1182" s="8" t="str">
        <f ca="1">IFERROR(__xludf.DUMMYFUNCTION("INDEX(SPLIT(B1182,"" ""),1)"),"Remote")</f>
        <v>Remote</v>
      </c>
      <c r="D1182" s="2" t="s">
        <v>13942</v>
      </c>
      <c r="E1182" s="8" t="s">
        <v>13943</v>
      </c>
      <c r="F1182" s="8" t="s">
        <v>14038</v>
      </c>
      <c r="G1182" s="8" t="s">
        <v>14109</v>
      </c>
      <c r="H1182" s="8"/>
      <c r="I1182" s="9">
        <v>213</v>
      </c>
      <c r="J1182" s="8" t="str">
        <f t="shared" si="8"/>
        <v>101-250</v>
      </c>
      <c r="K1182" s="8" t="s">
        <v>14249</v>
      </c>
      <c r="L1182" s="8">
        <v>2</v>
      </c>
      <c r="M1182" s="9">
        <v>499</v>
      </c>
      <c r="N1182" s="3">
        <v>0.56999999999999995</v>
      </c>
      <c r="O1182" s="2">
        <v>3.7</v>
      </c>
      <c r="P1182" s="4">
        <f t="shared" si="9"/>
        <v>0</v>
      </c>
      <c r="Q1182" s="2">
        <v>246</v>
      </c>
      <c r="R1182" s="2" t="s">
        <v>2199</v>
      </c>
      <c r="S1182" s="2" t="s">
        <v>2200</v>
      </c>
      <c r="T1182" s="2" t="s">
        <v>2201</v>
      </c>
      <c r="U1182" s="2" t="s">
        <v>2202</v>
      </c>
      <c r="V1182" s="2" t="s">
        <v>2203</v>
      </c>
      <c r="W1182" s="2" t="s">
        <v>2204</v>
      </c>
      <c r="X1182" s="5" t="s">
        <v>2205</v>
      </c>
      <c r="Y1182" s="5" t="s">
        <v>2206</v>
      </c>
    </row>
    <row r="1183" spans="1:25" ht="13" x14ac:dyDescent="0.15">
      <c r="A1183" s="2" t="s">
        <v>1162</v>
      </c>
      <c r="B1183" s="2" t="s">
        <v>1163</v>
      </c>
      <c r="C1183" s="8" t="str">
        <f ca="1">IFERROR(__xludf.DUMMYFUNCTION("INDEX(SPLIT(B1183,"" ""),1)"),"Portronics")</f>
        <v>Portronics</v>
      </c>
      <c r="D1183" s="2" t="s">
        <v>13954</v>
      </c>
      <c r="E1183" s="8" t="s">
        <v>14026</v>
      </c>
      <c r="F1183" s="8" t="s">
        <v>14095</v>
      </c>
      <c r="G1183" s="8" t="s">
        <v>14096</v>
      </c>
      <c r="H1183" s="8" t="s">
        <v>14097</v>
      </c>
      <c r="I1183" s="9">
        <v>210</v>
      </c>
      <c r="J1183" s="8" t="str">
        <f t="shared" si="8"/>
        <v>101-250</v>
      </c>
      <c r="K1183" s="8" t="s">
        <v>14249</v>
      </c>
      <c r="L1183" s="8">
        <v>2</v>
      </c>
      <c r="M1183" s="9">
        <v>399</v>
      </c>
      <c r="N1183" s="3">
        <v>0.47</v>
      </c>
      <c r="O1183" s="2">
        <v>4.0999999999999996</v>
      </c>
      <c r="P1183" s="4">
        <f t="shared" si="9"/>
        <v>0</v>
      </c>
      <c r="Q1183" s="4">
        <v>1717</v>
      </c>
      <c r="R1183" s="2" t="s">
        <v>1165</v>
      </c>
      <c r="S1183" s="2" t="s">
        <v>1166</v>
      </c>
      <c r="T1183" s="2" t="s">
        <v>1167</v>
      </c>
      <c r="U1183" s="2" t="s">
        <v>1168</v>
      </c>
      <c r="V1183" s="2" t="s">
        <v>1169</v>
      </c>
      <c r="W1183" s="2" t="s">
        <v>1170</v>
      </c>
      <c r="X1183" s="5" t="s">
        <v>1171</v>
      </c>
      <c r="Y1183" s="5" t="s">
        <v>1172</v>
      </c>
    </row>
    <row r="1184" spans="1:25" ht="13" x14ac:dyDescent="0.15">
      <c r="A1184" s="2" t="s">
        <v>11425</v>
      </c>
      <c r="B1184" s="2" t="s">
        <v>11426</v>
      </c>
      <c r="C1184" s="8" t="str">
        <f ca="1">IFERROR(__xludf.DUMMYFUNCTION("INDEX(SPLIT(B1184,"" ""),1)"),"Sui")</f>
        <v>Sui</v>
      </c>
      <c r="D1184" s="2" t="s">
        <v>13950</v>
      </c>
      <c r="E1184" s="8" t="s">
        <v>13958</v>
      </c>
      <c r="F1184" s="8" t="s">
        <v>13969</v>
      </c>
      <c r="G1184" s="8" t="s">
        <v>14037</v>
      </c>
      <c r="H1184" s="8"/>
      <c r="I1184" s="9">
        <v>210</v>
      </c>
      <c r="J1184" s="8" t="str">
        <f t="shared" si="8"/>
        <v>101-250</v>
      </c>
      <c r="K1184" s="8" t="s">
        <v>14249</v>
      </c>
      <c r="L1184" s="8">
        <v>2</v>
      </c>
      <c r="M1184" s="9">
        <v>699</v>
      </c>
      <c r="N1184" s="3">
        <v>0.7</v>
      </c>
      <c r="O1184" s="2">
        <v>3.7</v>
      </c>
      <c r="P1184" s="4">
        <f t="shared" si="9"/>
        <v>0</v>
      </c>
      <c r="Q1184" s="2">
        <v>74</v>
      </c>
      <c r="R1184" s="2" t="s">
        <v>11427</v>
      </c>
      <c r="S1184" s="2" t="s">
        <v>11428</v>
      </c>
      <c r="T1184" s="2" t="s">
        <v>11429</v>
      </c>
      <c r="U1184" s="2" t="s">
        <v>11430</v>
      </c>
      <c r="V1184" s="2" t="s">
        <v>11431</v>
      </c>
      <c r="W1184" s="2" t="s">
        <v>11432</v>
      </c>
      <c r="X1184" s="5" t="s">
        <v>11433</v>
      </c>
      <c r="Y1184" s="5" t="s">
        <v>11434</v>
      </c>
    </row>
    <row r="1185" spans="1:25" ht="13" x14ac:dyDescent="0.15">
      <c r="A1185" s="2" t="s">
        <v>448</v>
      </c>
      <c r="B1185" s="2" t="s">
        <v>449</v>
      </c>
      <c r="C1185" s="8" t="str">
        <f ca="1">IFERROR(__xludf.DUMMYFUNCTION("INDEX(SPLIT(B1185,"" ""),1)"),"AmazonBasics")</f>
        <v>AmazonBasics</v>
      </c>
      <c r="D1185" s="2" t="s">
        <v>13954</v>
      </c>
      <c r="E1185" s="8" t="s">
        <v>14026</v>
      </c>
      <c r="F1185" s="8" t="s">
        <v>14095</v>
      </c>
      <c r="G1185" s="8" t="s">
        <v>14096</v>
      </c>
      <c r="H1185" s="8" t="s">
        <v>14097</v>
      </c>
      <c r="I1185" s="9">
        <v>209</v>
      </c>
      <c r="J1185" s="8" t="str">
        <f t="shared" si="8"/>
        <v>101-250</v>
      </c>
      <c r="K1185" s="8" t="s">
        <v>14249</v>
      </c>
      <c r="L1185" s="8">
        <v>2</v>
      </c>
      <c r="M1185" s="9">
        <v>695</v>
      </c>
      <c r="N1185" s="3">
        <v>0.7</v>
      </c>
      <c r="O1185" s="2">
        <v>4.5</v>
      </c>
      <c r="P1185" s="4">
        <f t="shared" si="9"/>
        <v>1</v>
      </c>
      <c r="Q1185" s="2" t="s">
        <v>452</v>
      </c>
      <c r="R1185" s="2" t="s">
        <v>453</v>
      </c>
      <c r="S1185" s="2" t="s">
        <v>454</v>
      </c>
      <c r="T1185" s="2" t="s">
        <v>455</v>
      </c>
      <c r="U1185" s="2" t="s">
        <v>456</v>
      </c>
      <c r="V1185" s="2" t="s">
        <v>457</v>
      </c>
      <c r="W1185" s="2" t="s">
        <v>458</v>
      </c>
      <c r="X1185" s="5" t="s">
        <v>459</v>
      </c>
      <c r="Y1185" s="5" t="s">
        <v>460</v>
      </c>
    </row>
    <row r="1186" spans="1:25" ht="13" x14ac:dyDescent="0.15">
      <c r="A1186" s="2" t="s">
        <v>2124</v>
      </c>
      <c r="B1186" s="2" t="s">
        <v>2125</v>
      </c>
      <c r="C1186" s="8" t="str">
        <f ca="1">IFERROR(__xludf.DUMMYFUNCTION("INDEX(SPLIT(B1186,"" ""),1)"),"Amazon")</f>
        <v>Amazon</v>
      </c>
      <c r="D1186" s="2" t="s">
        <v>13942</v>
      </c>
      <c r="E1186" s="8" t="s">
        <v>14002</v>
      </c>
      <c r="F1186" s="8" t="s">
        <v>14038</v>
      </c>
      <c r="G1186" s="8" t="s">
        <v>14243</v>
      </c>
      <c r="H1186" s="8"/>
      <c r="I1186" s="9">
        <v>209</v>
      </c>
      <c r="J1186" s="8" t="str">
        <f t="shared" si="8"/>
        <v>101-250</v>
      </c>
      <c r="K1186" s="8" t="s">
        <v>14249</v>
      </c>
      <c r="L1186" s="8">
        <v>2</v>
      </c>
      <c r="M1186" s="9">
        <v>600</v>
      </c>
      <c r="N1186" s="3">
        <v>0.65</v>
      </c>
      <c r="O1186" s="2">
        <v>4.4000000000000004</v>
      </c>
      <c r="P1186" s="4">
        <f t="shared" si="9"/>
        <v>1</v>
      </c>
      <c r="Q1186" s="4">
        <v>18872</v>
      </c>
      <c r="R1186" s="2" t="s">
        <v>2128</v>
      </c>
      <c r="S1186" s="2" t="s">
        <v>2129</v>
      </c>
      <c r="T1186" s="2" t="s">
        <v>2130</v>
      </c>
      <c r="U1186" s="2" t="s">
        <v>2131</v>
      </c>
      <c r="V1186" s="2" t="s">
        <v>2132</v>
      </c>
      <c r="W1186" s="2" t="s">
        <v>2133</v>
      </c>
      <c r="X1186" s="5" t="s">
        <v>2134</v>
      </c>
      <c r="Y1186" s="5" t="s">
        <v>2135</v>
      </c>
    </row>
    <row r="1187" spans="1:25" ht="13" x14ac:dyDescent="0.15">
      <c r="A1187" s="2" t="s">
        <v>2207</v>
      </c>
      <c r="B1187" s="2" t="s">
        <v>2208</v>
      </c>
      <c r="C1187" s="8" t="str">
        <f ca="1">IFERROR(__xludf.DUMMYFUNCTION("INDEX(SPLIT(B1187,"" ""),1)"),"SoniVision")</f>
        <v>SoniVision</v>
      </c>
      <c r="D1187" s="2" t="s">
        <v>13942</v>
      </c>
      <c r="E1187" s="8" t="s">
        <v>13943</v>
      </c>
      <c r="F1187" s="8" t="s">
        <v>14038</v>
      </c>
      <c r="G1187" s="8" t="s">
        <v>14109</v>
      </c>
      <c r="H1187" s="8"/>
      <c r="I1187" s="9">
        <v>209</v>
      </c>
      <c r="J1187" s="8" t="str">
        <f t="shared" si="8"/>
        <v>101-250</v>
      </c>
      <c r="K1187" s="8" t="s">
        <v>14249</v>
      </c>
      <c r="L1187" s="8">
        <v>2</v>
      </c>
      <c r="M1187" s="9">
        <v>499</v>
      </c>
      <c r="N1187" s="3">
        <v>0.57999999999999996</v>
      </c>
      <c r="O1187" s="2">
        <v>4</v>
      </c>
      <c r="P1187" s="4">
        <f t="shared" si="9"/>
        <v>0</v>
      </c>
      <c r="Q1187" s="2">
        <v>479</v>
      </c>
      <c r="R1187" s="2" t="s">
        <v>2209</v>
      </c>
      <c r="S1187" s="2" t="s">
        <v>2210</v>
      </c>
      <c r="T1187" s="2" t="s">
        <v>2211</v>
      </c>
      <c r="U1187" s="2" t="s">
        <v>2212</v>
      </c>
      <c r="V1187" s="2" t="s">
        <v>2213</v>
      </c>
      <c r="W1187" s="2" t="s">
        <v>2214</v>
      </c>
      <c r="X1187" s="5" t="s">
        <v>2215</v>
      </c>
      <c r="Y1187" s="5" t="s">
        <v>2216</v>
      </c>
    </row>
    <row r="1188" spans="1:25" ht="13" x14ac:dyDescent="0.15">
      <c r="A1188" s="2" t="s">
        <v>829</v>
      </c>
      <c r="B1188" s="2" t="s">
        <v>830</v>
      </c>
      <c r="C1188" s="8" t="str">
        <f ca="1">IFERROR(__xludf.DUMMYFUNCTION("INDEX(SPLIT(B1188,"" ""),1)"),"SWAPKART")</f>
        <v>SWAPKART</v>
      </c>
      <c r="D1188" s="2" t="s">
        <v>13954</v>
      </c>
      <c r="E1188" s="8" t="s">
        <v>14026</v>
      </c>
      <c r="F1188" s="8" t="s">
        <v>14095</v>
      </c>
      <c r="G1188" s="8" t="s">
        <v>14096</v>
      </c>
      <c r="H1188" s="8" t="s">
        <v>14097</v>
      </c>
      <c r="I1188" s="9">
        <v>209</v>
      </c>
      <c r="J1188" s="8" t="str">
        <f t="shared" si="8"/>
        <v>101-250</v>
      </c>
      <c r="K1188" s="8" t="s">
        <v>14249</v>
      </c>
      <c r="L1188" s="8">
        <v>2</v>
      </c>
      <c r="M1188" s="9">
        <v>499</v>
      </c>
      <c r="N1188" s="3">
        <v>0.57999999999999996</v>
      </c>
      <c r="O1188" s="2">
        <v>3.9</v>
      </c>
      <c r="P1188" s="4">
        <f t="shared" si="9"/>
        <v>0</v>
      </c>
      <c r="Q1188" s="2">
        <v>536</v>
      </c>
      <c r="R1188" s="2" t="s">
        <v>831</v>
      </c>
      <c r="S1188" s="2" t="s">
        <v>832</v>
      </c>
      <c r="T1188" s="2" t="s">
        <v>833</v>
      </c>
      <c r="U1188" s="2" t="s">
        <v>834</v>
      </c>
      <c r="V1188" s="2" t="s">
        <v>835</v>
      </c>
      <c r="W1188" s="2" t="s">
        <v>836</v>
      </c>
      <c r="X1188" s="5" t="s">
        <v>837</v>
      </c>
      <c r="Y1188" s="5" t="s">
        <v>838</v>
      </c>
    </row>
    <row r="1189" spans="1:25" ht="13" x14ac:dyDescent="0.15">
      <c r="A1189" s="2" t="s">
        <v>4691</v>
      </c>
      <c r="B1189" s="2" t="s">
        <v>4692</v>
      </c>
      <c r="C1189" s="8" t="str">
        <f ca="1">IFERROR(__xludf.DUMMYFUNCTION("INDEX(SPLIT(B1189,"" ""),1)"),"EN")</f>
        <v>EN</v>
      </c>
      <c r="D1189" s="2" t="s">
        <v>13942</v>
      </c>
      <c r="E1189" s="8" t="s">
        <v>13947</v>
      </c>
      <c r="F1189" s="8" t="s">
        <v>14045</v>
      </c>
      <c r="G1189" s="8" t="s">
        <v>14232</v>
      </c>
      <c r="H1189" s="8"/>
      <c r="I1189" s="9">
        <v>209</v>
      </c>
      <c r="J1189" s="8" t="str">
        <f t="shared" si="8"/>
        <v>101-250</v>
      </c>
      <c r="K1189" s="8" t="s">
        <v>14249</v>
      </c>
      <c r="L1189" s="8">
        <v>2</v>
      </c>
      <c r="M1189" s="9">
        <v>499</v>
      </c>
      <c r="N1189" s="3">
        <v>0.57999999999999996</v>
      </c>
      <c r="O1189" s="2">
        <v>3.6</v>
      </c>
      <c r="P1189" s="4">
        <f t="shared" si="9"/>
        <v>0</v>
      </c>
      <c r="Q1189" s="2">
        <v>104</v>
      </c>
      <c r="R1189" s="2" t="s">
        <v>4693</v>
      </c>
      <c r="S1189" s="2" t="s">
        <v>4694</v>
      </c>
      <c r="T1189" s="2" t="s">
        <v>4695</v>
      </c>
      <c r="U1189" s="2" t="s">
        <v>4696</v>
      </c>
      <c r="V1189" s="2" t="s">
        <v>4697</v>
      </c>
      <c r="W1189" s="2" t="s">
        <v>4698</v>
      </c>
      <c r="X1189" s="5" t="s">
        <v>4699</v>
      </c>
      <c r="Y1189" s="5" t="s">
        <v>4700</v>
      </c>
    </row>
    <row r="1190" spans="1:25" ht="13" x14ac:dyDescent="0.15">
      <c r="A1190" s="2" t="s">
        <v>1760</v>
      </c>
      <c r="B1190" s="2" t="s">
        <v>1761</v>
      </c>
      <c r="C1190" s="8" t="str">
        <f ca="1">IFERROR(__xludf.DUMMYFUNCTION("INDEX(SPLIT(B1190,"" ""),1)"),"Sony")</f>
        <v>Sony</v>
      </c>
      <c r="D1190" s="2" t="s">
        <v>13942</v>
      </c>
      <c r="E1190" s="8" t="s">
        <v>13943</v>
      </c>
      <c r="F1190" s="8" t="s">
        <v>14038</v>
      </c>
      <c r="G1190" s="8" t="s">
        <v>14109</v>
      </c>
      <c r="H1190" s="8"/>
      <c r="I1190" s="9">
        <v>205</v>
      </c>
      <c r="J1190" s="8" t="str">
        <f t="shared" si="8"/>
        <v>101-250</v>
      </c>
      <c r="K1190" s="8" t="s">
        <v>14249</v>
      </c>
      <c r="L1190" s="8">
        <v>2</v>
      </c>
      <c r="M1190" s="9">
        <v>499</v>
      </c>
      <c r="N1190" s="3">
        <v>0.59</v>
      </c>
      <c r="O1190" s="2">
        <v>3.8</v>
      </c>
      <c r="P1190" s="4">
        <f t="shared" si="9"/>
        <v>0</v>
      </c>
      <c r="Q1190" s="2">
        <v>313</v>
      </c>
      <c r="R1190" s="2" t="s">
        <v>1763</v>
      </c>
      <c r="S1190" s="2" t="s">
        <v>1764</v>
      </c>
      <c r="T1190" s="2" t="s">
        <v>1765</v>
      </c>
      <c r="U1190" s="2" t="s">
        <v>1766</v>
      </c>
      <c r="V1190" s="2" t="s">
        <v>1767</v>
      </c>
      <c r="W1190" s="2" t="s">
        <v>1768</v>
      </c>
      <c r="X1190" s="5" t="s">
        <v>1769</v>
      </c>
      <c r="Y1190" s="5" t="s">
        <v>1770</v>
      </c>
    </row>
    <row r="1191" spans="1:25" ht="13" x14ac:dyDescent="0.15">
      <c r="A1191" s="2" t="s">
        <v>2032</v>
      </c>
      <c r="B1191" s="2" t="s">
        <v>2033</v>
      </c>
      <c r="C1191" s="8" t="str">
        <f ca="1">IFERROR(__xludf.DUMMYFUNCTION("INDEX(SPLIT(B1191,"" ""),1)"),"Tata")</f>
        <v>Tata</v>
      </c>
      <c r="D1191" s="2" t="s">
        <v>13942</v>
      </c>
      <c r="E1191" s="8" t="s">
        <v>13943</v>
      </c>
      <c r="F1191" s="8" t="s">
        <v>14038</v>
      </c>
      <c r="G1191" s="8" t="s">
        <v>14109</v>
      </c>
      <c r="H1191" s="8"/>
      <c r="I1191" s="9">
        <v>204</v>
      </c>
      <c r="J1191" s="8" t="str">
        <f t="shared" si="8"/>
        <v>101-250</v>
      </c>
      <c r="K1191" s="8" t="s">
        <v>14249</v>
      </c>
      <c r="L1191" s="8">
        <v>2</v>
      </c>
      <c r="M1191" s="9">
        <v>599</v>
      </c>
      <c r="N1191" s="3">
        <v>0.66</v>
      </c>
      <c r="O1191" s="2">
        <v>3.6</v>
      </c>
      <c r="P1191" s="4">
        <f t="shared" si="9"/>
        <v>0</v>
      </c>
      <c r="Q1191" s="2">
        <v>339</v>
      </c>
      <c r="R1191" s="2" t="s">
        <v>2035</v>
      </c>
      <c r="S1191" s="2" t="s">
        <v>2036</v>
      </c>
      <c r="T1191" s="2" t="s">
        <v>2037</v>
      </c>
      <c r="U1191" s="2" t="s">
        <v>2038</v>
      </c>
      <c r="V1191" s="2" t="s">
        <v>2039</v>
      </c>
      <c r="W1191" s="2" t="s">
        <v>2040</v>
      </c>
      <c r="X1191" s="5" t="s">
        <v>2041</v>
      </c>
      <c r="Y1191" s="5" t="s">
        <v>2042</v>
      </c>
    </row>
    <row r="1192" spans="1:25" ht="13" x14ac:dyDescent="0.15">
      <c r="A1192" s="2" t="s">
        <v>8080</v>
      </c>
      <c r="B1192" s="2" t="s">
        <v>8081</v>
      </c>
      <c r="C1192" s="8" t="str">
        <f ca="1">IFERROR(__xludf.DUMMYFUNCTION("INDEX(SPLIT(B1192,"" ""),1)"),"Camel")</f>
        <v>Camel</v>
      </c>
      <c r="D1192" s="2" t="s">
        <v>13950</v>
      </c>
      <c r="E1192" s="8" t="s">
        <v>14233</v>
      </c>
      <c r="F1192" s="8" t="s">
        <v>14234</v>
      </c>
      <c r="G1192" s="8" t="s">
        <v>14235</v>
      </c>
      <c r="H1192" s="8"/>
      <c r="I1192" s="9">
        <v>200</v>
      </c>
      <c r="J1192" s="8" t="str">
        <f t="shared" si="8"/>
        <v>101-250</v>
      </c>
      <c r="K1192" s="8" t="s">
        <v>14249</v>
      </c>
      <c r="L1192" s="8">
        <v>2</v>
      </c>
      <c r="M1192" s="9">
        <v>230</v>
      </c>
      <c r="N1192" s="3">
        <v>0.13</v>
      </c>
      <c r="O1192" s="2">
        <v>4.4000000000000004</v>
      </c>
      <c r="P1192" s="4">
        <f t="shared" si="9"/>
        <v>1</v>
      </c>
      <c r="Q1192" s="4">
        <v>10170</v>
      </c>
      <c r="R1192" s="2" t="s">
        <v>8082</v>
      </c>
      <c r="S1192" s="2" t="s">
        <v>8083</v>
      </c>
      <c r="T1192" s="2" t="s">
        <v>8084</v>
      </c>
      <c r="U1192" s="2" t="s">
        <v>8085</v>
      </c>
      <c r="V1192" s="2" t="s">
        <v>8086</v>
      </c>
      <c r="W1192" s="2" t="s">
        <v>8087</v>
      </c>
      <c r="X1192" s="5" t="s">
        <v>8088</v>
      </c>
      <c r="Y1192" s="5" t="s">
        <v>8089</v>
      </c>
    </row>
    <row r="1193" spans="1:25" ht="13" x14ac:dyDescent="0.15">
      <c r="A1193" s="2" t="s">
        <v>343</v>
      </c>
      <c r="B1193" s="2" t="s">
        <v>344</v>
      </c>
      <c r="C1193" s="8" t="str">
        <f ca="1">IFERROR(__xludf.DUMMYFUNCTION("INDEX(SPLIT(B1193,"" ""),1)"),"AmazonBasics")</f>
        <v>AmazonBasics</v>
      </c>
      <c r="D1193" s="2" t="s">
        <v>13954</v>
      </c>
      <c r="E1193" s="8" t="s">
        <v>14026</v>
      </c>
      <c r="F1193" s="8" t="s">
        <v>14095</v>
      </c>
      <c r="G1193" s="8" t="s">
        <v>14096</v>
      </c>
      <c r="H1193" s="8" t="s">
        <v>14097</v>
      </c>
      <c r="I1193" s="9">
        <v>199</v>
      </c>
      <c r="J1193" s="8" t="str">
        <f t="shared" si="8"/>
        <v>101-250</v>
      </c>
      <c r="K1193" s="8" t="s">
        <v>14249</v>
      </c>
      <c r="L1193" s="8">
        <v>2</v>
      </c>
      <c r="M1193" s="9">
        <v>750</v>
      </c>
      <c r="N1193" s="3">
        <v>0.73</v>
      </c>
      <c r="O1193" s="2">
        <v>4.5</v>
      </c>
      <c r="P1193" s="4">
        <f t="shared" si="9"/>
        <v>1</v>
      </c>
      <c r="Q1193" s="4">
        <v>74976</v>
      </c>
      <c r="R1193" s="2" t="s">
        <v>346</v>
      </c>
      <c r="S1193" s="2" t="s">
        <v>347</v>
      </c>
      <c r="T1193" s="2" t="s">
        <v>348</v>
      </c>
      <c r="U1193" s="2" t="s">
        <v>349</v>
      </c>
      <c r="V1193" s="2" t="s">
        <v>350</v>
      </c>
      <c r="W1193" s="2" t="s">
        <v>351</v>
      </c>
      <c r="X1193" s="5" t="s">
        <v>352</v>
      </c>
      <c r="Y1193" s="5" t="s">
        <v>353</v>
      </c>
    </row>
    <row r="1194" spans="1:25" ht="13" x14ac:dyDescent="0.15">
      <c r="A1194" s="2" t="s">
        <v>5765</v>
      </c>
      <c r="B1194" s="2" t="s">
        <v>5766</v>
      </c>
      <c r="C1194" s="8" t="str">
        <f ca="1">IFERROR(__xludf.DUMMYFUNCTION("INDEX(SPLIT(B1194,"" ""),1)"),"Gizga")</f>
        <v>Gizga</v>
      </c>
      <c r="D1194" s="2" t="s">
        <v>13954</v>
      </c>
      <c r="E1194" s="8" t="s">
        <v>14026</v>
      </c>
      <c r="F1194" s="8" t="s">
        <v>14226</v>
      </c>
      <c r="G1194" s="8"/>
      <c r="H1194" s="8"/>
      <c r="I1194" s="9">
        <v>199</v>
      </c>
      <c r="J1194" s="8" t="str">
        <f t="shared" si="8"/>
        <v>101-250</v>
      </c>
      <c r="K1194" s="8" t="s">
        <v>14249</v>
      </c>
      <c r="L1194" s="8">
        <v>2</v>
      </c>
      <c r="M1194" s="9">
        <v>599</v>
      </c>
      <c r="N1194" s="3">
        <v>0.67</v>
      </c>
      <c r="O1194" s="2">
        <v>4.5</v>
      </c>
      <c r="P1194" s="4">
        <f t="shared" si="9"/>
        <v>1</v>
      </c>
      <c r="Q1194" s="4">
        <v>13568</v>
      </c>
      <c r="R1194" s="2" t="s">
        <v>5768</v>
      </c>
      <c r="S1194" s="2" t="s">
        <v>5769</v>
      </c>
      <c r="T1194" s="2" t="s">
        <v>5770</v>
      </c>
      <c r="U1194" s="2" t="s">
        <v>5771</v>
      </c>
      <c r="V1194" s="2" t="s">
        <v>5772</v>
      </c>
      <c r="W1194" s="2" t="s">
        <v>5773</v>
      </c>
      <c r="X1194" s="5" t="s">
        <v>5774</v>
      </c>
      <c r="Y1194" s="5" t="s">
        <v>5775</v>
      </c>
    </row>
    <row r="1195" spans="1:25" ht="13" x14ac:dyDescent="0.15">
      <c r="A1195" s="2" t="s">
        <v>917</v>
      </c>
      <c r="B1195" s="2" t="s">
        <v>918</v>
      </c>
      <c r="C1195" s="8" t="str">
        <f ca="1">IFERROR(__xludf.DUMMYFUNCTION("INDEX(SPLIT(B1195,"" ""),1)"),"Lapster")</f>
        <v>Lapster</v>
      </c>
      <c r="D1195" s="2" t="s">
        <v>13954</v>
      </c>
      <c r="E1195" s="8" t="s">
        <v>14026</v>
      </c>
      <c r="F1195" s="8" t="s">
        <v>14095</v>
      </c>
      <c r="G1195" s="8" t="s">
        <v>14096</v>
      </c>
      <c r="H1195" s="8" t="s">
        <v>14097</v>
      </c>
      <c r="I1195" s="9">
        <v>199</v>
      </c>
      <c r="J1195" s="8" t="str">
        <f t="shared" si="8"/>
        <v>101-250</v>
      </c>
      <c r="K1195" s="8" t="s">
        <v>14249</v>
      </c>
      <c r="L1195" s="8">
        <v>2</v>
      </c>
      <c r="M1195" s="9">
        <v>999</v>
      </c>
      <c r="N1195" s="3">
        <v>0.8</v>
      </c>
      <c r="O1195" s="2">
        <v>4.5</v>
      </c>
      <c r="P1195" s="4">
        <f t="shared" si="9"/>
        <v>1</v>
      </c>
      <c r="Q1195" s="2">
        <v>127</v>
      </c>
      <c r="R1195" s="2" t="s">
        <v>919</v>
      </c>
      <c r="S1195" s="2" t="s">
        <v>920</v>
      </c>
      <c r="T1195" s="2" t="s">
        <v>921</v>
      </c>
      <c r="U1195" s="2" t="s">
        <v>922</v>
      </c>
      <c r="V1195" s="2" t="s">
        <v>923</v>
      </c>
      <c r="W1195" s="2" t="s">
        <v>924</v>
      </c>
      <c r="X1195" s="5" t="s">
        <v>925</v>
      </c>
      <c r="Y1195" s="5" t="s">
        <v>926</v>
      </c>
    </row>
    <row r="1196" spans="1:25" ht="13" x14ac:dyDescent="0.15">
      <c r="A1196" s="2" t="s">
        <v>7683</v>
      </c>
      <c r="B1196" s="2" t="s">
        <v>7684</v>
      </c>
      <c r="C1196" s="8" t="str">
        <f ca="1">IFERROR(__xludf.DUMMYFUNCTION("INDEX(SPLIT(B1196,"" ""),1)"),"IT2M")</f>
        <v>IT2M</v>
      </c>
      <c r="D1196" s="2" t="s">
        <v>13954</v>
      </c>
      <c r="E1196" s="8" t="s">
        <v>14026</v>
      </c>
      <c r="F1196" s="8" t="s">
        <v>14027</v>
      </c>
      <c r="G1196" s="8" t="s">
        <v>14147</v>
      </c>
      <c r="H1196" s="8" t="s">
        <v>14148</v>
      </c>
      <c r="I1196" s="9">
        <v>199</v>
      </c>
      <c r="J1196" s="8" t="str">
        <f t="shared" si="8"/>
        <v>101-250</v>
      </c>
      <c r="K1196" s="8" t="s">
        <v>14249</v>
      </c>
      <c r="L1196" s="8">
        <v>2</v>
      </c>
      <c r="M1196" s="9">
        <v>499</v>
      </c>
      <c r="N1196" s="3">
        <v>0.6</v>
      </c>
      <c r="O1196" s="2">
        <v>4.3</v>
      </c>
      <c r="P1196" s="4">
        <f t="shared" si="9"/>
        <v>1</v>
      </c>
      <c r="Q1196" s="4">
        <v>9998</v>
      </c>
      <c r="R1196" s="2" t="s">
        <v>7685</v>
      </c>
      <c r="S1196" s="2" t="s">
        <v>7686</v>
      </c>
      <c r="T1196" s="2" t="s">
        <v>7687</v>
      </c>
      <c r="U1196" s="2" t="s">
        <v>7688</v>
      </c>
      <c r="V1196" s="2" t="s">
        <v>7689</v>
      </c>
      <c r="W1196" s="2" t="s">
        <v>7690</v>
      </c>
      <c r="X1196" s="5" t="s">
        <v>7691</v>
      </c>
      <c r="Y1196" s="5" t="s">
        <v>7692</v>
      </c>
    </row>
    <row r="1197" spans="1:25" ht="13" x14ac:dyDescent="0.15">
      <c r="A1197" s="2" t="s">
        <v>2916</v>
      </c>
      <c r="B1197" s="2" t="s">
        <v>2917</v>
      </c>
      <c r="C1197" s="8" t="str">
        <f ca="1">IFERROR(__xludf.DUMMYFUNCTION("INDEX(SPLIT(B1197,"" ""),1)"),"LS")</f>
        <v>LS</v>
      </c>
      <c r="D1197" s="2" t="s">
        <v>13954</v>
      </c>
      <c r="E1197" s="8" t="s">
        <v>14026</v>
      </c>
      <c r="F1197" s="8" t="s">
        <v>14095</v>
      </c>
      <c r="G1197" s="8" t="s">
        <v>14096</v>
      </c>
      <c r="H1197" s="8" t="s">
        <v>14097</v>
      </c>
      <c r="I1197" s="9">
        <v>199</v>
      </c>
      <c r="J1197" s="8" t="str">
        <f t="shared" si="8"/>
        <v>101-250</v>
      </c>
      <c r="K1197" s="8" t="s">
        <v>14249</v>
      </c>
      <c r="L1197" s="8">
        <v>2</v>
      </c>
      <c r="M1197" s="9">
        <v>999</v>
      </c>
      <c r="N1197" s="3">
        <v>0.8</v>
      </c>
      <c r="O1197" s="2">
        <v>4.3</v>
      </c>
      <c r="P1197" s="4">
        <f t="shared" si="9"/>
        <v>1</v>
      </c>
      <c r="Q1197" s="2">
        <v>87</v>
      </c>
      <c r="R1197" s="2" t="s">
        <v>2918</v>
      </c>
      <c r="S1197" s="2" t="s">
        <v>2919</v>
      </c>
      <c r="T1197" s="2" t="s">
        <v>2920</v>
      </c>
      <c r="U1197" s="2" t="s">
        <v>2921</v>
      </c>
      <c r="V1197" s="2" t="s">
        <v>2922</v>
      </c>
      <c r="W1197" s="2" t="s">
        <v>2923</v>
      </c>
      <c r="X1197" s="5" t="s">
        <v>2924</v>
      </c>
      <c r="Y1197" s="5" t="s">
        <v>2925</v>
      </c>
    </row>
    <row r="1198" spans="1:25" ht="13" x14ac:dyDescent="0.15">
      <c r="A1198" s="2" t="s">
        <v>290</v>
      </c>
      <c r="B1198" s="2" t="s">
        <v>291</v>
      </c>
      <c r="C1198" s="8" t="str">
        <f ca="1">IFERROR(__xludf.DUMMYFUNCTION("INDEX(SPLIT(B1198,"" ""),1)"),"Tizum")</f>
        <v>Tizum</v>
      </c>
      <c r="D1198" s="2" t="s">
        <v>13942</v>
      </c>
      <c r="E1198" s="8" t="s">
        <v>13943</v>
      </c>
      <c r="F1198" s="8" t="s">
        <v>14038</v>
      </c>
      <c r="G1198" s="8" t="s">
        <v>14096</v>
      </c>
      <c r="H1198" s="8" t="s">
        <v>14145</v>
      </c>
      <c r="I1198" s="9">
        <v>199</v>
      </c>
      <c r="J1198" s="8" t="str">
        <f t="shared" si="8"/>
        <v>101-250</v>
      </c>
      <c r="K1198" s="8" t="s">
        <v>14249</v>
      </c>
      <c r="L1198" s="8">
        <v>2</v>
      </c>
      <c r="M1198" s="9">
        <v>699</v>
      </c>
      <c r="N1198" s="3">
        <v>0.72</v>
      </c>
      <c r="O1198" s="2">
        <v>4.2</v>
      </c>
      <c r="P1198" s="4">
        <f t="shared" si="9"/>
        <v>1</v>
      </c>
      <c r="Q1198" s="4">
        <v>12153</v>
      </c>
      <c r="R1198" s="2" t="s">
        <v>292</v>
      </c>
      <c r="S1198" s="2" t="s">
        <v>293</v>
      </c>
      <c r="T1198" s="2" t="s">
        <v>294</v>
      </c>
      <c r="U1198" s="2" t="s">
        <v>295</v>
      </c>
      <c r="V1198" s="2" t="s">
        <v>296</v>
      </c>
      <c r="W1198" s="2" t="s">
        <v>297</v>
      </c>
      <c r="X1198" s="5" t="s">
        <v>298</v>
      </c>
      <c r="Y1198" s="5" t="s">
        <v>299</v>
      </c>
    </row>
    <row r="1199" spans="1:25" ht="13" x14ac:dyDescent="0.15">
      <c r="A1199" s="2" t="s">
        <v>534</v>
      </c>
      <c r="B1199" s="2" t="s">
        <v>535</v>
      </c>
      <c r="C1199" s="8" t="str">
        <f ca="1">IFERROR(__xludf.DUMMYFUNCTION("INDEX(SPLIT(B1199,"" ""),1)"),"Amazonbasics")</f>
        <v>Amazonbasics</v>
      </c>
      <c r="D1199" s="2" t="s">
        <v>13954</v>
      </c>
      <c r="E1199" s="8" t="s">
        <v>14026</v>
      </c>
      <c r="F1199" s="8" t="s">
        <v>14095</v>
      </c>
      <c r="G1199" s="8" t="s">
        <v>14096</v>
      </c>
      <c r="H1199" s="8" t="s">
        <v>14097</v>
      </c>
      <c r="I1199" s="9">
        <v>199</v>
      </c>
      <c r="J1199" s="8" t="str">
        <f t="shared" si="8"/>
        <v>101-250</v>
      </c>
      <c r="K1199" s="8" t="s">
        <v>14249</v>
      </c>
      <c r="L1199" s="8">
        <v>2</v>
      </c>
      <c r="M1199" s="9">
        <v>395</v>
      </c>
      <c r="N1199" s="3">
        <v>0.5</v>
      </c>
      <c r="O1199" s="2">
        <v>4.2</v>
      </c>
      <c r="P1199" s="4">
        <f t="shared" si="9"/>
        <v>1</v>
      </c>
      <c r="Q1199" s="4">
        <v>92595</v>
      </c>
      <c r="R1199" s="2" t="s">
        <v>537</v>
      </c>
      <c r="S1199" s="2" t="s">
        <v>538</v>
      </c>
      <c r="T1199" s="2" t="s">
        <v>539</v>
      </c>
      <c r="U1199" s="2" t="s">
        <v>540</v>
      </c>
      <c r="V1199" s="2" t="s">
        <v>541</v>
      </c>
      <c r="W1199" s="2" t="s">
        <v>542</v>
      </c>
      <c r="X1199" s="5" t="s">
        <v>543</v>
      </c>
      <c r="Y1199" s="5" t="s">
        <v>544</v>
      </c>
    </row>
    <row r="1200" spans="1:25" ht="13" x14ac:dyDescent="0.15">
      <c r="A1200" s="2" t="s">
        <v>2843</v>
      </c>
      <c r="B1200" s="2" t="s">
        <v>2370</v>
      </c>
      <c r="C1200" s="8" t="str">
        <f ca="1">IFERROR(__xludf.DUMMYFUNCTION("INDEX(SPLIT(B1200,"" ""),1)"),"Smashtronics®")</f>
        <v>Smashtronics®</v>
      </c>
      <c r="D1200" s="2" t="s">
        <v>13942</v>
      </c>
      <c r="E1200" s="8" t="s">
        <v>13943</v>
      </c>
      <c r="F1200" s="8" t="s">
        <v>14038</v>
      </c>
      <c r="G1200" s="8" t="s">
        <v>14109</v>
      </c>
      <c r="H1200" s="8"/>
      <c r="I1200" s="9">
        <v>199</v>
      </c>
      <c r="J1200" s="8" t="str">
        <f t="shared" si="8"/>
        <v>101-250</v>
      </c>
      <c r="K1200" s="8" t="s">
        <v>14249</v>
      </c>
      <c r="L1200" s="8">
        <v>2</v>
      </c>
      <c r="M1200" s="9">
        <v>399</v>
      </c>
      <c r="N1200" s="3">
        <v>0.5</v>
      </c>
      <c r="O1200" s="2">
        <v>4.2</v>
      </c>
      <c r="P1200" s="4">
        <f t="shared" si="9"/>
        <v>1</v>
      </c>
      <c r="Q1200" s="4">
        <v>1335</v>
      </c>
      <c r="R1200" s="2" t="s">
        <v>2371</v>
      </c>
      <c r="S1200" s="2" t="s">
        <v>2372</v>
      </c>
      <c r="T1200" s="2" t="s">
        <v>2373</v>
      </c>
      <c r="U1200" s="2" t="s">
        <v>2374</v>
      </c>
      <c r="V1200" s="2" t="s">
        <v>2375</v>
      </c>
      <c r="W1200" s="2" t="s">
        <v>2376</v>
      </c>
      <c r="X1200" s="5" t="s">
        <v>2377</v>
      </c>
      <c r="Y1200" s="5" t="s">
        <v>2844</v>
      </c>
    </row>
    <row r="1201" spans="1:25" ht="13" x14ac:dyDescent="0.15">
      <c r="A1201" s="2" t="s">
        <v>2369</v>
      </c>
      <c r="B1201" s="2" t="s">
        <v>2370</v>
      </c>
      <c r="C1201" s="8" t="str">
        <f ca="1">IFERROR(__xludf.DUMMYFUNCTION("INDEX(SPLIT(B1201,"" ""),1)"),"Smashtronics®")</f>
        <v>Smashtronics®</v>
      </c>
      <c r="D1201" s="2" t="s">
        <v>13942</v>
      </c>
      <c r="E1201" s="8" t="s">
        <v>13943</v>
      </c>
      <c r="F1201" s="8" t="s">
        <v>14038</v>
      </c>
      <c r="G1201" s="8" t="s">
        <v>14109</v>
      </c>
      <c r="H1201" s="8"/>
      <c r="I1201" s="9">
        <v>199</v>
      </c>
      <c r="J1201" s="8" t="str">
        <f t="shared" si="8"/>
        <v>101-250</v>
      </c>
      <c r="K1201" s="8" t="s">
        <v>14249</v>
      </c>
      <c r="L1201" s="8">
        <v>2</v>
      </c>
      <c r="M1201" s="9">
        <v>399</v>
      </c>
      <c r="N1201" s="3">
        <v>0.5</v>
      </c>
      <c r="O1201" s="2">
        <v>4.2</v>
      </c>
      <c r="P1201" s="4">
        <f t="shared" si="9"/>
        <v>1</v>
      </c>
      <c r="Q1201" s="4">
        <v>1335</v>
      </c>
      <c r="R1201" s="2" t="s">
        <v>2371</v>
      </c>
      <c r="S1201" s="2" t="s">
        <v>2372</v>
      </c>
      <c r="T1201" s="2" t="s">
        <v>2373</v>
      </c>
      <c r="U1201" s="2" t="s">
        <v>2374</v>
      </c>
      <c r="V1201" s="2" t="s">
        <v>2375</v>
      </c>
      <c r="W1201" s="2" t="s">
        <v>2376</v>
      </c>
      <c r="X1201" s="5" t="s">
        <v>2377</v>
      </c>
      <c r="Y1201" s="5" t="s">
        <v>2378</v>
      </c>
    </row>
    <row r="1202" spans="1:25" ht="13" x14ac:dyDescent="0.15">
      <c r="A1202" s="2" t="s">
        <v>2563</v>
      </c>
      <c r="B1202" s="2" t="s">
        <v>2564</v>
      </c>
      <c r="C1202" s="8" t="str">
        <f ca="1">IFERROR(__xludf.DUMMYFUNCTION("INDEX(SPLIT(B1202,"" ""),1)"),"Lapster")</f>
        <v>Lapster</v>
      </c>
      <c r="D1202" s="2" t="s">
        <v>13954</v>
      </c>
      <c r="E1202" s="8" t="s">
        <v>14026</v>
      </c>
      <c r="F1202" s="8" t="s">
        <v>14095</v>
      </c>
      <c r="G1202" s="8" t="s">
        <v>14096</v>
      </c>
      <c r="H1202" s="8" t="s">
        <v>14097</v>
      </c>
      <c r="I1202" s="9">
        <v>199</v>
      </c>
      <c r="J1202" s="8" t="str">
        <f t="shared" si="8"/>
        <v>101-250</v>
      </c>
      <c r="K1202" s="8" t="s">
        <v>14249</v>
      </c>
      <c r="L1202" s="8">
        <v>2</v>
      </c>
      <c r="M1202" s="9">
        <v>999</v>
      </c>
      <c r="N1202" s="3">
        <v>0.8</v>
      </c>
      <c r="O1202" s="2">
        <v>4.2</v>
      </c>
      <c r="P1202" s="4">
        <f t="shared" si="9"/>
        <v>1</v>
      </c>
      <c r="Q1202" s="2">
        <v>85</v>
      </c>
      <c r="R1202" s="2" t="s">
        <v>2565</v>
      </c>
      <c r="S1202" s="2" t="s">
        <v>2566</v>
      </c>
      <c r="T1202" s="2" t="s">
        <v>2567</v>
      </c>
      <c r="U1202" s="2" t="s">
        <v>2568</v>
      </c>
      <c r="V1202" s="2" t="s">
        <v>2569</v>
      </c>
      <c r="W1202" s="2" t="s">
        <v>2570</v>
      </c>
      <c r="X1202" s="5" t="s">
        <v>2571</v>
      </c>
      <c r="Y1202" s="5" t="s">
        <v>2572</v>
      </c>
    </row>
    <row r="1203" spans="1:25" ht="13" x14ac:dyDescent="0.15">
      <c r="A1203" s="2" t="s">
        <v>7703</v>
      </c>
      <c r="B1203" s="2" t="s">
        <v>7704</v>
      </c>
      <c r="C1203" s="8" t="str">
        <f ca="1">IFERROR(__xludf.DUMMYFUNCTION("INDEX(SPLIT(B1203,"" ""),1)"),"Lapster")</f>
        <v>Lapster</v>
      </c>
      <c r="D1203" s="2" t="s">
        <v>13954</v>
      </c>
      <c r="E1203" s="8" t="s">
        <v>14024</v>
      </c>
      <c r="F1203" s="8" t="s">
        <v>14257</v>
      </c>
      <c r="G1203" s="8"/>
      <c r="H1203" s="8"/>
      <c r="I1203" s="9">
        <v>199</v>
      </c>
      <c r="J1203" s="8" t="str">
        <f t="shared" si="8"/>
        <v>101-250</v>
      </c>
      <c r="K1203" s="8" t="s">
        <v>14249</v>
      </c>
      <c r="L1203" s="8">
        <v>2</v>
      </c>
      <c r="M1203" s="9">
        <v>999</v>
      </c>
      <c r="N1203" s="3">
        <v>0.8</v>
      </c>
      <c r="O1203" s="2">
        <v>4.2</v>
      </c>
      <c r="P1203" s="4">
        <f t="shared" si="9"/>
        <v>1</v>
      </c>
      <c r="Q1203" s="2">
        <v>362</v>
      </c>
      <c r="R1203" s="2" t="s">
        <v>7706</v>
      </c>
      <c r="S1203" s="2" t="s">
        <v>7707</v>
      </c>
      <c r="T1203" s="2" t="s">
        <v>7708</v>
      </c>
      <c r="U1203" s="2" t="s">
        <v>7709</v>
      </c>
      <c r="V1203" s="2" t="s">
        <v>7710</v>
      </c>
      <c r="W1203" s="2" t="s">
        <v>7711</v>
      </c>
      <c r="X1203" s="5" t="s">
        <v>7712</v>
      </c>
      <c r="Y1203" s="5" t="s">
        <v>7713</v>
      </c>
    </row>
    <row r="1204" spans="1:25" ht="13" x14ac:dyDescent="0.15">
      <c r="A1204" s="2" t="s">
        <v>9193</v>
      </c>
      <c r="B1204" s="2" t="s">
        <v>9194</v>
      </c>
      <c r="C1204" s="8" t="str">
        <f ca="1">IFERROR(__xludf.DUMMYFUNCTION("INDEX(SPLIT(B1204,"" ""),1)"),"Pigeon")</f>
        <v>Pigeon</v>
      </c>
      <c r="D1204" s="2" t="s">
        <v>13950</v>
      </c>
      <c r="E1204" s="8" t="s">
        <v>14258</v>
      </c>
      <c r="F1204" s="8" t="s">
        <v>14259</v>
      </c>
      <c r="G1204" s="8" t="s">
        <v>14260</v>
      </c>
      <c r="H1204" s="8" t="s">
        <v>14261</v>
      </c>
      <c r="I1204" s="9">
        <v>199</v>
      </c>
      <c r="J1204" s="8" t="str">
        <f t="shared" si="8"/>
        <v>101-250</v>
      </c>
      <c r="K1204" s="8" t="s">
        <v>14249</v>
      </c>
      <c r="L1204" s="8">
        <v>2</v>
      </c>
      <c r="M1204" s="9">
        <v>495</v>
      </c>
      <c r="N1204" s="3">
        <v>0.6</v>
      </c>
      <c r="O1204" s="2">
        <v>4.0999999999999996</v>
      </c>
      <c r="P1204" s="4">
        <f t="shared" si="9"/>
        <v>0</v>
      </c>
      <c r="Q1204" s="2" t="s">
        <v>9196</v>
      </c>
      <c r="R1204" s="2" t="s">
        <v>9197</v>
      </c>
      <c r="S1204" s="2" t="s">
        <v>9198</v>
      </c>
      <c r="T1204" s="2" t="s">
        <v>9199</v>
      </c>
      <c r="U1204" s="2" t="s">
        <v>9200</v>
      </c>
      <c r="V1204" s="2" t="s">
        <v>9201</v>
      </c>
      <c r="W1204" s="2" t="s">
        <v>9202</v>
      </c>
      <c r="X1204" s="5" t="s">
        <v>9203</v>
      </c>
      <c r="Y1204" s="5" t="s">
        <v>9204</v>
      </c>
    </row>
    <row r="1205" spans="1:25" ht="13" x14ac:dyDescent="0.15">
      <c r="A1205" s="2" t="s">
        <v>13664</v>
      </c>
      <c r="B1205" s="2" t="s">
        <v>13665</v>
      </c>
      <c r="C1205" s="8" t="str">
        <f ca="1">IFERROR(__xludf.DUMMYFUNCTION("INDEX(SPLIT(B1205,"" ""),1)"),"Eco")</f>
        <v>Eco</v>
      </c>
      <c r="D1205" s="2" t="s">
        <v>13950</v>
      </c>
      <c r="E1205" s="8" t="s">
        <v>13958</v>
      </c>
      <c r="F1205" s="8" t="s">
        <v>13964</v>
      </c>
      <c r="G1205" s="8" t="s">
        <v>14153</v>
      </c>
      <c r="H1205" s="8"/>
      <c r="I1205" s="9">
        <v>199</v>
      </c>
      <c r="J1205" s="8" t="str">
        <f t="shared" si="8"/>
        <v>101-250</v>
      </c>
      <c r="K1205" s="8" t="s">
        <v>14249</v>
      </c>
      <c r="L1205" s="8">
        <v>2</v>
      </c>
      <c r="M1205" s="9">
        <v>400</v>
      </c>
      <c r="N1205" s="3">
        <v>0.5</v>
      </c>
      <c r="O1205" s="2">
        <v>4.0999999999999996</v>
      </c>
      <c r="P1205" s="4">
        <f t="shared" si="9"/>
        <v>0</v>
      </c>
      <c r="Q1205" s="4">
        <v>1379</v>
      </c>
      <c r="R1205" s="2" t="s">
        <v>13666</v>
      </c>
      <c r="S1205" s="2" t="s">
        <v>13667</v>
      </c>
      <c r="T1205" s="2" t="s">
        <v>13668</v>
      </c>
      <c r="U1205" s="2" t="s">
        <v>13669</v>
      </c>
      <c r="V1205" s="2" t="s">
        <v>13670</v>
      </c>
      <c r="W1205" s="2" t="s">
        <v>13671</v>
      </c>
      <c r="X1205" s="5" t="s">
        <v>13672</v>
      </c>
      <c r="Y1205" s="5" t="s">
        <v>13673</v>
      </c>
    </row>
    <row r="1206" spans="1:25" ht="13" x14ac:dyDescent="0.15">
      <c r="A1206" s="2" t="s">
        <v>8995</v>
      </c>
      <c r="B1206" s="2" t="s">
        <v>8996</v>
      </c>
      <c r="C1206" s="8" t="str">
        <f ca="1">IFERROR(__xludf.DUMMYFUNCTION("INDEX(SPLIT(B1206,"" ""),1)"),"CARECASE®")</f>
        <v>CARECASE®</v>
      </c>
      <c r="D1206" s="2" t="s">
        <v>13954</v>
      </c>
      <c r="E1206" s="8" t="s">
        <v>14026</v>
      </c>
      <c r="F1206" s="8" t="s">
        <v>14262</v>
      </c>
      <c r="G1206" s="8" t="s">
        <v>14263</v>
      </c>
      <c r="H1206" s="8"/>
      <c r="I1206" s="9">
        <v>199</v>
      </c>
      <c r="J1206" s="8" t="str">
        <f t="shared" si="8"/>
        <v>101-250</v>
      </c>
      <c r="K1206" s="8" t="s">
        <v>14249</v>
      </c>
      <c r="L1206" s="8">
        <v>2</v>
      </c>
      <c r="M1206" s="9">
        <v>799</v>
      </c>
      <c r="N1206" s="3">
        <v>0.75</v>
      </c>
      <c r="O1206" s="2">
        <v>4.0999999999999996</v>
      </c>
      <c r="P1206" s="4">
        <f t="shared" si="9"/>
        <v>0</v>
      </c>
      <c r="Q1206" s="4">
        <v>7333</v>
      </c>
      <c r="R1206" s="2" t="s">
        <v>8998</v>
      </c>
      <c r="S1206" s="2" t="s">
        <v>8999</v>
      </c>
      <c r="T1206" s="2" t="s">
        <v>9000</v>
      </c>
      <c r="U1206" s="2" t="s">
        <v>9001</v>
      </c>
      <c r="V1206" s="2" t="s">
        <v>9002</v>
      </c>
      <c r="W1206" s="2" t="s">
        <v>9003</v>
      </c>
      <c r="X1206" s="5" t="s">
        <v>9004</v>
      </c>
      <c r="Y1206" s="5" t="s">
        <v>9005</v>
      </c>
    </row>
    <row r="1207" spans="1:25" ht="13" x14ac:dyDescent="0.15">
      <c r="A1207" s="2" t="s">
        <v>10916</v>
      </c>
      <c r="B1207" s="2" t="s">
        <v>10917</v>
      </c>
      <c r="C1207" s="8" t="str">
        <f ca="1">IFERROR(__xludf.DUMMYFUNCTION("INDEX(SPLIT(B1207,"" ""),1)"),"Heart")</f>
        <v>Heart</v>
      </c>
      <c r="D1207" s="2" t="s">
        <v>13950</v>
      </c>
      <c r="E1207" s="8" t="s">
        <v>14150</v>
      </c>
      <c r="F1207" s="8" t="s">
        <v>14151</v>
      </c>
      <c r="G1207" s="8" t="s">
        <v>14152</v>
      </c>
      <c r="H1207" s="8"/>
      <c r="I1207" s="9">
        <v>199</v>
      </c>
      <c r="J1207" s="8" t="str">
        <f t="shared" si="8"/>
        <v>101-250</v>
      </c>
      <c r="K1207" s="8" t="s">
        <v>14249</v>
      </c>
      <c r="L1207" s="8">
        <v>2</v>
      </c>
      <c r="M1207" s="9">
        <v>499</v>
      </c>
      <c r="N1207" s="3">
        <v>0.6</v>
      </c>
      <c r="O1207" s="2">
        <v>4.0999999999999996</v>
      </c>
      <c r="P1207" s="4">
        <f t="shared" si="9"/>
        <v>0</v>
      </c>
      <c r="Q1207" s="4">
        <v>1996</v>
      </c>
      <c r="R1207" s="2" t="s">
        <v>10918</v>
      </c>
      <c r="S1207" s="2" t="s">
        <v>10919</v>
      </c>
      <c r="T1207" s="2" t="s">
        <v>10920</v>
      </c>
      <c r="U1207" s="2" t="s">
        <v>10921</v>
      </c>
      <c r="V1207" s="2" t="s">
        <v>10922</v>
      </c>
      <c r="W1207" s="2" t="s">
        <v>10923</v>
      </c>
      <c r="X1207" s="5" t="s">
        <v>10924</v>
      </c>
      <c r="Y1207" s="5" t="s">
        <v>10925</v>
      </c>
    </row>
    <row r="1208" spans="1:25" ht="13" x14ac:dyDescent="0.15">
      <c r="A1208" s="2" t="s">
        <v>211</v>
      </c>
      <c r="B1208" s="2" t="s">
        <v>212</v>
      </c>
      <c r="C1208" s="8" t="str">
        <f ca="1">IFERROR(__xludf.DUMMYFUNCTION("INDEX(SPLIT(B1208,"" ""),1)"),"boAt")</f>
        <v>boAt</v>
      </c>
      <c r="D1208" s="2" t="s">
        <v>13954</v>
      </c>
      <c r="E1208" s="8" t="s">
        <v>14026</v>
      </c>
      <c r="F1208" s="8" t="s">
        <v>14095</v>
      </c>
      <c r="G1208" s="8" t="s">
        <v>14096</v>
      </c>
      <c r="H1208" s="8" t="s">
        <v>14097</v>
      </c>
      <c r="I1208" s="9">
        <v>199</v>
      </c>
      <c r="J1208" s="8" t="str">
        <f t="shared" si="8"/>
        <v>101-250</v>
      </c>
      <c r="K1208" s="8" t="s">
        <v>14249</v>
      </c>
      <c r="L1208" s="8">
        <v>2</v>
      </c>
      <c r="M1208" s="9">
        <v>499</v>
      </c>
      <c r="N1208" s="3">
        <v>0.6</v>
      </c>
      <c r="O1208" s="2">
        <v>4.0999999999999996</v>
      </c>
      <c r="P1208" s="4">
        <f t="shared" si="9"/>
        <v>0</v>
      </c>
      <c r="Q1208" s="4">
        <v>13045</v>
      </c>
      <c r="R1208" s="2" t="s">
        <v>213</v>
      </c>
      <c r="S1208" s="2" t="s">
        <v>214</v>
      </c>
      <c r="T1208" s="2" t="s">
        <v>215</v>
      </c>
      <c r="U1208" s="2" t="s">
        <v>216</v>
      </c>
      <c r="V1208" s="2" t="s">
        <v>217</v>
      </c>
      <c r="W1208" s="2" t="s">
        <v>218</v>
      </c>
      <c r="X1208" s="5" t="s">
        <v>219</v>
      </c>
      <c r="Y1208" s="5" t="s">
        <v>220</v>
      </c>
    </row>
    <row r="1209" spans="1:25" ht="13" x14ac:dyDescent="0.15">
      <c r="A1209" s="2" t="s">
        <v>797</v>
      </c>
      <c r="B1209" s="2" t="s">
        <v>798</v>
      </c>
      <c r="C1209" s="8" t="str">
        <f ca="1">IFERROR(__xludf.DUMMYFUNCTION("INDEX(SPLIT(B1209,"" ""),1)"),"Ambrane")</f>
        <v>Ambrane</v>
      </c>
      <c r="D1209" s="2" t="s">
        <v>13954</v>
      </c>
      <c r="E1209" s="8" t="s">
        <v>14026</v>
      </c>
      <c r="F1209" s="8" t="s">
        <v>14095</v>
      </c>
      <c r="G1209" s="8" t="s">
        <v>14096</v>
      </c>
      <c r="H1209" s="8" t="s">
        <v>14097</v>
      </c>
      <c r="I1209" s="9">
        <v>199</v>
      </c>
      <c r="J1209" s="8" t="str">
        <f t="shared" si="8"/>
        <v>101-250</v>
      </c>
      <c r="K1209" s="8" t="s">
        <v>14249</v>
      </c>
      <c r="L1209" s="8">
        <v>2</v>
      </c>
      <c r="M1209" s="9">
        <v>499</v>
      </c>
      <c r="N1209" s="3">
        <v>0.6</v>
      </c>
      <c r="O1209" s="2">
        <v>4.0999999999999996</v>
      </c>
      <c r="P1209" s="4">
        <f t="shared" si="9"/>
        <v>0</v>
      </c>
      <c r="Q1209" s="2">
        <v>602</v>
      </c>
      <c r="R1209" s="2" t="s">
        <v>799</v>
      </c>
      <c r="S1209" s="2" t="s">
        <v>800</v>
      </c>
      <c r="T1209" s="2" t="s">
        <v>801</v>
      </c>
      <c r="U1209" s="2" t="s">
        <v>802</v>
      </c>
      <c r="V1209" s="2" t="s">
        <v>803</v>
      </c>
      <c r="W1209" s="2" t="s">
        <v>804</v>
      </c>
      <c r="X1209" s="5" t="s">
        <v>805</v>
      </c>
      <c r="Y1209" s="5" t="s">
        <v>806</v>
      </c>
    </row>
    <row r="1210" spans="1:25" ht="13" x14ac:dyDescent="0.15">
      <c r="A1210" s="2" t="s">
        <v>954</v>
      </c>
      <c r="B1210" s="2" t="s">
        <v>955</v>
      </c>
      <c r="C1210" s="8" t="str">
        <f ca="1">IFERROR(__xludf.DUMMYFUNCTION("INDEX(SPLIT(B1210,"" ""),1)"),"Lapster")</f>
        <v>Lapster</v>
      </c>
      <c r="D1210" s="2" t="s">
        <v>13954</v>
      </c>
      <c r="E1210" s="8" t="s">
        <v>14026</v>
      </c>
      <c r="F1210" s="8" t="s">
        <v>14095</v>
      </c>
      <c r="G1210" s="8" t="s">
        <v>14096</v>
      </c>
      <c r="H1210" s="8" t="s">
        <v>14097</v>
      </c>
      <c r="I1210" s="9">
        <v>199</v>
      </c>
      <c r="J1210" s="8" t="str">
        <f t="shared" si="8"/>
        <v>101-250</v>
      </c>
      <c r="K1210" s="8" t="s">
        <v>14249</v>
      </c>
      <c r="L1210" s="8">
        <v>2</v>
      </c>
      <c r="M1210" s="9">
        <v>999</v>
      </c>
      <c r="N1210" s="3">
        <v>0.8</v>
      </c>
      <c r="O1210" s="2">
        <v>4.0999999999999996</v>
      </c>
      <c r="P1210" s="4">
        <f t="shared" si="9"/>
        <v>0</v>
      </c>
      <c r="Q1210" s="2">
        <v>425</v>
      </c>
      <c r="R1210" s="2" t="s">
        <v>956</v>
      </c>
      <c r="S1210" s="2" t="s">
        <v>957</v>
      </c>
      <c r="T1210" s="2" t="s">
        <v>958</v>
      </c>
      <c r="U1210" s="2" t="s">
        <v>959</v>
      </c>
      <c r="V1210" s="2" t="s">
        <v>960</v>
      </c>
      <c r="W1210" s="2" t="s">
        <v>961</v>
      </c>
      <c r="X1210" s="5" t="s">
        <v>962</v>
      </c>
      <c r="Y1210" s="5" t="s">
        <v>963</v>
      </c>
    </row>
    <row r="1211" spans="1:25" ht="13" x14ac:dyDescent="0.15">
      <c r="A1211" s="2" t="s">
        <v>3865</v>
      </c>
      <c r="B1211" s="2" t="s">
        <v>3866</v>
      </c>
      <c r="C1211" s="8" t="str">
        <f ca="1">IFERROR(__xludf.DUMMYFUNCTION("INDEX(SPLIT(B1211,"" ""),1)"),"Ambrane")</f>
        <v>Ambrane</v>
      </c>
      <c r="D1211" s="2" t="s">
        <v>13942</v>
      </c>
      <c r="E1211" s="8" t="s">
        <v>13947</v>
      </c>
      <c r="F1211" s="8" t="s">
        <v>14045</v>
      </c>
      <c r="G1211" s="8" t="s">
        <v>14232</v>
      </c>
      <c r="H1211" s="8"/>
      <c r="I1211" s="9">
        <v>199</v>
      </c>
      <c r="J1211" s="8" t="str">
        <f t="shared" si="8"/>
        <v>101-250</v>
      </c>
      <c r="K1211" s="8" t="s">
        <v>14249</v>
      </c>
      <c r="L1211" s="8">
        <v>2</v>
      </c>
      <c r="M1211" s="9">
        <v>499</v>
      </c>
      <c r="N1211" s="3">
        <v>0.6</v>
      </c>
      <c r="O1211" s="2">
        <v>4.0999999999999996</v>
      </c>
      <c r="P1211" s="4">
        <f t="shared" si="9"/>
        <v>0</v>
      </c>
      <c r="Q1211" s="4">
        <v>1786</v>
      </c>
      <c r="R1211" s="2" t="s">
        <v>3867</v>
      </c>
      <c r="S1211" s="2" t="s">
        <v>3868</v>
      </c>
      <c r="T1211" s="2" t="s">
        <v>3869</v>
      </c>
      <c r="U1211" s="2" t="s">
        <v>3870</v>
      </c>
      <c r="V1211" s="2" t="s">
        <v>3871</v>
      </c>
      <c r="W1211" s="2" t="s">
        <v>3872</v>
      </c>
      <c r="X1211" s="5" t="s">
        <v>3873</v>
      </c>
      <c r="Y1211" s="5" t="s">
        <v>3874</v>
      </c>
    </row>
    <row r="1212" spans="1:25" ht="13" x14ac:dyDescent="0.15">
      <c r="A1212" s="2" t="s">
        <v>587</v>
      </c>
      <c r="B1212" s="2" t="s">
        <v>588</v>
      </c>
      <c r="C1212" s="8" t="str">
        <f ca="1">IFERROR(__xludf.DUMMYFUNCTION("INDEX(SPLIT(B1212,"" ""),1)"),"Ambrane")</f>
        <v>Ambrane</v>
      </c>
      <c r="D1212" s="2" t="s">
        <v>13954</v>
      </c>
      <c r="E1212" s="8" t="s">
        <v>14026</v>
      </c>
      <c r="F1212" s="8" t="s">
        <v>14095</v>
      </c>
      <c r="G1212" s="8" t="s">
        <v>14096</v>
      </c>
      <c r="H1212" s="8" t="s">
        <v>14097</v>
      </c>
      <c r="I1212" s="9">
        <v>199</v>
      </c>
      <c r="J1212" s="8" t="str">
        <f t="shared" si="8"/>
        <v>101-250</v>
      </c>
      <c r="K1212" s="8" t="s">
        <v>14249</v>
      </c>
      <c r="L1212" s="8">
        <v>2</v>
      </c>
      <c r="M1212" s="9">
        <v>349</v>
      </c>
      <c r="N1212" s="3">
        <v>0.43</v>
      </c>
      <c r="O1212" s="2">
        <v>4.0999999999999996</v>
      </c>
      <c r="P1212" s="4">
        <f t="shared" si="9"/>
        <v>0</v>
      </c>
      <c r="Q1212" s="2">
        <v>314</v>
      </c>
      <c r="R1212" s="2" t="s">
        <v>589</v>
      </c>
      <c r="S1212" s="2" t="s">
        <v>590</v>
      </c>
      <c r="T1212" s="2" t="s">
        <v>591</v>
      </c>
      <c r="U1212" s="2" t="s">
        <v>592</v>
      </c>
      <c r="V1212" s="2" t="s">
        <v>593</v>
      </c>
      <c r="W1212" s="2" t="s">
        <v>594</v>
      </c>
      <c r="X1212" s="5" t="s">
        <v>595</v>
      </c>
      <c r="Y1212" s="5" t="s">
        <v>596</v>
      </c>
    </row>
    <row r="1213" spans="1:25" ht="13" x14ac:dyDescent="0.15">
      <c r="A1213" s="2" t="s">
        <v>124</v>
      </c>
      <c r="B1213" s="2" t="s">
        <v>125</v>
      </c>
      <c r="C1213" s="8" t="str">
        <f ca="1">IFERROR(__xludf.DUMMYFUNCTION("INDEX(SPLIT(B1213,"" ""),1)"),"Ambrane")</f>
        <v>Ambrane</v>
      </c>
      <c r="D1213" s="2" t="s">
        <v>13954</v>
      </c>
      <c r="E1213" s="8" t="s">
        <v>14026</v>
      </c>
      <c r="F1213" s="8" t="s">
        <v>14095</v>
      </c>
      <c r="G1213" s="8" t="s">
        <v>14096</v>
      </c>
      <c r="H1213" s="8" t="s">
        <v>14097</v>
      </c>
      <c r="I1213" s="9">
        <v>199</v>
      </c>
      <c r="J1213" s="8" t="str">
        <f t="shared" si="8"/>
        <v>101-250</v>
      </c>
      <c r="K1213" s="8" t="s">
        <v>14249</v>
      </c>
      <c r="L1213" s="8">
        <v>2</v>
      </c>
      <c r="M1213" s="9">
        <v>299</v>
      </c>
      <c r="N1213" s="3">
        <v>0.33</v>
      </c>
      <c r="O1213" s="2">
        <v>4</v>
      </c>
      <c r="P1213" s="4">
        <f t="shared" si="9"/>
        <v>0</v>
      </c>
      <c r="Q1213" s="4">
        <v>43994</v>
      </c>
      <c r="R1213" s="2" t="s">
        <v>126</v>
      </c>
      <c r="S1213" s="2" t="s">
        <v>34</v>
      </c>
      <c r="T1213" s="2" t="s">
        <v>35</v>
      </c>
      <c r="U1213" s="2" t="s">
        <v>36</v>
      </c>
      <c r="V1213" s="2" t="s">
        <v>37</v>
      </c>
      <c r="W1213" s="2" t="s">
        <v>38</v>
      </c>
      <c r="X1213" s="5" t="s">
        <v>127</v>
      </c>
      <c r="Y1213" s="5" t="s">
        <v>128</v>
      </c>
    </row>
    <row r="1214" spans="1:25" ht="13" x14ac:dyDescent="0.15">
      <c r="A1214" s="2" t="s">
        <v>11060</v>
      </c>
      <c r="B1214" s="2" t="s">
        <v>11061</v>
      </c>
      <c r="C1214" s="8" t="str">
        <f ca="1">IFERROR(__xludf.DUMMYFUNCTION("INDEX(SPLIT(B1214,"" ""),1)"),"Kuber")</f>
        <v>Kuber</v>
      </c>
      <c r="D1214" s="2" t="s">
        <v>13950</v>
      </c>
      <c r="E1214" s="8" t="s">
        <v>14150</v>
      </c>
      <c r="F1214" s="8" t="s">
        <v>14151</v>
      </c>
      <c r="G1214" s="8" t="s">
        <v>14152</v>
      </c>
      <c r="H1214" s="8"/>
      <c r="I1214" s="9">
        <v>199</v>
      </c>
      <c r="J1214" s="8" t="str">
        <f t="shared" si="8"/>
        <v>101-250</v>
      </c>
      <c r="K1214" s="8" t="s">
        <v>14249</v>
      </c>
      <c r="L1214" s="8">
        <v>2</v>
      </c>
      <c r="M1214" s="9">
        <v>499</v>
      </c>
      <c r="N1214" s="3">
        <v>0.6</v>
      </c>
      <c r="O1214" s="2">
        <v>4</v>
      </c>
      <c r="P1214" s="4">
        <f t="shared" si="9"/>
        <v>0</v>
      </c>
      <c r="Q1214" s="4">
        <v>10234</v>
      </c>
      <c r="R1214" s="2" t="s">
        <v>11062</v>
      </c>
      <c r="S1214" s="2" t="s">
        <v>11063</v>
      </c>
      <c r="T1214" s="2" t="s">
        <v>11064</v>
      </c>
      <c r="U1214" s="2" t="s">
        <v>11065</v>
      </c>
      <c r="V1214" s="2" t="s">
        <v>11066</v>
      </c>
      <c r="W1214" s="2" t="s">
        <v>11067</v>
      </c>
      <c r="X1214" s="5" t="s">
        <v>11068</v>
      </c>
      <c r="Y1214" s="5" t="s">
        <v>11069</v>
      </c>
    </row>
    <row r="1215" spans="1:25" ht="13" x14ac:dyDescent="0.15">
      <c r="A1215" s="2" t="s">
        <v>29</v>
      </c>
      <c r="B1215" s="2" t="s">
        <v>30</v>
      </c>
      <c r="C1215" s="8" t="str">
        <f ca="1">IFERROR(__xludf.DUMMYFUNCTION("INDEX(SPLIT(B1215,"" ""),1)"),"Ambrane")</f>
        <v>Ambrane</v>
      </c>
      <c r="D1215" s="2" t="s">
        <v>13954</v>
      </c>
      <c r="E1215" s="8" t="s">
        <v>14026</v>
      </c>
      <c r="F1215" s="8" t="s">
        <v>14095</v>
      </c>
      <c r="G1215" s="8" t="s">
        <v>14096</v>
      </c>
      <c r="H1215" s="8" t="s">
        <v>14097</v>
      </c>
      <c r="I1215" s="9">
        <v>199</v>
      </c>
      <c r="J1215" s="8" t="str">
        <f t="shared" si="8"/>
        <v>101-250</v>
      </c>
      <c r="K1215" s="8" t="s">
        <v>14249</v>
      </c>
      <c r="L1215" s="8">
        <v>2</v>
      </c>
      <c r="M1215" s="9">
        <v>349</v>
      </c>
      <c r="N1215" s="3">
        <v>0.43</v>
      </c>
      <c r="O1215" s="2">
        <v>4</v>
      </c>
      <c r="P1215" s="4">
        <f t="shared" si="9"/>
        <v>0</v>
      </c>
      <c r="Q1215" s="4">
        <v>43994</v>
      </c>
      <c r="R1215" s="2" t="s">
        <v>33</v>
      </c>
      <c r="S1215" s="2" t="s">
        <v>34</v>
      </c>
      <c r="T1215" s="2" t="s">
        <v>35</v>
      </c>
      <c r="U1215" s="2" t="s">
        <v>36</v>
      </c>
      <c r="V1215" s="2" t="s">
        <v>37</v>
      </c>
      <c r="W1215" s="2" t="s">
        <v>38</v>
      </c>
      <c r="X1215" s="5" t="s">
        <v>39</v>
      </c>
      <c r="Y1215" s="5" t="s">
        <v>40</v>
      </c>
    </row>
    <row r="1216" spans="1:25" ht="13" x14ac:dyDescent="0.15">
      <c r="A1216" s="2" t="s">
        <v>416</v>
      </c>
      <c r="B1216" s="2" t="s">
        <v>417</v>
      </c>
      <c r="C1216" s="8" t="str">
        <f ca="1">IFERROR(__xludf.DUMMYFUNCTION("INDEX(SPLIT(B1216,"" ""),1)"),"Sounce")</f>
        <v>Sounce</v>
      </c>
      <c r="D1216" s="2" t="s">
        <v>13954</v>
      </c>
      <c r="E1216" s="8" t="s">
        <v>14026</v>
      </c>
      <c r="F1216" s="8" t="s">
        <v>14095</v>
      </c>
      <c r="G1216" s="8" t="s">
        <v>14096</v>
      </c>
      <c r="H1216" s="8" t="s">
        <v>14097</v>
      </c>
      <c r="I1216" s="9">
        <v>199</v>
      </c>
      <c r="J1216" s="8" t="str">
        <f t="shared" si="8"/>
        <v>101-250</v>
      </c>
      <c r="K1216" s="8" t="s">
        <v>14249</v>
      </c>
      <c r="L1216" s="8">
        <v>2</v>
      </c>
      <c r="M1216" s="9">
        <v>999</v>
      </c>
      <c r="N1216" s="3">
        <v>0.8</v>
      </c>
      <c r="O1216" s="2">
        <v>4</v>
      </c>
      <c r="P1216" s="4">
        <f t="shared" si="9"/>
        <v>0</v>
      </c>
      <c r="Q1216" s="2">
        <v>576</v>
      </c>
      <c r="R1216" s="2" t="s">
        <v>418</v>
      </c>
      <c r="S1216" s="2" t="s">
        <v>419</v>
      </c>
      <c r="T1216" s="2" t="s">
        <v>420</v>
      </c>
      <c r="U1216" s="2" t="s">
        <v>421</v>
      </c>
      <c r="V1216" s="2" t="s">
        <v>422</v>
      </c>
      <c r="W1216" s="2" t="s">
        <v>423</v>
      </c>
      <c r="X1216" s="5" t="s">
        <v>424</v>
      </c>
      <c r="Y1216" s="5" t="s">
        <v>425</v>
      </c>
    </row>
    <row r="1217" spans="1:25" ht="13" x14ac:dyDescent="0.15">
      <c r="A1217" s="2" t="s">
        <v>4811</v>
      </c>
      <c r="B1217" s="2" t="s">
        <v>4812</v>
      </c>
      <c r="C1217" s="8" t="str">
        <f ca="1">IFERROR(__xludf.DUMMYFUNCTION("INDEX(SPLIT(B1217,"" ""),1)"),"Sounce")</f>
        <v>Sounce</v>
      </c>
      <c r="D1217" s="2" t="s">
        <v>13942</v>
      </c>
      <c r="E1217" s="8" t="s">
        <v>13947</v>
      </c>
      <c r="F1217" s="8" t="s">
        <v>14045</v>
      </c>
      <c r="G1217" s="8" t="s">
        <v>14098</v>
      </c>
      <c r="H1217" s="8" t="s">
        <v>14099</v>
      </c>
      <c r="I1217" s="9">
        <v>199</v>
      </c>
      <c r="J1217" s="8" t="str">
        <f t="shared" si="8"/>
        <v>101-250</v>
      </c>
      <c r="K1217" s="8" t="s">
        <v>14249</v>
      </c>
      <c r="L1217" s="8">
        <v>2</v>
      </c>
      <c r="M1217" s="9">
        <v>1899</v>
      </c>
      <c r="N1217" s="3">
        <v>0.9</v>
      </c>
      <c r="O1217" s="2">
        <v>4</v>
      </c>
      <c r="P1217" s="4">
        <f t="shared" si="9"/>
        <v>0</v>
      </c>
      <c r="Q1217" s="4">
        <v>4740</v>
      </c>
      <c r="R1217" s="2" t="s">
        <v>4813</v>
      </c>
      <c r="S1217" s="2" t="s">
        <v>4814</v>
      </c>
      <c r="T1217" s="2" t="s">
        <v>4815</v>
      </c>
      <c r="U1217" s="2" t="s">
        <v>4816</v>
      </c>
      <c r="V1217" s="2" t="s">
        <v>4817</v>
      </c>
      <c r="W1217" s="2" t="s">
        <v>4818</v>
      </c>
      <c r="X1217" s="5" t="s">
        <v>4819</v>
      </c>
      <c r="Y1217" s="5" t="s">
        <v>4820</v>
      </c>
    </row>
    <row r="1218" spans="1:25" ht="13" x14ac:dyDescent="0.15">
      <c r="A1218" s="2" t="s">
        <v>4443</v>
      </c>
      <c r="B1218" s="2" t="s">
        <v>4444</v>
      </c>
      <c r="C1218" s="8" t="str">
        <f ca="1">IFERROR(__xludf.DUMMYFUNCTION("INDEX(SPLIT(B1218,"" ""),1)"),"pTron")</f>
        <v>pTron</v>
      </c>
      <c r="D1218" s="2" t="s">
        <v>13942</v>
      </c>
      <c r="E1218" s="8" t="s">
        <v>13947</v>
      </c>
      <c r="F1218" s="8" t="s">
        <v>14045</v>
      </c>
      <c r="G1218" s="8" t="s">
        <v>14050</v>
      </c>
      <c r="H1218" s="8" t="s">
        <v>14132</v>
      </c>
      <c r="I1218" s="9">
        <v>199</v>
      </c>
      <c r="J1218" s="8" t="str">
        <f t="shared" si="8"/>
        <v>101-250</v>
      </c>
      <c r="K1218" s="8" t="s">
        <v>14249</v>
      </c>
      <c r="L1218" s="8">
        <v>2</v>
      </c>
      <c r="M1218" s="9">
        <v>1099</v>
      </c>
      <c r="N1218" s="3">
        <v>0.82</v>
      </c>
      <c r="O1218" s="2">
        <v>4</v>
      </c>
      <c r="P1218" s="4">
        <f t="shared" si="9"/>
        <v>0</v>
      </c>
      <c r="Q1218" s="4">
        <v>3197</v>
      </c>
      <c r="R1218" s="2" t="s">
        <v>4445</v>
      </c>
      <c r="S1218" s="2" t="s">
        <v>4446</v>
      </c>
      <c r="T1218" s="2" t="s">
        <v>4447</v>
      </c>
      <c r="U1218" s="2" t="s">
        <v>4448</v>
      </c>
      <c r="V1218" s="2" t="s">
        <v>4449</v>
      </c>
      <c r="W1218" s="2" t="s">
        <v>4450</v>
      </c>
      <c r="X1218" s="5" t="s">
        <v>4451</v>
      </c>
      <c r="Y1218" s="5" t="s">
        <v>4452</v>
      </c>
    </row>
    <row r="1219" spans="1:25" ht="13" x14ac:dyDescent="0.15">
      <c r="A1219" s="2" t="s">
        <v>41</v>
      </c>
      <c r="B1219" s="2" t="s">
        <v>42</v>
      </c>
      <c r="C1219" s="8" t="str">
        <f ca="1">IFERROR(__xludf.DUMMYFUNCTION("INDEX(SPLIT(B1219,"" ""),1)"),"Sounce")</f>
        <v>Sounce</v>
      </c>
      <c r="D1219" s="2" t="s">
        <v>13954</v>
      </c>
      <c r="E1219" s="8" t="s">
        <v>14026</v>
      </c>
      <c r="F1219" s="8" t="s">
        <v>14095</v>
      </c>
      <c r="G1219" s="8" t="s">
        <v>14096</v>
      </c>
      <c r="H1219" s="8" t="s">
        <v>14097</v>
      </c>
      <c r="I1219" s="9">
        <v>199</v>
      </c>
      <c r="J1219" s="8" t="str">
        <f t="shared" si="8"/>
        <v>101-250</v>
      </c>
      <c r="K1219" s="8" t="s">
        <v>14249</v>
      </c>
      <c r="L1219" s="8">
        <v>2</v>
      </c>
      <c r="M1219" s="9">
        <v>1899</v>
      </c>
      <c r="N1219" s="3">
        <v>0.9</v>
      </c>
      <c r="O1219" s="2">
        <v>3.9</v>
      </c>
      <c r="P1219" s="4">
        <f t="shared" si="9"/>
        <v>0</v>
      </c>
      <c r="Q1219" s="4">
        <v>7928</v>
      </c>
      <c r="R1219" s="2" t="s">
        <v>44</v>
      </c>
      <c r="S1219" s="2" t="s">
        <v>45</v>
      </c>
      <c r="T1219" s="2" t="s">
        <v>46</v>
      </c>
      <c r="U1219" s="2" t="s">
        <v>47</v>
      </c>
      <c r="V1219" s="2" t="s">
        <v>48</v>
      </c>
      <c r="W1219" s="2" t="s">
        <v>49</v>
      </c>
      <c r="X1219" s="5" t="s">
        <v>50</v>
      </c>
      <c r="Y1219" s="5" t="s">
        <v>51</v>
      </c>
    </row>
    <row r="1220" spans="1:25" ht="13" x14ac:dyDescent="0.15">
      <c r="A1220" s="2" t="s">
        <v>387</v>
      </c>
      <c r="B1220" s="2" t="s">
        <v>388</v>
      </c>
      <c r="C1220" s="8" t="str">
        <f ca="1">IFERROR(__xludf.DUMMYFUNCTION("INDEX(SPLIT(B1220,"" ""),1)"),"pTron")</f>
        <v>pTron</v>
      </c>
      <c r="D1220" s="2" t="s">
        <v>13954</v>
      </c>
      <c r="E1220" s="8" t="s">
        <v>14026</v>
      </c>
      <c r="F1220" s="8" t="s">
        <v>14095</v>
      </c>
      <c r="G1220" s="8" t="s">
        <v>14096</v>
      </c>
      <c r="H1220" s="8" t="s">
        <v>14097</v>
      </c>
      <c r="I1220" s="9">
        <v>199</v>
      </c>
      <c r="J1220" s="8" t="str">
        <f t="shared" si="8"/>
        <v>101-250</v>
      </c>
      <c r="K1220" s="8" t="s">
        <v>14249</v>
      </c>
      <c r="L1220" s="8">
        <v>2</v>
      </c>
      <c r="M1220" s="9">
        <v>999</v>
      </c>
      <c r="N1220" s="3">
        <v>0.8</v>
      </c>
      <c r="O1220" s="2">
        <v>3.9</v>
      </c>
      <c r="P1220" s="4">
        <f t="shared" si="9"/>
        <v>0</v>
      </c>
      <c r="Q1220" s="4">
        <v>1075</v>
      </c>
      <c r="R1220" s="2" t="s">
        <v>389</v>
      </c>
      <c r="S1220" s="2" t="s">
        <v>390</v>
      </c>
      <c r="T1220" s="2" t="s">
        <v>391</v>
      </c>
      <c r="U1220" s="2" t="s">
        <v>392</v>
      </c>
      <c r="V1220" s="2" t="s">
        <v>393</v>
      </c>
      <c r="W1220" s="2" t="s">
        <v>394</v>
      </c>
      <c r="X1220" s="5" t="s">
        <v>395</v>
      </c>
      <c r="Y1220" s="5" t="s">
        <v>396</v>
      </c>
    </row>
    <row r="1221" spans="1:25" ht="13" x14ac:dyDescent="0.15">
      <c r="A1221" s="2" t="s">
        <v>3072</v>
      </c>
      <c r="B1221" s="2" t="s">
        <v>3073</v>
      </c>
      <c r="C1221" s="8" t="str">
        <f ca="1">IFERROR(__xludf.DUMMYFUNCTION("INDEX(SPLIT(B1221,"" ""),1)"),"PRUSHTI")</f>
        <v>PRUSHTI</v>
      </c>
      <c r="D1221" s="2" t="s">
        <v>13942</v>
      </c>
      <c r="E1221" s="8" t="s">
        <v>13943</v>
      </c>
      <c r="F1221" s="8" t="s">
        <v>14038</v>
      </c>
      <c r="G1221" s="8" t="s">
        <v>14109</v>
      </c>
      <c r="H1221" s="8"/>
      <c r="I1221" s="9">
        <v>199</v>
      </c>
      <c r="J1221" s="8" t="str">
        <f t="shared" si="8"/>
        <v>101-250</v>
      </c>
      <c r="K1221" s="8" t="s">
        <v>14249</v>
      </c>
      <c r="L1221" s="8">
        <v>2</v>
      </c>
      <c r="M1221" s="9">
        <v>499</v>
      </c>
      <c r="N1221" s="3">
        <v>0.6</v>
      </c>
      <c r="O1221" s="2">
        <v>3.8</v>
      </c>
      <c r="P1221" s="4">
        <f t="shared" si="9"/>
        <v>0</v>
      </c>
      <c r="Q1221" s="2">
        <v>538</v>
      </c>
      <c r="R1221" s="2" t="s">
        <v>3074</v>
      </c>
      <c r="S1221" s="2" t="s">
        <v>3075</v>
      </c>
      <c r="T1221" s="2" t="s">
        <v>3076</v>
      </c>
      <c r="U1221" s="2" t="s">
        <v>3077</v>
      </c>
      <c r="V1221" s="2" t="s">
        <v>3078</v>
      </c>
      <c r="W1221" s="2" t="s">
        <v>3079</v>
      </c>
      <c r="X1221" s="5" t="s">
        <v>3080</v>
      </c>
      <c r="Y1221" s="5" t="s">
        <v>3081</v>
      </c>
    </row>
    <row r="1222" spans="1:25" ht="13" x14ac:dyDescent="0.15">
      <c r="A1222" s="2" t="s">
        <v>13156</v>
      </c>
      <c r="B1222" s="2" t="s">
        <v>13157</v>
      </c>
      <c r="C1222" s="8" t="str">
        <f ca="1">IFERROR(__xludf.DUMMYFUNCTION("INDEX(SPLIT(B1222,"" ""),1)"),"Kuber")</f>
        <v>Kuber</v>
      </c>
      <c r="D1222" s="2" t="s">
        <v>13950</v>
      </c>
      <c r="E1222" s="8" t="s">
        <v>14150</v>
      </c>
      <c r="F1222" s="8" t="s">
        <v>14151</v>
      </c>
      <c r="G1222" s="8" t="s">
        <v>14152</v>
      </c>
      <c r="H1222" s="8"/>
      <c r="I1222" s="9">
        <v>199</v>
      </c>
      <c r="J1222" s="8" t="str">
        <f t="shared" si="8"/>
        <v>101-250</v>
      </c>
      <c r="K1222" s="8" t="s">
        <v>14249</v>
      </c>
      <c r="L1222" s="8">
        <v>2</v>
      </c>
      <c r="M1222" s="9">
        <v>399</v>
      </c>
      <c r="N1222" s="3">
        <v>0.5</v>
      </c>
      <c r="O1222" s="2">
        <v>3.7</v>
      </c>
      <c r="P1222" s="4">
        <f t="shared" si="9"/>
        <v>0</v>
      </c>
      <c r="Q1222" s="4">
        <v>7945</v>
      </c>
      <c r="R1222" s="2" t="s">
        <v>13158</v>
      </c>
      <c r="S1222" s="2" t="s">
        <v>13159</v>
      </c>
      <c r="T1222" s="2" t="s">
        <v>13160</v>
      </c>
      <c r="U1222" s="2" t="s">
        <v>13161</v>
      </c>
      <c r="V1222" s="2" t="s">
        <v>13162</v>
      </c>
      <c r="W1222" s="2" t="s">
        <v>13163</v>
      </c>
      <c r="X1222" s="5" t="s">
        <v>13164</v>
      </c>
      <c r="Y1222" s="5" t="s">
        <v>13165</v>
      </c>
    </row>
    <row r="1223" spans="1:25" ht="13" x14ac:dyDescent="0.15">
      <c r="A1223" s="2" t="s">
        <v>1722</v>
      </c>
      <c r="B1223" s="2" t="s">
        <v>1723</v>
      </c>
      <c r="C1223" s="8" t="str">
        <f ca="1">IFERROR(__xludf.DUMMYFUNCTION("INDEX(SPLIT(B1223,"" ""),1)"),"Skadioo")</f>
        <v>Skadioo</v>
      </c>
      <c r="D1223" s="2" t="s">
        <v>13954</v>
      </c>
      <c r="E1223" s="8" t="s">
        <v>14048</v>
      </c>
      <c r="F1223" s="8" t="s">
        <v>14089</v>
      </c>
      <c r="G1223" s="8" t="s">
        <v>14090</v>
      </c>
      <c r="H1223" s="8"/>
      <c r="I1223" s="9">
        <v>199</v>
      </c>
      <c r="J1223" s="8" t="str">
        <f t="shared" si="8"/>
        <v>101-250</v>
      </c>
      <c r="K1223" s="8" t="s">
        <v>14249</v>
      </c>
      <c r="L1223" s="8">
        <v>2</v>
      </c>
      <c r="M1223" s="9">
        <v>499</v>
      </c>
      <c r="N1223" s="3">
        <v>0.6</v>
      </c>
      <c r="O1223" s="2">
        <v>3.7</v>
      </c>
      <c r="P1223" s="4">
        <f t="shared" si="9"/>
        <v>0</v>
      </c>
      <c r="Q1223" s="2">
        <v>612</v>
      </c>
      <c r="R1223" s="2" t="s">
        <v>1724</v>
      </c>
      <c r="S1223" s="2" t="s">
        <v>1725</v>
      </c>
      <c r="T1223" s="2" t="s">
        <v>1726</v>
      </c>
      <c r="U1223" s="2" t="s">
        <v>1727</v>
      </c>
      <c r="V1223" s="2" t="s">
        <v>1728</v>
      </c>
      <c r="W1223" s="2" t="s">
        <v>1729</v>
      </c>
      <c r="X1223" s="5" t="s">
        <v>1730</v>
      </c>
      <c r="Y1223" s="5" t="s">
        <v>1731</v>
      </c>
    </row>
    <row r="1224" spans="1:25" ht="13" x14ac:dyDescent="0.15">
      <c r="A1224" s="2" t="s">
        <v>9171</v>
      </c>
      <c r="B1224" s="2" t="s">
        <v>9172</v>
      </c>
      <c r="C1224" s="8" t="str">
        <f ca="1">IFERROR(__xludf.DUMMYFUNCTION("INDEX(SPLIT(B1224,"" ""),1)"),"beatXP")</f>
        <v>beatXP</v>
      </c>
      <c r="D1224" s="2" t="s">
        <v>13950</v>
      </c>
      <c r="E1224" s="8" t="s">
        <v>13958</v>
      </c>
      <c r="F1224" s="8" t="s">
        <v>13969</v>
      </c>
      <c r="G1224" s="8" t="s">
        <v>14140</v>
      </c>
      <c r="H1224" s="8"/>
      <c r="I1224" s="9">
        <v>199</v>
      </c>
      <c r="J1224" s="8" t="str">
        <f t="shared" si="8"/>
        <v>101-250</v>
      </c>
      <c r="K1224" s="8" t="s">
        <v>14249</v>
      </c>
      <c r="L1224" s="8">
        <v>2</v>
      </c>
      <c r="M1224" s="9">
        <v>1999</v>
      </c>
      <c r="N1224" s="3">
        <v>0.9</v>
      </c>
      <c r="O1224" s="2">
        <v>3.7</v>
      </c>
      <c r="P1224" s="4">
        <f t="shared" si="9"/>
        <v>0</v>
      </c>
      <c r="Q1224" s="4">
        <v>2031</v>
      </c>
      <c r="R1224" s="2" t="s">
        <v>9174</v>
      </c>
      <c r="S1224" s="2" t="s">
        <v>9175</v>
      </c>
      <c r="T1224" s="2" t="s">
        <v>9176</v>
      </c>
      <c r="U1224" s="2" t="s">
        <v>9177</v>
      </c>
      <c r="V1224" s="2" t="s">
        <v>9178</v>
      </c>
      <c r="W1224" s="2" t="s">
        <v>9179</v>
      </c>
      <c r="X1224" s="5" t="s">
        <v>9180</v>
      </c>
      <c r="Y1224" s="5" t="s">
        <v>9181</v>
      </c>
    </row>
    <row r="1225" spans="1:25" ht="13" x14ac:dyDescent="0.15">
      <c r="A1225" s="2" t="s">
        <v>7481</v>
      </c>
      <c r="B1225" s="2" t="s">
        <v>7482</v>
      </c>
      <c r="C1225" s="8" t="str">
        <f ca="1">IFERROR(__xludf.DUMMYFUNCTION("INDEX(SPLIT(B1225,"" ""),1)"),"ZEBRONICS")</f>
        <v>ZEBRONICS</v>
      </c>
      <c r="D1225" s="2" t="s">
        <v>13942</v>
      </c>
      <c r="E1225" s="8" t="s">
        <v>14007</v>
      </c>
      <c r="F1225" s="8" t="s">
        <v>14008</v>
      </c>
      <c r="G1225" s="8" t="s">
        <v>14009</v>
      </c>
      <c r="H1225" s="8"/>
      <c r="I1225" s="9">
        <v>199</v>
      </c>
      <c r="J1225" s="8" t="str">
        <f t="shared" si="8"/>
        <v>101-250</v>
      </c>
      <c r="K1225" s="8" t="s">
        <v>14249</v>
      </c>
      <c r="L1225" s="8">
        <v>2</v>
      </c>
      <c r="M1225" s="9">
        <v>499</v>
      </c>
      <c r="N1225" s="3">
        <v>0.6</v>
      </c>
      <c r="O1225" s="2">
        <v>3.6</v>
      </c>
      <c r="P1225" s="4">
        <f t="shared" si="9"/>
        <v>0</v>
      </c>
      <c r="Q1225" s="4">
        <v>2492</v>
      </c>
      <c r="R1225" s="2" t="s">
        <v>7483</v>
      </c>
      <c r="S1225" s="2" t="s">
        <v>7484</v>
      </c>
      <c r="T1225" s="2" t="s">
        <v>7485</v>
      </c>
      <c r="U1225" s="2" t="s">
        <v>7486</v>
      </c>
      <c r="V1225" s="2" t="s">
        <v>7487</v>
      </c>
      <c r="W1225" s="2" t="s">
        <v>7488</v>
      </c>
      <c r="X1225" s="5" t="s">
        <v>7489</v>
      </c>
      <c r="Y1225" s="5" t="s">
        <v>7490</v>
      </c>
    </row>
    <row r="1226" spans="1:25" ht="13" x14ac:dyDescent="0.15">
      <c r="A1226" s="2" t="s">
        <v>6823</v>
      </c>
      <c r="B1226" s="2" t="s">
        <v>6824</v>
      </c>
      <c r="C1226" s="8" t="str">
        <f ca="1">IFERROR(__xludf.DUMMYFUNCTION("INDEX(SPLIT(B1226,"" ""),1)"),"HUMBLE")</f>
        <v>HUMBLE</v>
      </c>
      <c r="D1226" s="2" t="s">
        <v>13954</v>
      </c>
      <c r="E1226" s="8" t="s">
        <v>14026</v>
      </c>
      <c r="F1226" s="8" t="s">
        <v>14068</v>
      </c>
      <c r="G1226" s="8" t="s">
        <v>14154</v>
      </c>
      <c r="H1226" s="8"/>
      <c r="I1226" s="9">
        <v>199</v>
      </c>
      <c r="J1226" s="8" t="str">
        <f t="shared" si="8"/>
        <v>101-250</v>
      </c>
      <c r="K1226" s="8" t="s">
        <v>14249</v>
      </c>
      <c r="L1226" s="8">
        <v>2</v>
      </c>
      <c r="M1226" s="9">
        <v>499</v>
      </c>
      <c r="N1226" s="3">
        <v>0.6</v>
      </c>
      <c r="O1226" s="2">
        <v>3.3</v>
      </c>
      <c r="P1226" s="4">
        <f t="shared" si="9"/>
        <v>0</v>
      </c>
      <c r="Q1226" s="4">
        <v>2804</v>
      </c>
      <c r="R1226" s="2" t="s">
        <v>6825</v>
      </c>
      <c r="S1226" s="2" t="s">
        <v>6826</v>
      </c>
      <c r="T1226" s="2" t="s">
        <v>6827</v>
      </c>
      <c r="U1226" s="2" t="s">
        <v>6828</v>
      </c>
      <c r="V1226" s="2" t="s">
        <v>6829</v>
      </c>
      <c r="W1226" s="2" t="s">
        <v>6830</v>
      </c>
      <c r="X1226" s="5" t="s">
        <v>6831</v>
      </c>
      <c r="Y1226" s="5" t="s">
        <v>6832</v>
      </c>
    </row>
    <row r="1227" spans="1:25" ht="13" x14ac:dyDescent="0.15">
      <c r="A1227" s="2" t="s">
        <v>10402</v>
      </c>
      <c r="B1227" s="2" t="s">
        <v>10403</v>
      </c>
      <c r="C1227" s="8" t="str">
        <f ca="1">IFERROR(__xludf.DUMMYFUNCTION("INDEX(SPLIT(B1227,"" ""),1)"),"White")</f>
        <v>White</v>
      </c>
      <c r="D1227" s="2" t="s">
        <v>13950</v>
      </c>
      <c r="E1227" s="8" t="s">
        <v>13958</v>
      </c>
      <c r="F1227" s="8" t="s">
        <v>13969</v>
      </c>
      <c r="G1227" s="8" t="s">
        <v>14100</v>
      </c>
      <c r="H1227" s="8"/>
      <c r="I1227" s="9">
        <v>199</v>
      </c>
      <c r="J1227" s="8" t="str">
        <f t="shared" si="8"/>
        <v>101-250</v>
      </c>
      <c r="K1227" s="8" t="s">
        <v>14249</v>
      </c>
      <c r="L1227" s="8">
        <v>2</v>
      </c>
      <c r="M1227" s="9">
        <v>499</v>
      </c>
      <c r="N1227" s="3">
        <v>0.6</v>
      </c>
      <c r="O1227" s="2">
        <v>3.3</v>
      </c>
      <c r="P1227" s="4">
        <f t="shared" si="9"/>
        <v>0</v>
      </c>
      <c r="Q1227" s="2">
        <v>12</v>
      </c>
      <c r="R1227" s="2" t="s">
        <v>10404</v>
      </c>
      <c r="S1227" s="2" t="s">
        <v>10405</v>
      </c>
      <c r="T1227" s="2" t="s">
        <v>10406</v>
      </c>
      <c r="U1227" s="2" t="s">
        <v>10407</v>
      </c>
      <c r="V1227" s="2" t="s">
        <v>10408</v>
      </c>
      <c r="W1227" s="2" t="s">
        <v>10409</v>
      </c>
      <c r="X1227" s="5" t="s">
        <v>10410</v>
      </c>
      <c r="Y1227" s="5" t="s">
        <v>10411</v>
      </c>
    </row>
    <row r="1228" spans="1:25" ht="13" x14ac:dyDescent="0.15">
      <c r="A1228" s="2" t="s">
        <v>13866</v>
      </c>
      <c r="B1228" s="2" t="s">
        <v>13867</v>
      </c>
      <c r="C1228" s="8" t="str">
        <f ca="1">IFERROR(__xludf.DUMMYFUNCTION("INDEX(SPLIT(B1228,"" ""),1)"),"NGI")</f>
        <v>NGI</v>
      </c>
      <c r="D1228" s="2" t="s">
        <v>13950</v>
      </c>
      <c r="E1228" s="8" t="s">
        <v>13958</v>
      </c>
      <c r="F1228" s="8" t="s">
        <v>13959</v>
      </c>
      <c r="G1228" s="8" t="s">
        <v>13992</v>
      </c>
      <c r="H1228" s="8" t="s">
        <v>14112</v>
      </c>
      <c r="I1228" s="9">
        <v>199</v>
      </c>
      <c r="J1228" s="8" t="str">
        <f t="shared" si="8"/>
        <v>101-250</v>
      </c>
      <c r="K1228" s="8" t="s">
        <v>14249</v>
      </c>
      <c r="L1228" s="8">
        <v>2</v>
      </c>
      <c r="M1228" s="9">
        <v>999</v>
      </c>
      <c r="N1228" s="3">
        <v>0.8</v>
      </c>
      <c r="O1228" s="2">
        <v>3.1</v>
      </c>
      <c r="P1228" s="4">
        <f t="shared" si="9"/>
        <v>0</v>
      </c>
      <c r="Q1228" s="2">
        <v>2</v>
      </c>
      <c r="R1228" s="2" t="s">
        <v>13868</v>
      </c>
      <c r="S1228" s="2" t="s">
        <v>13869</v>
      </c>
      <c r="T1228" s="2" t="s">
        <v>13870</v>
      </c>
      <c r="U1228" s="2" t="s">
        <v>13871</v>
      </c>
      <c r="V1228" s="2" t="s">
        <v>13872</v>
      </c>
      <c r="W1228" s="2" t="s">
        <v>13873</v>
      </c>
      <c r="X1228" s="5" t="s">
        <v>13874</v>
      </c>
      <c r="Y1228" s="5" t="s">
        <v>13875</v>
      </c>
    </row>
    <row r="1229" spans="1:25" ht="13" x14ac:dyDescent="0.15">
      <c r="A1229" s="2" t="s">
        <v>2714</v>
      </c>
      <c r="B1229" s="2" t="s">
        <v>2715</v>
      </c>
      <c r="C1229" s="8" t="str">
        <f ca="1">IFERROR(__xludf.DUMMYFUNCTION("INDEX(SPLIT(B1229,"" ""),1)"),"Amazon")</f>
        <v>Amazon</v>
      </c>
      <c r="D1229" s="2" t="s">
        <v>13954</v>
      </c>
      <c r="E1229" s="8" t="s">
        <v>14026</v>
      </c>
      <c r="F1229" s="8" t="s">
        <v>14095</v>
      </c>
      <c r="G1229" s="8" t="s">
        <v>14096</v>
      </c>
      <c r="H1229" s="8" t="s">
        <v>14097</v>
      </c>
      <c r="I1229" s="9">
        <v>199</v>
      </c>
      <c r="J1229" s="8" t="str">
        <f t="shared" si="8"/>
        <v>101-250</v>
      </c>
      <c r="K1229" s="8" t="s">
        <v>14249</v>
      </c>
      <c r="L1229" s="8">
        <v>2</v>
      </c>
      <c r="M1229" s="9">
        <v>999</v>
      </c>
      <c r="N1229" s="3">
        <v>0.8</v>
      </c>
      <c r="O1229" s="2">
        <v>3</v>
      </c>
      <c r="P1229" s="4">
        <f t="shared" si="9"/>
        <v>0</v>
      </c>
      <c r="R1229" s="2" t="s">
        <v>2716</v>
      </c>
      <c r="S1229" s="2" t="s">
        <v>2717</v>
      </c>
      <c r="T1229" s="2" t="s">
        <v>2718</v>
      </c>
      <c r="U1229" s="2" t="s">
        <v>2719</v>
      </c>
      <c r="V1229" s="2" t="s">
        <v>2720</v>
      </c>
      <c r="W1229" s="2" t="s">
        <v>2721</v>
      </c>
      <c r="X1229" s="5" t="s">
        <v>2722</v>
      </c>
      <c r="Y1229" s="5" t="s">
        <v>2723</v>
      </c>
    </row>
    <row r="1230" spans="1:25" ht="13" x14ac:dyDescent="0.15">
      <c r="A1230" s="2" t="s">
        <v>13760</v>
      </c>
      <c r="B1230" s="2" t="s">
        <v>13761</v>
      </c>
      <c r="C1230" s="8" t="str">
        <f ca="1">IFERROR(__xludf.DUMMYFUNCTION("INDEX(SPLIT(B1230,"" ""),1)"),"IONIX")</f>
        <v>IONIX</v>
      </c>
      <c r="D1230" s="2" t="s">
        <v>13950</v>
      </c>
      <c r="E1230" s="8" t="s">
        <v>13958</v>
      </c>
      <c r="F1230" s="8" t="s">
        <v>13964</v>
      </c>
      <c r="G1230" s="8" t="s">
        <v>14153</v>
      </c>
      <c r="H1230" s="8"/>
      <c r="I1230" s="9">
        <v>199</v>
      </c>
      <c r="J1230" s="8" t="str">
        <f t="shared" si="8"/>
        <v>101-250</v>
      </c>
      <c r="K1230" s="8" t="s">
        <v>14249</v>
      </c>
      <c r="L1230" s="8">
        <v>2</v>
      </c>
      <c r="M1230" s="9">
        <v>699</v>
      </c>
      <c r="N1230" s="3">
        <v>0.72</v>
      </c>
      <c r="O1230" s="2">
        <v>2.9</v>
      </c>
      <c r="P1230" s="4">
        <f t="shared" si="9"/>
        <v>0</v>
      </c>
      <c r="Q1230" s="2">
        <v>159</v>
      </c>
      <c r="R1230" s="2" t="s">
        <v>13762</v>
      </c>
      <c r="S1230" s="2" t="s">
        <v>13763</v>
      </c>
      <c r="T1230" s="2" t="s">
        <v>13764</v>
      </c>
      <c r="U1230" s="2" t="s">
        <v>13765</v>
      </c>
      <c r="V1230" s="2" t="s">
        <v>13766</v>
      </c>
      <c r="W1230" s="2" t="s">
        <v>13767</v>
      </c>
      <c r="X1230" s="5" t="s">
        <v>13768</v>
      </c>
      <c r="Y1230" s="5" t="s">
        <v>13769</v>
      </c>
    </row>
    <row r="1231" spans="1:25" ht="13" x14ac:dyDescent="0.15">
      <c r="A1231" s="2" t="s">
        <v>6185</v>
      </c>
      <c r="B1231" s="2" t="s">
        <v>6186</v>
      </c>
      <c r="C1231" s="8" t="str">
        <f ca="1">IFERROR(__xludf.DUMMYFUNCTION("INDEX(SPLIT(B1231,"" ""),1)"),"COI")</f>
        <v>COI</v>
      </c>
      <c r="D1231" s="2" t="s">
        <v>14113</v>
      </c>
      <c r="E1231" s="8" t="s">
        <v>14114</v>
      </c>
      <c r="F1231" s="8" t="s">
        <v>14115</v>
      </c>
      <c r="G1231" s="8" t="s">
        <v>14116</v>
      </c>
      <c r="H1231" s="8" t="s">
        <v>14117</v>
      </c>
      <c r="I1231" s="9">
        <v>198</v>
      </c>
      <c r="J1231" s="8" t="str">
        <f t="shared" si="8"/>
        <v>101-250</v>
      </c>
      <c r="K1231" s="8" t="s">
        <v>14249</v>
      </c>
      <c r="L1231" s="8">
        <v>2</v>
      </c>
      <c r="M1231" s="9">
        <v>800</v>
      </c>
      <c r="N1231" s="3">
        <v>0.75</v>
      </c>
      <c r="O1231" s="2">
        <v>4.0999999999999996</v>
      </c>
      <c r="P1231" s="4">
        <f t="shared" si="9"/>
        <v>0</v>
      </c>
      <c r="Q1231" s="4">
        <v>9344</v>
      </c>
      <c r="R1231" s="2" t="s">
        <v>6189</v>
      </c>
      <c r="S1231" s="2" t="s">
        <v>6190</v>
      </c>
      <c r="T1231" s="2" t="s">
        <v>6191</v>
      </c>
      <c r="U1231" s="2" t="s">
        <v>6192</v>
      </c>
      <c r="V1231" s="2" t="s">
        <v>6193</v>
      </c>
      <c r="W1231" s="2" t="s">
        <v>6194</v>
      </c>
      <c r="X1231" s="5" t="s">
        <v>6195</v>
      </c>
      <c r="Y1231" s="5" t="s">
        <v>6196</v>
      </c>
    </row>
    <row r="1232" spans="1:25" ht="13" x14ac:dyDescent="0.15">
      <c r="A1232" s="2" t="s">
        <v>3164</v>
      </c>
      <c r="B1232" s="2" t="s">
        <v>3165</v>
      </c>
      <c r="C1232" s="8" t="str">
        <f ca="1">IFERROR(__xludf.DUMMYFUNCTION("INDEX(SPLIT(B1232,"" ""),1)"),"Airtel")</f>
        <v>Airtel</v>
      </c>
      <c r="D1232" s="2" t="s">
        <v>13942</v>
      </c>
      <c r="E1232" s="8" t="s">
        <v>13943</v>
      </c>
      <c r="F1232" s="8" t="s">
        <v>14038</v>
      </c>
      <c r="G1232" s="8" t="s">
        <v>14109</v>
      </c>
      <c r="H1232" s="8"/>
      <c r="I1232" s="9">
        <v>197</v>
      </c>
      <c r="J1232" s="8" t="str">
        <f t="shared" si="8"/>
        <v>101-250</v>
      </c>
      <c r="K1232" s="8" t="s">
        <v>14249</v>
      </c>
      <c r="L1232" s="8">
        <v>2</v>
      </c>
      <c r="M1232" s="9">
        <v>499</v>
      </c>
      <c r="N1232" s="3">
        <v>0.61</v>
      </c>
      <c r="O1232" s="2">
        <v>3.8</v>
      </c>
      <c r="P1232" s="4">
        <f t="shared" si="9"/>
        <v>0</v>
      </c>
      <c r="Q1232" s="2">
        <v>136</v>
      </c>
      <c r="R1232" s="2" t="s">
        <v>3167</v>
      </c>
      <c r="S1232" s="2" t="s">
        <v>3168</v>
      </c>
      <c r="T1232" s="2" t="s">
        <v>3169</v>
      </c>
      <c r="U1232" s="2" t="s">
        <v>3170</v>
      </c>
      <c r="V1232" s="2" t="s">
        <v>3171</v>
      </c>
      <c r="W1232" s="2" t="s">
        <v>3172</v>
      </c>
      <c r="X1232" s="5" t="s">
        <v>3173</v>
      </c>
      <c r="Y1232" s="5" t="s">
        <v>3174</v>
      </c>
    </row>
    <row r="1233" spans="1:25" ht="13" x14ac:dyDescent="0.15">
      <c r="A1233" s="2" t="s">
        <v>1448</v>
      </c>
      <c r="B1233" s="2" t="s">
        <v>1449</v>
      </c>
      <c r="C1233" s="8" t="str">
        <f ca="1">IFERROR(__xludf.DUMMYFUNCTION("INDEX(SPLIT(B1233,"" ""),1)"),"Airtel")</f>
        <v>Airtel</v>
      </c>
      <c r="D1233" s="2" t="s">
        <v>13942</v>
      </c>
      <c r="E1233" s="8" t="s">
        <v>13943</v>
      </c>
      <c r="F1233" s="8" t="s">
        <v>14038</v>
      </c>
      <c r="G1233" s="8" t="s">
        <v>14109</v>
      </c>
      <c r="H1233" s="8"/>
      <c r="I1233" s="9">
        <v>195</v>
      </c>
      <c r="J1233" s="8" t="str">
        <f t="shared" si="8"/>
        <v>101-250</v>
      </c>
      <c r="K1233" s="8" t="s">
        <v>14249</v>
      </c>
      <c r="L1233" s="8">
        <v>2</v>
      </c>
      <c r="M1233" s="9">
        <v>499</v>
      </c>
      <c r="N1233" s="3">
        <v>0.61</v>
      </c>
      <c r="O1233" s="2">
        <v>3.7</v>
      </c>
      <c r="P1233" s="4">
        <f t="shared" si="9"/>
        <v>0</v>
      </c>
      <c r="Q1233" s="4">
        <v>1383</v>
      </c>
      <c r="R1233" s="2" t="s">
        <v>1451</v>
      </c>
      <c r="S1233" s="2" t="s">
        <v>1452</v>
      </c>
      <c r="T1233" s="2" t="s">
        <v>1453</v>
      </c>
      <c r="U1233" s="2" t="s">
        <v>1454</v>
      </c>
      <c r="V1233" s="2" t="s">
        <v>1455</v>
      </c>
      <c r="W1233" s="2" t="s">
        <v>1456</v>
      </c>
      <c r="X1233" s="5" t="s">
        <v>1457</v>
      </c>
      <c r="Y1233" s="5" t="s">
        <v>1458</v>
      </c>
    </row>
    <row r="1234" spans="1:25" ht="13" x14ac:dyDescent="0.15">
      <c r="A1234" s="2" t="s">
        <v>12248</v>
      </c>
      <c r="B1234" s="2" t="s">
        <v>12249</v>
      </c>
      <c r="C1234" s="8" t="str">
        <f ca="1">IFERROR(__xludf.DUMMYFUNCTION("INDEX(SPLIT(B1234,"" ""),1)"),"AVNISH")</f>
        <v>AVNISH</v>
      </c>
      <c r="D1234" s="2" t="s">
        <v>13950</v>
      </c>
      <c r="E1234" s="8" t="s">
        <v>13958</v>
      </c>
      <c r="F1234" s="8" t="s">
        <v>13964</v>
      </c>
      <c r="G1234" s="8" t="s">
        <v>14153</v>
      </c>
      <c r="H1234" s="8"/>
      <c r="I1234" s="9">
        <v>193</v>
      </c>
      <c r="J1234" s="8" t="str">
        <f t="shared" si="8"/>
        <v>101-250</v>
      </c>
      <c r="K1234" s="8" t="s">
        <v>14249</v>
      </c>
      <c r="L1234" s="8">
        <v>2</v>
      </c>
      <c r="M1234" s="9">
        <v>399</v>
      </c>
      <c r="N1234" s="3">
        <v>0.52</v>
      </c>
      <c r="O1234" s="2">
        <v>3.6</v>
      </c>
      <c r="P1234" s="4">
        <f t="shared" si="9"/>
        <v>0</v>
      </c>
      <c r="Q1234" s="2">
        <v>37</v>
      </c>
      <c r="R1234" s="2" t="s">
        <v>12251</v>
      </c>
      <c r="S1234" s="2" t="s">
        <v>12252</v>
      </c>
      <c r="T1234" s="2" t="s">
        <v>12253</v>
      </c>
      <c r="U1234" s="2" t="s">
        <v>12254</v>
      </c>
      <c r="V1234" s="2" t="s">
        <v>12255</v>
      </c>
      <c r="W1234" s="2" t="s">
        <v>12256</v>
      </c>
      <c r="X1234" s="5" t="s">
        <v>12257</v>
      </c>
      <c r="Y1234" s="5" t="s">
        <v>12258</v>
      </c>
    </row>
    <row r="1235" spans="1:25" ht="13" x14ac:dyDescent="0.15">
      <c r="A1235" s="2" t="s">
        <v>5742</v>
      </c>
      <c r="B1235" s="2" t="s">
        <v>5743</v>
      </c>
      <c r="C1235" s="8" t="str">
        <f ca="1">IFERROR(__xludf.DUMMYFUNCTION("INDEX(SPLIT(B1235,"" ""),1)"),"PIDILITE")</f>
        <v>PIDILITE</v>
      </c>
      <c r="D1235" s="2" t="s">
        <v>13950</v>
      </c>
      <c r="E1235" s="8" t="s">
        <v>14233</v>
      </c>
      <c r="F1235" s="8" t="s">
        <v>14234</v>
      </c>
      <c r="G1235" s="8" t="s">
        <v>14235</v>
      </c>
      <c r="H1235" s="8"/>
      <c r="I1235" s="9">
        <v>191</v>
      </c>
      <c r="J1235" s="8" t="str">
        <f t="shared" si="8"/>
        <v>101-250</v>
      </c>
      <c r="K1235" s="8" t="s">
        <v>14249</v>
      </c>
      <c r="L1235" s="8">
        <v>2</v>
      </c>
      <c r="M1235" s="9">
        <v>225</v>
      </c>
      <c r="N1235" s="3">
        <v>0.15</v>
      </c>
      <c r="O1235" s="2">
        <v>4.4000000000000004</v>
      </c>
      <c r="P1235" s="4">
        <f t="shared" si="9"/>
        <v>1</v>
      </c>
      <c r="Q1235" s="4">
        <v>7203</v>
      </c>
      <c r="R1235" s="2" t="s">
        <v>5746</v>
      </c>
      <c r="S1235" s="2" t="s">
        <v>5747</v>
      </c>
      <c r="T1235" s="2" t="s">
        <v>5748</v>
      </c>
      <c r="U1235" s="2" t="s">
        <v>5749</v>
      </c>
      <c r="V1235" s="2" t="s">
        <v>5750</v>
      </c>
      <c r="W1235" s="2" t="s">
        <v>5751</v>
      </c>
      <c r="X1235" s="5" t="s">
        <v>5752</v>
      </c>
      <c r="Y1235" s="5" t="s">
        <v>5753</v>
      </c>
    </row>
    <row r="1236" spans="1:25" ht="13" x14ac:dyDescent="0.15">
      <c r="A1236" s="2" t="s">
        <v>6737</v>
      </c>
      <c r="B1236" s="2" t="s">
        <v>6738</v>
      </c>
      <c r="C1236" s="8" t="str">
        <f ca="1">IFERROR(__xludf.DUMMYFUNCTION("INDEX(SPLIT(B1236,"" ""),1)"),"Duracell")</f>
        <v>Duracell</v>
      </c>
      <c r="D1236" s="2" t="s">
        <v>13942</v>
      </c>
      <c r="E1236" s="8" t="s">
        <v>14103</v>
      </c>
      <c r="F1236" s="8" t="s">
        <v>14161</v>
      </c>
      <c r="G1236" s="8"/>
      <c r="H1236" s="8"/>
      <c r="I1236" s="9">
        <v>190</v>
      </c>
      <c r="J1236" s="8" t="str">
        <f t="shared" si="8"/>
        <v>101-250</v>
      </c>
      <c r="K1236" s="8" t="s">
        <v>14249</v>
      </c>
      <c r="L1236" s="8">
        <v>2</v>
      </c>
      <c r="M1236" s="9">
        <v>220</v>
      </c>
      <c r="N1236" s="3">
        <v>0.14000000000000001</v>
      </c>
      <c r="O1236" s="2">
        <v>4.4000000000000004</v>
      </c>
      <c r="P1236" s="4">
        <f t="shared" si="9"/>
        <v>1</v>
      </c>
      <c r="Q1236" s="4">
        <v>2866</v>
      </c>
      <c r="R1236" s="2" t="s">
        <v>6741</v>
      </c>
      <c r="S1236" s="2" t="s">
        <v>6742</v>
      </c>
      <c r="T1236" s="2" t="s">
        <v>6743</v>
      </c>
      <c r="U1236" s="2" t="s">
        <v>6744</v>
      </c>
      <c r="V1236" s="2" t="s">
        <v>6745</v>
      </c>
      <c r="W1236" s="2" t="s">
        <v>6746</v>
      </c>
      <c r="X1236" s="5" t="s">
        <v>6747</v>
      </c>
      <c r="Y1236" s="5" t="s">
        <v>6748</v>
      </c>
    </row>
    <row r="1237" spans="1:25" ht="13" x14ac:dyDescent="0.15">
      <c r="A1237" s="2" t="s">
        <v>11036</v>
      </c>
      <c r="B1237" s="2" t="s">
        <v>11037</v>
      </c>
      <c r="C1237" s="8" t="str">
        <f ca="1">IFERROR(__xludf.DUMMYFUNCTION("INDEX(SPLIT(B1237,"" ""),1)"),"Vedini")</f>
        <v>Vedini</v>
      </c>
      <c r="D1237" s="2" t="s">
        <v>13950</v>
      </c>
      <c r="E1237" s="8" t="s">
        <v>14150</v>
      </c>
      <c r="F1237" s="8" t="s">
        <v>14151</v>
      </c>
      <c r="G1237" s="8" t="s">
        <v>14264</v>
      </c>
      <c r="H1237" s="8" t="s">
        <v>14265</v>
      </c>
      <c r="I1237" s="9">
        <v>189</v>
      </c>
      <c r="J1237" s="8" t="str">
        <f t="shared" si="8"/>
        <v>101-250</v>
      </c>
      <c r="K1237" s="8" t="s">
        <v>14249</v>
      </c>
      <c r="L1237" s="8">
        <v>2</v>
      </c>
      <c r="M1237" s="9">
        <v>299</v>
      </c>
      <c r="N1237" s="3">
        <v>0.37</v>
      </c>
      <c r="O1237" s="2">
        <v>4.2</v>
      </c>
      <c r="P1237" s="4">
        <f t="shared" si="9"/>
        <v>1</v>
      </c>
      <c r="Q1237" s="4">
        <v>2737</v>
      </c>
      <c r="R1237" s="2" t="s">
        <v>11040</v>
      </c>
      <c r="S1237" s="2" t="s">
        <v>11041</v>
      </c>
      <c r="T1237" s="2" t="s">
        <v>11042</v>
      </c>
      <c r="U1237" s="2" t="s">
        <v>11043</v>
      </c>
      <c r="V1237" s="2" t="s">
        <v>11044</v>
      </c>
      <c r="W1237" s="2" t="s">
        <v>11045</v>
      </c>
      <c r="X1237" s="5" t="s">
        <v>11046</v>
      </c>
      <c r="Y1237" s="5" t="s">
        <v>11047</v>
      </c>
    </row>
    <row r="1238" spans="1:25" ht="13" x14ac:dyDescent="0.15">
      <c r="A1238" s="2" t="s">
        <v>2894</v>
      </c>
      <c r="B1238" s="2" t="s">
        <v>2895</v>
      </c>
      <c r="C1238" s="8" t="str">
        <f ca="1">IFERROR(__xludf.DUMMYFUNCTION("INDEX(SPLIT(B1238,"" ""),1)"),"Technotech")</f>
        <v>Technotech</v>
      </c>
      <c r="D1238" s="2" t="s">
        <v>13942</v>
      </c>
      <c r="E1238" s="8" t="s">
        <v>13943</v>
      </c>
      <c r="F1238" s="8" t="s">
        <v>14038</v>
      </c>
      <c r="G1238" s="8" t="s">
        <v>14096</v>
      </c>
      <c r="H1238" s="8" t="s">
        <v>14145</v>
      </c>
      <c r="I1238" s="9">
        <v>185</v>
      </c>
      <c r="J1238" s="8" t="str">
        <f t="shared" si="8"/>
        <v>101-250</v>
      </c>
      <c r="K1238" s="8" t="s">
        <v>14249</v>
      </c>
      <c r="L1238" s="8">
        <v>2</v>
      </c>
      <c r="M1238" s="9">
        <v>499</v>
      </c>
      <c r="N1238" s="3">
        <v>0.63</v>
      </c>
      <c r="O1238" s="2">
        <v>4.2</v>
      </c>
      <c r="P1238" s="4">
        <f t="shared" si="9"/>
        <v>1</v>
      </c>
      <c r="Q1238" s="2">
        <v>25</v>
      </c>
      <c r="R1238" s="2" t="s">
        <v>2897</v>
      </c>
      <c r="S1238" s="2" t="s">
        <v>2898</v>
      </c>
      <c r="T1238" s="2" t="s">
        <v>2899</v>
      </c>
      <c r="U1238" s="2" t="s">
        <v>2900</v>
      </c>
      <c r="V1238" s="2" t="s">
        <v>2901</v>
      </c>
      <c r="W1238" s="2" t="s">
        <v>2902</v>
      </c>
      <c r="X1238" s="5" t="s">
        <v>2903</v>
      </c>
      <c r="Y1238" s="5" t="s">
        <v>2904</v>
      </c>
    </row>
    <row r="1239" spans="1:25" ht="13" x14ac:dyDescent="0.15">
      <c r="A1239" s="2" t="s">
        <v>12954</v>
      </c>
      <c r="B1239" s="2" t="s">
        <v>12955</v>
      </c>
      <c r="C1239" s="8" t="str">
        <f ca="1">IFERROR(__xludf.DUMMYFUNCTION("INDEX(SPLIT(B1239,"" ""),1)"),"IONIX")</f>
        <v>IONIX</v>
      </c>
      <c r="D1239" s="2" t="s">
        <v>13950</v>
      </c>
      <c r="E1239" s="8" t="s">
        <v>13958</v>
      </c>
      <c r="F1239" s="8" t="s">
        <v>13964</v>
      </c>
      <c r="G1239" s="8" t="s">
        <v>14153</v>
      </c>
      <c r="H1239" s="8"/>
      <c r="I1239" s="9">
        <v>185</v>
      </c>
      <c r="J1239" s="8" t="str">
        <f t="shared" si="8"/>
        <v>101-250</v>
      </c>
      <c r="K1239" s="8" t="s">
        <v>14249</v>
      </c>
      <c r="L1239" s="8">
        <v>2</v>
      </c>
      <c r="M1239" s="9">
        <v>599</v>
      </c>
      <c r="N1239" s="3">
        <v>0.69</v>
      </c>
      <c r="O1239" s="2">
        <v>3.9</v>
      </c>
      <c r="P1239" s="4">
        <f t="shared" si="9"/>
        <v>0</v>
      </c>
      <c r="Q1239" s="4">
        <v>1306</v>
      </c>
      <c r="R1239" s="2" t="s">
        <v>12956</v>
      </c>
      <c r="S1239" s="2" t="s">
        <v>12957</v>
      </c>
      <c r="T1239" s="2" t="s">
        <v>12958</v>
      </c>
      <c r="U1239" s="2" t="s">
        <v>12959</v>
      </c>
      <c r="V1239" s="2" t="s">
        <v>12960</v>
      </c>
      <c r="W1239" s="2" t="s">
        <v>12961</v>
      </c>
      <c r="X1239" s="5" t="s">
        <v>12962</v>
      </c>
      <c r="Y1239" s="5" t="s">
        <v>12963</v>
      </c>
    </row>
    <row r="1240" spans="1:25" ht="13" x14ac:dyDescent="0.15">
      <c r="A1240" s="2" t="s">
        <v>13451</v>
      </c>
      <c r="B1240" s="2" t="s">
        <v>13452</v>
      </c>
      <c r="C1240" s="8" t="str">
        <f ca="1">IFERROR(__xludf.DUMMYFUNCTION("INDEX(SPLIT(B1240,"" ""),1)"),"Dynore")</f>
        <v>Dynore</v>
      </c>
      <c r="D1240" s="2" t="s">
        <v>13950</v>
      </c>
      <c r="E1240" s="8" t="s">
        <v>13958</v>
      </c>
      <c r="F1240" s="8" t="s">
        <v>14005</v>
      </c>
      <c r="G1240" s="8" t="s">
        <v>14246</v>
      </c>
      <c r="H1240" s="8" t="s">
        <v>14247</v>
      </c>
      <c r="I1240" s="9">
        <v>184</v>
      </c>
      <c r="J1240" s="8" t="str">
        <f t="shared" si="8"/>
        <v>101-250</v>
      </c>
      <c r="K1240" s="8" t="s">
        <v>14249</v>
      </c>
      <c r="L1240" s="8">
        <v>2</v>
      </c>
      <c r="M1240" s="9">
        <v>450</v>
      </c>
      <c r="N1240" s="3">
        <v>0.59</v>
      </c>
      <c r="O1240" s="2">
        <v>4.2</v>
      </c>
      <c r="P1240" s="4">
        <f t="shared" si="9"/>
        <v>1</v>
      </c>
      <c r="Q1240" s="4">
        <v>4971</v>
      </c>
      <c r="R1240" s="2" t="s">
        <v>13454</v>
      </c>
      <c r="S1240" s="2" t="s">
        <v>13455</v>
      </c>
      <c r="T1240" s="2" t="s">
        <v>13456</v>
      </c>
      <c r="U1240" s="2" t="s">
        <v>13457</v>
      </c>
      <c r="V1240" s="2" t="s">
        <v>13458</v>
      </c>
      <c r="W1240" s="2" t="s">
        <v>13459</v>
      </c>
      <c r="X1240" s="5" t="s">
        <v>13460</v>
      </c>
      <c r="Y1240" s="5" t="s">
        <v>13461</v>
      </c>
    </row>
    <row r="1241" spans="1:25" ht="13" x14ac:dyDescent="0.15">
      <c r="A1241" s="2" t="s">
        <v>2458</v>
      </c>
      <c r="B1241" s="2" t="s">
        <v>2459</v>
      </c>
      <c r="C1241" s="8" t="str">
        <f ca="1">IFERROR(__xludf.DUMMYFUNCTION("INDEX(SPLIT(B1241,"" ""),1)"),"FLiX")</f>
        <v>FLiX</v>
      </c>
      <c r="D1241" s="2" t="s">
        <v>13954</v>
      </c>
      <c r="E1241" s="8" t="s">
        <v>14026</v>
      </c>
      <c r="F1241" s="8" t="s">
        <v>14095</v>
      </c>
      <c r="G1241" s="8" t="s">
        <v>14096</v>
      </c>
      <c r="H1241" s="8" t="s">
        <v>14097</v>
      </c>
      <c r="I1241" s="9">
        <v>182</v>
      </c>
      <c r="J1241" s="8" t="str">
        <f t="shared" si="8"/>
        <v>101-250</v>
      </c>
      <c r="K1241" s="8" t="s">
        <v>14249</v>
      </c>
      <c r="L1241" s="8">
        <v>2</v>
      </c>
      <c r="M1241" s="9">
        <v>599</v>
      </c>
      <c r="N1241" s="3">
        <v>0.7</v>
      </c>
      <c r="O1241" s="2">
        <v>4</v>
      </c>
      <c r="P1241" s="4">
        <f t="shared" si="9"/>
        <v>0</v>
      </c>
      <c r="Q1241" s="4">
        <v>9378</v>
      </c>
      <c r="R1241" s="2" t="s">
        <v>2461</v>
      </c>
      <c r="S1241" s="2" t="s">
        <v>271</v>
      </c>
      <c r="T1241" s="2" t="s">
        <v>272</v>
      </c>
      <c r="U1241" s="2" t="s">
        <v>273</v>
      </c>
      <c r="V1241" s="2" t="s">
        <v>274</v>
      </c>
      <c r="W1241" s="2" t="s">
        <v>1736</v>
      </c>
      <c r="X1241" s="5" t="s">
        <v>2462</v>
      </c>
      <c r="Y1241" s="5" t="s">
        <v>2463</v>
      </c>
    </row>
    <row r="1242" spans="1:25" ht="13" x14ac:dyDescent="0.15">
      <c r="A1242" s="2" t="s">
        <v>557</v>
      </c>
      <c r="B1242" s="2" t="s">
        <v>558</v>
      </c>
      <c r="C1242" s="8" t="str">
        <f ca="1">IFERROR(__xludf.DUMMYFUNCTION("INDEX(SPLIT(B1242,"" ""),1)"),"AmazonBasics")</f>
        <v>AmazonBasics</v>
      </c>
      <c r="D1242" s="2" t="s">
        <v>13954</v>
      </c>
      <c r="E1242" s="8" t="s">
        <v>14026</v>
      </c>
      <c r="F1242" s="8" t="s">
        <v>14095</v>
      </c>
      <c r="G1242" s="8" t="s">
        <v>14096</v>
      </c>
      <c r="H1242" s="8" t="s">
        <v>14097</v>
      </c>
      <c r="I1242" s="9">
        <v>179</v>
      </c>
      <c r="J1242" s="8" t="str">
        <f t="shared" si="8"/>
        <v>101-250</v>
      </c>
      <c r="K1242" s="8" t="s">
        <v>14249</v>
      </c>
      <c r="L1242" s="8">
        <v>2</v>
      </c>
      <c r="M1242" s="9">
        <v>500</v>
      </c>
      <c r="N1242" s="3">
        <v>0.64</v>
      </c>
      <c r="O1242" s="2">
        <v>4.2</v>
      </c>
      <c r="P1242" s="4">
        <f t="shared" si="9"/>
        <v>1</v>
      </c>
      <c r="Q1242" s="4">
        <v>92595</v>
      </c>
      <c r="R1242" s="2" t="s">
        <v>560</v>
      </c>
      <c r="S1242" s="2" t="s">
        <v>538</v>
      </c>
      <c r="T1242" s="2" t="s">
        <v>539</v>
      </c>
      <c r="U1242" s="2" t="s">
        <v>540</v>
      </c>
      <c r="V1242" s="2" t="s">
        <v>541</v>
      </c>
      <c r="W1242" s="2" t="s">
        <v>542</v>
      </c>
      <c r="X1242" s="5" t="s">
        <v>561</v>
      </c>
      <c r="Y1242" s="5" t="s">
        <v>562</v>
      </c>
    </row>
    <row r="1243" spans="1:25" ht="13" x14ac:dyDescent="0.15">
      <c r="A1243" s="2" t="s">
        <v>7401</v>
      </c>
      <c r="B1243" s="2" t="s">
        <v>7402</v>
      </c>
      <c r="C1243" s="8" t="str">
        <f ca="1">IFERROR(__xludf.DUMMYFUNCTION("INDEX(SPLIT(B1243,"" ""),1)"),"Gizga")</f>
        <v>Gizga</v>
      </c>
      <c r="D1243" s="2" t="s">
        <v>13954</v>
      </c>
      <c r="E1243" s="8" t="s">
        <v>14026</v>
      </c>
      <c r="F1243" s="8" t="s">
        <v>14078</v>
      </c>
      <c r="G1243" s="8" t="s">
        <v>14093</v>
      </c>
      <c r="H1243" s="8"/>
      <c r="I1243" s="9">
        <v>179</v>
      </c>
      <c r="J1243" s="8" t="str">
        <f t="shared" si="8"/>
        <v>101-250</v>
      </c>
      <c r="K1243" s="8" t="s">
        <v>14249</v>
      </c>
      <c r="L1243" s="8">
        <v>2</v>
      </c>
      <c r="M1243" s="9">
        <v>499</v>
      </c>
      <c r="N1243" s="3">
        <v>0.64</v>
      </c>
      <c r="O1243" s="2">
        <v>4.0999999999999996</v>
      </c>
      <c r="P1243" s="4">
        <f t="shared" si="9"/>
        <v>0</v>
      </c>
      <c r="Q1243" s="4">
        <v>10174</v>
      </c>
      <c r="R1243" s="2" t="s">
        <v>7404</v>
      </c>
      <c r="S1243" s="2" t="s">
        <v>7405</v>
      </c>
      <c r="T1243" s="2" t="s">
        <v>7406</v>
      </c>
      <c r="U1243" s="2" t="s">
        <v>7407</v>
      </c>
      <c r="V1243" s="2" t="s">
        <v>7408</v>
      </c>
      <c r="W1243" s="2" t="s">
        <v>7409</v>
      </c>
      <c r="X1243" s="5" t="s">
        <v>7410</v>
      </c>
      <c r="Y1243" s="5" t="s">
        <v>7411</v>
      </c>
    </row>
    <row r="1244" spans="1:25" ht="13" x14ac:dyDescent="0.15">
      <c r="A1244" s="2" t="s">
        <v>354</v>
      </c>
      <c r="B1244" s="2" t="s">
        <v>355</v>
      </c>
      <c r="C1244" s="8" t="str">
        <f ca="1">IFERROR(__xludf.DUMMYFUNCTION("INDEX(SPLIT(B1244,"" ""),1)"),"Ambrane")</f>
        <v>Ambrane</v>
      </c>
      <c r="D1244" s="2" t="s">
        <v>13954</v>
      </c>
      <c r="E1244" s="8" t="s">
        <v>14026</v>
      </c>
      <c r="F1244" s="8" t="s">
        <v>14095</v>
      </c>
      <c r="G1244" s="8" t="s">
        <v>14096</v>
      </c>
      <c r="H1244" s="8" t="s">
        <v>14097</v>
      </c>
      <c r="I1244" s="9">
        <v>179</v>
      </c>
      <c r="J1244" s="8" t="str">
        <f t="shared" si="8"/>
        <v>101-250</v>
      </c>
      <c r="K1244" s="8" t="s">
        <v>14249</v>
      </c>
      <c r="L1244" s="8">
        <v>2</v>
      </c>
      <c r="M1244" s="9">
        <v>499</v>
      </c>
      <c r="N1244" s="3">
        <v>0.64</v>
      </c>
      <c r="O1244" s="2">
        <v>4</v>
      </c>
      <c r="P1244" s="4">
        <f t="shared" si="9"/>
        <v>0</v>
      </c>
      <c r="Q1244" s="4">
        <v>1934</v>
      </c>
      <c r="R1244" s="2" t="s">
        <v>357</v>
      </c>
      <c r="S1244" s="2" t="s">
        <v>358</v>
      </c>
      <c r="T1244" s="2" t="s">
        <v>359</v>
      </c>
      <c r="U1244" s="2" t="s">
        <v>360</v>
      </c>
      <c r="V1244" s="2" t="s">
        <v>14266</v>
      </c>
      <c r="W1244" s="2" t="s">
        <v>14267</v>
      </c>
      <c r="X1244" s="5" t="s">
        <v>363</v>
      </c>
      <c r="Y1244" s="5" t="s">
        <v>364</v>
      </c>
    </row>
    <row r="1245" spans="1:25" ht="13" x14ac:dyDescent="0.15">
      <c r="A1245" s="2" t="s">
        <v>2351</v>
      </c>
      <c r="B1245" s="2" t="s">
        <v>2352</v>
      </c>
      <c r="C1245" s="8" t="str">
        <f ca="1">IFERROR(__xludf.DUMMYFUNCTION("INDEX(SPLIT(B1245,"" ""),1)"),"Ambrane")</f>
        <v>Ambrane</v>
      </c>
      <c r="D1245" s="2" t="s">
        <v>13954</v>
      </c>
      <c r="E1245" s="8" t="s">
        <v>14026</v>
      </c>
      <c r="F1245" s="8" t="s">
        <v>14095</v>
      </c>
      <c r="G1245" s="8" t="s">
        <v>14096</v>
      </c>
      <c r="H1245" s="8" t="s">
        <v>14097</v>
      </c>
      <c r="I1245" s="9">
        <v>179</v>
      </c>
      <c r="J1245" s="8" t="str">
        <f t="shared" si="8"/>
        <v>101-250</v>
      </c>
      <c r="K1245" s="8" t="s">
        <v>14249</v>
      </c>
      <c r="L1245" s="8">
        <v>2</v>
      </c>
      <c r="M1245" s="9">
        <v>399</v>
      </c>
      <c r="N1245" s="3">
        <v>0.55000000000000004</v>
      </c>
      <c r="O1245" s="2">
        <v>4</v>
      </c>
      <c r="P1245" s="4">
        <f t="shared" si="9"/>
        <v>0</v>
      </c>
      <c r="Q1245" s="4">
        <v>1423</v>
      </c>
      <c r="R1245" s="2" t="s">
        <v>809</v>
      </c>
      <c r="S1245" s="2" t="s">
        <v>810</v>
      </c>
      <c r="T1245" s="2" t="s">
        <v>811</v>
      </c>
      <c r="U1245" s="2" t="s">
        <v>812</v>
      </c>
      <c r="V1245" s="2" t="s">
        <v>813</v>
      </c>
      <c r="W1245" s="2" t="s">
        <v>14268</v>
      </c>
      <c r="X1245" s="5" t="s">
        <v>2353</v>
      </c>
      <c r="Y1245" s="5" t="s">
        <v>2354</v>
      </c>
    </row>
    <row r="1246" spans="1:25" ht="13" x14ac:dyDescent="0.15">
      <c r="A1246" s="2" t="s">
        <v>807</v>
      </c>
      <c r="B1246" s="2" t="s">
        <v>808</v>
      </c>
      <c r="C1246" s="8" t="str">
        <f ca="1">IFERROR(__xludf.DUMMYFUNCTION("INDEX(SPLIT(B1246,"" ""),1)"),"Ambrane")</f>
        <v>Ambrane</v>
      </c>
      <c r="D1246" s="2" t="s">
        <v>13954</v>
      </c>
      <c r="E1246" s="8" t="s">
        <v>14026</v>
      </c>
      <c r="F1246" s="8" t="s">
        <v>14095</v>
      </c>
      <c r="G1246" s="8" t="s">
        <v>14096</v>
      </c>
      <c r="H1246" s="8" t="s">
        <v>14097</v>
      </c>
      <c r="I1246" s="9">
        <v>179</v>
      </c>
      <c r="J1246" s="8" t="str">
        <f t="shared" si="8"/>
        <v>101-250</v>
      </c>
      <c r="K1246" s="8" t="s">
        <v>14249</v>
      </c>
      <c r="L1246" s="8">
        <v>2</v>
      </c>
      <c r="M1246" s="9">
        <v>399</v>
      </c>
      <c r="N1246" s="3">
        <v>0.55000000000000004</v>
      </c>
      <c r="O1246" s="2">
        <v>4</v>
      </c>
      <c r="P1246" s="4">
        <f t="shared" si="9"/>
        <v>0</v>
      </c>
      <c r="Q1246" s="4">
        <v>1423</v>
      </c>
      <c r="R1246" s="2" t="s">
        <v>809</v>
      </c>
      <c r="S1246" s="2" t="s">
        <v>810</v>
      </c>
      <c r="T1246" s="2" t="s">
        <v>811</v>
      </c>
      <c r="U1246" s="2" t="s">
        <v>812</v>
      </c>
      <c r="V1246" s="2" t="s">
        <v>813</v>
      </c>
      <c r="W1246" s="2" t="s">
        <v>14268</v>
      </c>
      <c r="X1246" s="5" t="s">
        <v>815</v>
      </c>
      <c r="Y1246" s="5" t="s">
        <v>816</v>
      </c>
    </row>
    <row r="1247" spans="1:25" ht="13" x14ac:dyDescent="0.15">
      <c r="A1247" s="2" t="s">
        <v>1338</v>
      </c>
      <c r="B1247" s="2" t="s">
        <v>1339</v>
      </c>
      <c r="C1247" s="8" t="str">
        <f ca="1">IFERROR(__xludf.DUMMYFUNCTION("INDEX(SPLIT(B1247,"" ""),1)"),"MI")</f>
        <v>MI</v>
      </c>
      <c r="D1247" s="2" t="s">
        <v>13954</v>
      </c>
      <c r="E1247" s="8" t="s">
        <v>14026</v>
      </c>
      <c r="F1247" s="8" t="s">
        <v>14095</v>
      </c>
      <c r="G1247" s="8" t="s">
        <v>14096</v>
      </c>
      <c r="H1247" s="8" t="s">
        <v>14097</v>
      </c>
      <c r="I1247" s="9">
        <v>179</v>
      </c>
      <c r="J1247" s="8" t="str">
        <f t="shared" si="8"/>
        <v>101-250</v>
      </c>
      <c r="K1247" s="8" t="s">
        <v>14249</v>
      </c>
      <c r="L1247" s="8">
        <v>2</v>
      </c>
      <c r="M1247" s="9">
        <v>299</v>
      </c>
      <c r="N1247" s="3">
        <v>0.4</v>
      </c>
      <c r="O1247" s="2">
        <v>3.9</v>
      </c>
      <c r="P1247" s="4">
        <f t="shared" si="9"/>
        <v>0</v>
      </c>
      <c r="Q1247" s="2">
        <v>81</v>
      </c>
      <c r="R1247" s="2" t="s">
        <v>1340</v>
      </c>
      <c r="S1247" s="2" t="s">
        <v>1341</v>
      </c>
      <c r="T1247" s="2" t="s">
        <v>1342</v>
      </c>
      <c r="U1247" s="2" t="s">
        <v>1343</v>
      </c>
      <c r="V1247" s="2" t="s">
        <v>1344</v>
      </c>
      <c r="W1247" s="2" t="s">
        <v>1345</v>
      </c>
      <c r="X1247" s="5" t="s">
        <v>1346</v>
      </c>
      <c r="Y1247" s="5" t="s">
        <v>1347</v>
      </c>
    </row>
    <row r="1248" spans="1:25" ht="13" x14ac:dyDescent="0.15">
      <c r="A1248" s="2" t="s">
        <v>644</v>
      </c>
      <c r="B1248" s="2" t="s">
        <v>645</v>
      </c>
      <c r="C1248" s="8" t="str">
        <f ca="1">IFERROR(__xludf.DUMMYFUNCTION("INDEX(SPLIT(B1248,"" ""),1)"),"Airtel")</f>
        <v>Airtel</v>
      </c>
      <c r="D1248" s="2" t="s">
        <v>13942</v>
      </c>
      <c r="E1248" s="8" t="s">
        <v>13943</v>
      </c>
      <c r="F1248" s="8" t="s">
        <v>14038</v>
      </c>
      <c r="G1248" s="8" t="s">
        <v>14109</v>
      </c>
      <c r="H1248" s="8"/>
      <c r="I1248" s="9">
        <v>179</v>
      </c>
      <c r="J1248" s="8" t="str">
        <f t="shared" si="8"/>
        <v>101-250</v>
      </c>
      <c r="K1248" s="8" t="s">
        <v>14249</v>
      </c>
      <c r="L1248" s="8">
        <v>2</v>
      </c>
      <c r="M1248" s="9">
        <v>799</v>
      </c>
      <c r="N1248" s="3">
        <v>0.78</v>
      </c>
      <c r="O1248" s="2">
        <v>3.7</v>
      </c>
      <c r="P1248" s="4">
        <f t="shared" si="9"/>
        <v>0</v>
      </c>
      <c r="Q1248" s="4">
        <v>2201</v>
      </c>
      <c r="R1248" s="2" t="s">
        <v>646</v>
      </c>
      <c r="S1248" s="2" t="s">
        <v>647</v>
      </c>
      <c r="T1248" s="2" t="s">
        <v>648</v>
      </c>
      <c r="U1248" s="2" t="s">
        <v>649</v>
      </c>
      <c r="V1248" s="2" t="s">
        <v>650</v>
      </c>
      <c r="W1248" s="2" t="s">
        <v>651</v>
      </c>
      <c r="X1248" s="5" t="s">
        <v>652</v>
      </c>
      <c r="Y1248" s="5" t="s">
        <v>653</v>
      </c>
    </row>
    <row r="1249" spans="1:25" ht="13" x14ac:dyDescent="0.15">
      <c r="A1249" s="2" t="s">
        <v>13324</v>
      </c>
      <c r="B1249" s="2" t="s">
        <v>13325</v>
      </c>
      <c r="C1249" s="8" t="str">
        <f ca="1">IFERROR(__xludf.DUMMYFUNCTION("INDEX(SPLIT(B1249,"" ""),1)"),"Wolpin")</f>
        <v>Wolpin</v>
      </c>
      <c r="D1249" s="2" t="s">
        <v>13950</v>
      </c>
      <c r="E1249" s="8" t="s">
        <v>13958</v>
      </c>
      <c r="F1249" s="8" t="s">
        <v>13959</v>
      </c>
      <c r="G1249" s="8" t="s">
        <v>13992</v>
      </c>
      <c r="H1249" s="8" t="s">
        <v>14112</v>
      </c>
      <c r="I1249" s="9">
        <v>179</v>
      </c>
      <c r="J1249" s="8" t="str">
        <f t="shared" si="8"/>
        <v>101-250</v>
      </c>
      <c r="K1249" s="8" t="s">
        <v>14249</v>
      </c>
      <c r="L1249" s="8">
        <v>2</v>
      </c>
      <c r="M1249" s="9">
        <v>799</v>
      </c>
      <c r="N1249" s="3">
        <v>0.78</v>
      </c>
      <c r="O1249" s="2">
        <v>3.6</v>
      </c>
      <c r="P1249" s="4">
        <f t="shared" si="9"/>
        <v>0</v>
      </c>
      <c r="Q1249" s="2">
        <v>101</v>
      </c>
      <c r="R1249" s="2" t="s">
        <v>13326</v>
      </c>
      <c r="S1249" s="2" t="s">
        <v>13327</v>
      </c>
      <c r="T1249" s="2" t="s">
        <v>13328</v>
      </c>
      <c r="U1249" s="2" t="s">
        <v>13329</v>
      </c>
      <c r="V1249" s="2" t="s">
        <v>13330</v>
      </c>
      <c r="W1249" s="2" t="s">
        <v>13331</v>
      </c>
      <c r="X1249" s="5" t="s">
        <v>13332</v>
      </c>
      <c r="Y1249" s="5" t="s">
        <v>13333</v>
      </c>
    </row>
    <row r="1250" spans="1:25" ht="13" x14ac:dyDescent="0.15">
      <c r="A1250" s="2" t="s">
        <v>10565</v>
      </c>
      <c r="B1250" s="2" t="s">
        <v>10566</v>
      </c>
      <c r="C1250" s="8" t="str">
        <f ca="1">IFERROR(__xludf.DUMMYFUNCTION("INDEX(SPLIT(B1250,"" ""),1)"),"Portable")</f>
        <v>Portable</v>
      </c>
      <c r="D1250" s="2" t="s">
        <v>13950</v>
      </c>
      <c r="E1250" s="8" t="s">
        <v>13958</v>
      </c>
      <c r="F1250" s="8" t="s">
        <v>13959</v>
      </c>
      <c r="G1250" s="8" t="s">
        <v>13992</v>
      </c>
      <c r="H1250" s="8" t="s">
        <v>14112</v>
      </c>
      <c r="I1250" s="9">
        <v>179</v>
      </c>
      <c r="J1250" s="8" t="str">
        <f t="shared" si="8"/>
        <v>101-250</v>
      </c>
      <c r="K1250" s="8" t="s">
        <v>14249</v>
      </c>
      <c r="L1250" s="8">
        <v>2</v>
      </c>
      <c r="M1250" s="9">
        <v>799</v>
      </c>
      <c r="N1250" s="3">
        <v>0.78</v>
      </c>
      <c r="O1250" s="2">
        <v>3.5</v>
      </c>
      <c r="P1250" s="4">
        <f t="shared" si="9"/>
        <v>0</v>
      </c>
      <c r="Q1250" s="2">
        <v>132</v>
      </c>
      <c r="R1250" s="2" t="s">
        <v>10567</v>
      </c>
      <c r="S1250" s="2" t="s">
        <v>10568</v>
      </c>
      <c r="T1250" s="2" t="s">
        <v>10569</v>
      </c>
      <c r="U1250" s="2" t="s">
        <v>10570</v>
      </c>
      <c r="V1250" s="2" t="s">
        <v>10571</v>
      </c>
      <c r="W1250" s="2" t="s">
        <v>10572</v>
      </c>
      <c r="X1250" s="5" t="s">
        <v>10573</v>
      </c>
      <c r="Y1250" s="5" t="s">
        <v>10574</v>
      </c>
    </row>
    <row r="1251" spans="1:25" ht="13" x14ac:dyDescent="0.15">
      <c r="A1251" s="2" t="s">
        <v>6548</v>
      </c>
      <c r="B1251" s="2" t="s">
        <v>6549</v>
      </c>
      <c r="C1251" s="8" t="str">
        <f ca="1">IFERROR(__xludf.DUMMYFUNCTION("INDEX(SPLIT(B1251,"" ""),1)"),"Zebronics")</f>
        <v>Zebronics</v>
      </c>
      <c r="D1251" s="2" t="s">
        <v>13954</v>
      </c>
      <c r="E1251" s="8" t="s">
        <v>14026</v>
      </c>
      <c r="F1251" s="8" t="s">
        <v>14136</v>
      </c>
      <c r="G1251" s="8"/>
      <c r="H1251" s="8"/>
      <c r="I1251" s="9">
        <v>179</v>
      </c>
      <c r="J1251" s="8" t="str">
        <f t="shared" si="8"/>
        <v>101-250</v>
      </c>
      <c r="K1251" s="8" t="s">
        <v>14249</v>
      </c>
      <c r="L1251" s="8">
        <v>2</v>
      </c>
      <c r="M1251" s="9">
        <v>499</v>
      </c>
      <c r="N1251" s="3">
        <v>0.64</v>
      </c>
      <c r="O1251" s="2">
        <v>3.4</v>
      </c>
      <c r="P1251" s="4">
        <f t="shared" si="9"/>
        <v>0</v>
      </c>
      <c r="Q1251" s="4">
        <v>9385</v>
      </c>
      <c r="R1251" s="2" t="s">
        <v>6551</v>
      </c>
      <c r="S1251" s="2" t="s">
        <v>6552</v>
      </c>
      <c r="T1251" s="2" t="s">
        <v>6553</v>
      </c>
      <c r="U1251" s="2" t="s">
        <v>6554</v>
      </c>
      <c r="V1251" s="2" t="s">
        <v>6555</v>
      </c>
      <c r="W1251" s="2" t="s">
        <v>6556</v>
      </c>
      <c r="X1251" s="5" t="s">
        <v>6557</v>
      </c>
      <c r="Y1251" s="5" t="s">
        <v>6558</v>
      </c>
    </row>
    <row r="1252" spans="1:25" ht="13" x14ac:dyDescent="0.15">
      <c r="A1252" s="2" t="s">
        <v>7652</v>
      </c>
      <c r="B1252" s="2" t="s">
        <v>7653</v>
      </c>
      <c r="C1252" s="8" t="str">
        <f ca="1">IFERROR(__xludf.DUMMYFUNCTION("INDEX(SPLIT(B1252,"" ""),1)"),"Pilot")</f>
        <v>Pilot</v>
      </c>
      <c r="D1252" s="2" t="s">
        <v>14113</v>
      </c>
      <c r="E1252" s="8" t="s">
        <v>14114</v>
      </c>
      <c r="F1252" s="8" t="s">
        <v>14115</v>
      </c>
      <c r="G1252" s="8" t="s">
        <v>14116</v>
      </c>
      <c r="H1252" s="8" t="s">
        <v>14211</v>
      </c>
      <c r="I1252" s="9">
        <v>178</v>
      </c>
      <c r="J1252" s="8" t="str">
        <f t="shared" si="8"/>
        <v>101-250</v>
      </c>
      <c r="K1252" s="8" t="s">
        <v>14249</v>
      </c>
      <c r="L1252" s="8">
        <v>2</v>
      </c>
      <c r="M1252" s="9">
        <v>210</v>
      </c>
      <c r="N1252" s="3">
        <v>0.15</v>
      </c>
      <c r="O1252" s="2">
        <v>4.3</v>
      </c>
      <c r="P1252" s="4">
        <f t="shared" si="9"/>
        <v>1</v>
      </c>
      <c r="Q1252" s="4">
        <v>2450</v>
      </c>
      <c r="R1252" s="2" t="s">
        <v>7655</v>
      </c>
      <c r="S1252" s="2" t="s">
        <v>7656</v>
      </c>
      <c r="T1252" s="2" t="s">
        <v>7657</v>
      </c>
      <c r="U1252" s="2" t="s">
        <v>7658</v>
      </c>
      <c r="V1252" s="2" t="s">
        <v>7659</v>
      </c>
      <c r="W1252" s="2" t="s">
        <v>7660</v>
      </c>
      <c r="X1252" s="5" t="s">
        <v>7661</v>
      </c>
      <c r="Y1252" s="5" t="s">
        <v>7662</v>
      </c>
    </row>
    <row r="1253" spans="1:25" ht="13" x14ac:dyDescent="0.15">
      <c r="A1253" s="2" t="s">
        <v>10155</v>
      </c>
      <c r="B1253" s="2" t="s">
        <v>10156</v>
      </c>
      <c r="C1253" s="8" t="str">
        <f ca="1">IFERROR(__xludf.DUMMYFUNCTION("INDEX(SPLIT(B1253,"" ""),1)"),"Kuber")</f>
        <v>Kuber</v>
      </c>
      <c r="D1253" s="2" t="s">
        <v>13950</v>
      </c>
      <c r="E1253" s="8" t="s">
        <v>14150</v>
      </c>
      <c r="F1253" s="8" t="s">
        <v>14151</v>
      </c>
      <c r="G1253" s="8" t="s">
        <v>14152</v>
      </c>
      <c r="H1253" s="8"/>
      <c r="I1253" s="9">
        <v>177</v>
      </c>
      <c r="J1253" s="8" t="str">
        <f t="shared" si="8"/>
        <v>101-250</v>
      </c>
      <c r="K1253" s="8" t="s">
        <v>14249</v>
      </c>
      <c r="L1253" s="8">
        <v>2</v>
      </c>
      <c r="M1253" s="9">
        <v>199</v>
      </c>
      <c r="N1253" s="3">
        <v>0.11</v>
      </c>
      <c r="O1253" s="2">
        <v>4.0999999999999996</v>
      </c>
      <c r="P1253" s="4">
        <f t="shared" si="9"/>
        <v>0</v>
      </c>
      <c r="Q1253" s="4">
        <v>3688</v>
      </c>
      <c r="R1253" s="2" t="s">
        <v>10158</v>
      </c>
      <c r="S1253" s="2" t="s">
        <v>10159</v>
      </c>
      <c r="T1253" s="2" t="s">
        <v>10160</v>
      </c>
      <c r="U1253" s="2" t="s">
        <v>10161</v>
      </c>
      <c r="V1253" s="2" t="s">
        <v>10162</v>
      </c>
      <c r="W1253" s="2" t="s">
        <v>10163</v>
      </c>
      <c r="X1253" s="5" t="s">
        <v>10164</v>
      </c>
      <c r="Y1253" s="5" t="s">
        <v>10165</v>
      </c>
    </row>
    <row r="1254" spans="1:25" ht="13" x14ac:dyDescent="0.15">
      <c r="A1254" s="2" t="s">
        <v>87</v>
      </c>
      <c r="B1254" s="2" t="s">
        <v>88</v>
      </c>
      <c r="C1254" s="8" t="str">
        <f ca="1">IFERROR(__xludf.DUMMYFUNCTION("INDEX(SPLIT(B1254,"" ""),1)"),"boAt")</f>
        <v>boAt</v>
      </c>
      <c r="D1254" s="2" t="s">
        <v>13954</v>
      </c>
      <c r="E1254" s="8" t="s">
        <v>14026</v>
      </c>
      <c r="F1254" s="8" t="s">
        <v>14095</v>
      </c>
      <c r="G1254" s="8" t="s">
        <v>14096</v>
      </c>
      <c r="H1254" s="8" t="s">
        <v>14097</v>
      </c>
      <c r="I1254" s="9">
        <v>176.63</v>
      </c>
      <c r="J1254" s="8" t="str">
        <f t="shared" si="8"/>
        <v>101-250</v>
      </c>
      <c r="K1254" s="8" t="s">
        <v>14249</v>
      </c>
      <c r="L1254" s="8">
        <v>2</v>
      </c>
      <c r="M1254" s="9">
        <v>499</v>
      </c>
      <c r="N1254" s="3">
        <v>0.65</v>
      </c>
      <c r="O1254" s="2">
        <v>4.0999999999999996</v>
      </c>
      <c r="P1254" s="4">
        <f t="shared" si="9"/>
        <v>0</v>
      </c>
      <c r="Q1254" s="4">
        <v>15188</v>
      </c>
      <c r="R1254" s="2" t="s">
        <v>91</v>
      </c>
      <c r="S1254" s="2" t="s">
        <v>92</v>
      </c>
      <c r="T1254" s="2" t="s">
        <v>93</v>
      </c>
      <c r="U1254" s="2" t="s">
        <v>94</v>
      </c>
      <c r="V1254" s="2" t="s">
        <v>95</v>
      </c>
      <c r="W1254" s="2" t="s">
        <v>96</v>
      </c>
      <c r="X1254" s="5" t="s">
        <v>97</v>
      </c>
      <c r="Y1254" s="5" t="s">
        <v>98</v>
      </c>
    </row>
    <row r="1255" spans="1:25" ht="13" x14ac:dyDescent="0.15">
      <c r="A1255" s="2" t="s">
        <v>7779</v>
      </c>
      <c r="B1255" s="2" t="s">
        <v>7780</v>
      </c>
      <c r="C1255" s="8" t="str">
        <f ca="1">IFERROR(__xludf.DUMMYFUNCTION("INDEX(SPLIT(B1255,"" ""),1)"),"KLAM")</f>
        <v>KLAM</v>
      </c>
      <c r="D1255" s="2" t="s">
        <v>13954</v>
      </c>
      <c r="E1255" s="8" t="s">
        <v>14026</v>
      </c>
      <c r="F1255" s="8" t="s">
        <v>14027</v>
      </c>
      <c r="G1255" s="8" t="s">
        <v>14028</v>
      </c>
      <c r="H1255" s="8"/>
      <c r="I1255" s="9">
        <v>175</v>
      </c>
      <c r="J1255" s="8" t="str">
        <f t="shared" si="8"/>
        <v>101-250</v>
      </c>
      <c r="K1255" s="8" t="s">
        <v>14249</v>
      </c>
      <c r="L1255" s="8">
        <v>2</v>
      </c>
      <c r="M1255" s="9">
        <v>499</v>
      </c>
      <c r="N1255" s="3">
        <v>0.65</v>
      </c>
      <c r="O1255" s="2">
        <v>4.0999999999999996</v>
      </c>
      <c r="P1255" s="4">
        <f t="shared" si="9"/>
        <v>0</v>
      </c>
      <c r="Q1255" s="2">
        <v>21</v>
      </c>
      <c r="R1255" s="2" t="s">
        <v>7781</v>
      </c>
      <c r="S1255" s="2" t="s">
        <v>7782</v>
      </c>
      <c r="T1255" s="2" t="s">
        <v>7783</v>
      </c>
      <c r="U1255" s="2" t="s">
        <v>7784</v>
      </c>
      <c r="V1255" s="2" t="s">
        <v>7785</v>
      </c>
      <c r="W1255" s="2" t="s">
        <v>7786</v>
      </c>
      <c r="X1255" s="5" t="s">
        <v>7787</v>
      </c>
      <c r="Y1255" s="5" t="s">
        <v>7788</v>
      </c>
    </row>
    <row r="1256" spans="1:25" ht="13" x14ac:dyDescent="0.15">
      <c r="A1256" s="2" t="s">
        <v>2113</v>
      </c>
      <c r="B1256" s="2" t="s">
        <v>2114</v>
      </c>
      <c r="C1256" s="8" t="str">
        <f ca="1">IFERROR(__xludf.DUMMYFUNCTION("INDEX(SPLIT(B1256,"" ""),1)"),"Posh")</f>
        <v>Posh</v>
      </c>
      <c r="D1256" s="2" t="s">
        <v>13942</v>
      </c>
      <c r="E1256" s="8" t="s">
        <v>13943</v>
      </c>
      <c r="F1256" s="8" t="s">
        <v>14038</v>
      </c>
      <c r="G1256" s="8" t="s">
        <v>14096</v>
      </c>
      <c r="H1256" s="8" t="s">
        <v>14145</v>
      </c>
      <c r="I1256" s="9">
        <v>173</v>
      </c>
      <c r="J1256" s="8" t="str">
        <f t="shared" si="8"/>
        <v>101-250</v>
      </c>
      <c r="K1256" s="8" t="s">
        <v>14249</v>
      </c>
      <c r="L1256" s="8">
        <v>2</v>
      </c>
      <c r="M1256" s="9">
        <v>999</v>
      </c>
      <c r="N1256" s="3">
        <v>0.83</v>
      </c>
      <c r="O1256" s="2">
        <v>4.3</v>
      </c>
      <c r="P1256" s="4">
        <f t="shared" si="9"/>
        <v>1</v>
      </c>
      <c r="Q1256" s="4">
        <v>1237</v>
      </c>
      <c r="R1256" s="2" t="s">
        <v>2116</v>
      </c>
      <c r="S1256" s="2" t="s">
        <v>2117</v>
      </c>
      <c r="T1256" s="2" t="s">
        <v>2118</v>
      </c>
      <c r="U1256" s="2" t="s">
        <v>2119</v>
      </c>
      <c r="V1256" s="2" t="s">
        <v>2120</v>
      </c>
      <c r="W1256" s="2" t="s">
        <v>2121</v>
      </c>
      <c r="X1256" s="5" t="s">
        <v>2122</v>
      </c>
      <c r="Y1256" s="5" t="s">
        <v>2123</v>
      </c>
    </row>
    <row r="1257" spans="1:25" ht="13" x14ac:dyDescent="0.15">
      <c r="A1257" s="2" t="s">
        <v>5976</v>
      </c>
      <c r="B1257" s="2" t="s">
        <v>5977</v>
      </c>
      <c r="C1257" s="8" t="str">
        <f ca="1">IFERROR(__xludf.DUMMYFUNCTION("INDEX(SPLIT(B1257,"" ""),1)"),"Tizum")</f>
        <v>Tizum</v>
      </c>
      <c r="D1257" s="2" t="s">
        <v>13954</v>
      </c>
      <c r="E1257" s="8" t="s">
        <v>14026</v>
      </c>
      <c r="F1257" s="8" t="s">
        <v>14027</v>
      </c>
      <c r="G1257" s="8" t="s">
        <v>14147</v>
      </c>
      <c r="H1257" s="8" t="s">
        <v>14148</v>
      </c>
      <c r="I1257" s="9">
        <v>169</v>
      </c>
      <c r="J1257" s="8" t="str">
        <f t="shared" si="8"/>
        <v>101-250</v>
      </c>
      <c r="K1257" s="8" t="s">
        <v>14249</v>
      </c>
      <c r="L1257" s="8">
        <v>2</v>
      </c>
      <c r="M1257" s="9">
        <v>299</v>
      </c>
      <c r="N1257" s="3">
        <v>0.43</v>
      </c>
      <c r="O1257" s="2">
        <v>4.4000000000000004</v>
      </c>
      <c r="P1257" s="4">
        <f t="shared" si="9"/>
        <v>1</v>
      </c>
      <c r="Q1257" s="4">
        <v>5176</v>
      </c>
      <c r="R1257" s="2" t="s">
        <v>5979</v>
      </c>
      <c r="S1257" s="2" t="s">
        <v>5980</v>
      </c>
      <c r="T1257" s="2" t="s">
        <v>5981</v>
      </c>
      <c r="U1257" s="2" t="s">
        <v>5982</v>
      </c>
      <c r="V1257" s="2" t="s">
        <v>5983</v>
      </c>
      <c r="W1257" s="2" t="s">
        <v>5984</v>
      </c>
      <c r="X1257" s="5" t="s">
        <v>5985</v>
      </c>
      <c r="Y1257" s="5" t="s">
        <v>5986</v>
      </c>
    </row>
    <row r="1258" spans="1:25" ht="13" x14ac:dyDescent="0.15">
      <c r="A1258" s="2" t="s">
        <v>8690</v>
      </c>
      <c r="B1258" s="2" t="s">
        <v>8691</v>
      </c>
      <c r="C1258" s="8" t="str">
        <f ca="1">IFERROR(__xludf.DUMMYFUNCTION("INDEX(SPLIT(B1258,"" ""),1)"),"Classmate")</f>
        <v>Classmate</v>
      </c>
      <c r="D1258" s="2" t="s">
        <v>14113</v>
      </c>
      <c r="E1258" s="8" t="s">
        <v>14114</v>
      </c>
      <c r="F1258" s="8" t="s">
        <v>14115</v>
      </c>
      <c r="G1258" s="8" t="s">
        <v>14116</v>
      </c>
      <c r="H1258" s="8" t="s">
        <v>14117</v>
      </c>
      <c r="I1258" s="9">
        <v>165</v>
      </c>
      <c r="J1258" s="8" t="str">
        <f t="shared" si="8"/>
        <v>101-250</v>
      </c>
      <c r="K1258" s="8" t="s">
        <v>14249</v>
      </c>
      <c r="L1258" s="8">
        <v>2</v>
      </c>
      <c r="M1258" s="9">
        <v>165</v>
      </c>
      <c r="N1258" s="3">
        <v>0</v>
      </c>
      <c r="O1258" s="2">
        <v>4.5</v>
      </c>
      <c r="P1258" s="4">
        <f t="shared" si="9"/>
        <v>1</v>
      </c>
      <c r="Q1258" s="4">
        <v>1674</v>
      </c>
      <c r="R1258" s="2" t="s">
        <v>8692</v>
      </c>
      <c r="S1258" s="2" t="s">
        <v>8693</v>
      </c>
      <c r="T1258" s="2" t="s">
        <v>8694</v>
      </c>
      <c r="U1258" s="2" t="s">
        <v>8695</v>
      </c>
      <c r="V1258" s="2" t="s">
        <v>8696</v>
      </c>
      <c r="W1258" s="2" t="s">
        <v>8697</v>
      </c>
      <c r="X1258" s="5" t="s">
        <v>8698</v>
      </c>
      <c r="Y1258" s="5" t="s">
        <v>8699</v>
      </c>
    </row>
    <row r="1259" spans="1:25" ht="13" x14ac:dyDescent="0.15">
      <c r="A1259" s="2" t="s">
        <v>12772</v>
      </c>
      <c r="B1259" s="2" t="s">
        <v>12773</v>
      </c>
      <c r="C1259" s="8" t="str">
        <f ca="1">IFERROR(__xludf.DUMMYFUNCTION("INDEX(SPLIT(B1259,"" ""),1)"),"Green")</f>
        <v>Green</v>
      </c>
      <c r="D1259" s="2" t="s">
        <v>13950</v>
      </c>
      <c r="E1259" s="8" t="s">
        <v>13958</v>
      </c>
      <c r="F1259" s="8" t="s">
        <v>13969</v>
      </c>
      <c r="G1259" s="8" t="s">
        <v>14100</v>
      </c>
      <c r="H1259" s="8"/>
      <c r="I1259" s="9">
        <v>161</v>
      </c>
      <c r="J1259" s="8" t="str">
        <f t="shared" si="8"/>
        <v>101-250</v>
      </c>
      <c r="K1259" s="8" t="s">
        <v>14249</v>
      </c>
      <c r="L1259" s="8">
        <v>2</v>
      </c>
      <c r="M1259" s="9">
        <v>300</v>
      </c>
      <c r="N1259" s="3">
        <v>0.46</v>
      </c>
      <c r="O1259" s="2">
        <v>2.6</v>
      </c>
      <c r="P1259" s="4">
        <f t="shared" si="9"/>
        <v>0</v>
      </c>
      <c r="Q1259" s="2">
        <v>24</v>
      </c>
      <c r="R1259" s="2" t="s">
        <v>12775</v>
      </c>
      <c r="S1259" s="2" t="s">
        <v>12776</v>
      </c>
      <c r="T1259" s="2" t="s">
        <v>12777</v>
      </c>
      <c r="U1259" s="2" t="s">
        <v>12778</v>
      </c>
      <c r="V1259" s="2" t="s">
        <v>12779</v>
      </c>
      <c r="W1259" s="2" t="s">
        <v>12780</v>
      </c>
      <c r="X1259" s="5" t="s">
        <v>12781</v>
      </c>
      <c r="Y1259" s="5" t="s">
        <v>12782</v>
      </c>
    </row>
    <row r="1260" spans="1:25" ht="13" x14ac:dyDescent="0.15">
      <c r="A1260" s="2" t="s">
        <v>10285</v>
      </c>
      <c r="B1260" s="2" t="s">
        <v>10286</v>
      </c>
      <c r="C1260" s="8" t="str">
        <f ca="1">IFERROR(__xludf.DUMMYFUNCTION("INDEX(SPLIT(B1260,"" ""),1)"),"Ikea")</f>
        <v>Ikea</v>
      </c>
      <c r="D1260" s="2" t="s">
        <v>13950</v>
      </c>
      <c r="E1260" s="8" t="s">
        <v>13958</v>
      </c>
      <c r="F1260" s="8" t="s">
        <v>13969</v>
      </c>
      <c r="G1260" s="8" t="s">
        <v>14100</v>
      </c>
      <c r="H1260" s="8"/>
      <c r="I1260" s="9">
        <v>160</v>
      </c>
      <c r="J1260" s="8" t="str">
        <f t="shared" si="8"/>
        <v>101-250</v>
      </c>
      <c r="K1260" s="8" t="s">
        <v>14249</v>
      </c>
      <c r="L1260" s="8">
        <v>2</v>
      </c>
      <c r="M1260" s="9">
        <v>299</v>
      </c>
      <c r="N1260" s="3">
        <v>0.46</v>
      </c>
      <c r="O1260" s="2">
        <v>4.5999999999999996</v>
      </c>
      <c r="P1260" s="4">
        <f t="shared" si="9"/>
        <v>1</v>
      </c>
      <c r="Q1260" s="4">
        <v>2781</v>
      </c>
      <c r="R1260" s="2" t="s">
        <v>10287</v>
      </c>
      <c r="S1260" s="2" t="s">
        <v>10288</v>
      </c>
      <c r="T1260" s="2" t="s">
        <v>10289</v>
      </c>
      <c r="U1260" s="2" t="s">
        <v>10290</v>
      </c>
      <c r="V1260" s="2" t="s">
        <v>10291</v>
      </c>
      <c r="W1260" s="2" t="s">
        <v>10292</v>
      </c>
      <c r="X1260" s="5" t="s">
        <v>10293</v>
      </c>
      <c r="Y1260" s="5" t="s">
        <v>10294</v>
      </c>
    </row>
    <row r="1261" spans="1:25" ht="13" x14ac:dyDescent="0.15">
      <c r="A1261" s="2" t="s">
        <v>6606</v>
      </c>
      <c r="B1261" s="2" t="s">
        <v>6607</v>
      </c>
      <c r="C1261" s="8" t="str">
        <f ca="1">IFERROR(__xludf.DUMMYFUNCTION("INDEX(SPLIT(B1261,"" ""),1)"),"Eveready")</f>
        <v>Eveready</v>
      </c>
      <c r="D1261" s="2" t="s">
        <v>13942</v>
      </c>
      <c r="E1261" s="8" t="s">
        <v>14103</v>
      </c>
      <c r="F1261" s="8" t="s">
        <v>14161</v>
      </c>
      <c r="G1261" s="8"/>
      <c r="H1261" s="8"/>
      <c r="I1261" s="9">
        <v>159</v>
      </c>
      <c r="J1261" s="8" t="str">
        <f t="shared" si="8"/>
        <v>101-250</v>
      </c>
      <c r="K1261" s="8" t="s">
        <v>14249</v>
      </c>
      <c r="L1261" s="8">
        <v>2</v>
      </c>
      <c r="M1261" s="9">
        <v>180</v>
      </c>
      <c r="N1261" s="3">
        <v>0.12</v>
      </c>
      <c r="O1261" s="2">
        <v>4.3</v>
      </c>
      <c r="P1261" s="4">
        <f t="shared" si="9"/>
        <v>1</v>
      </c>
      <c r="Q1261" s="2">
        <v>989</v>
      </c>
      <c r="R1261" s="2" t="s">
        <v>6608</v>
      </c>
      <c r="S1261" s="2" t="s">
        <v>6609</v>
      </c>
      <c r="T1261" s="2" t="s">
        <v>6610</v>
      </c>
      <c r="U1261" s="2" t="s">
        <v>6611</v>
      </c>
      <c r="V1261" s="2" t="s">
        <v>6612</v>
      </c>
      <c r="W1261" s="2" t="s">
        <v>6613</v>
      </c>
      <c r="X1261" s="5" t="s">
        <v>6614</v>
      </c>
      <c r="Y1261" s="5" t="s">
        <v>6615</v>
      </c>
    </row>
    <row r="1262" spans="1:25" ht="13" x14ac:dyDescent="0.15">
      <c r="A1262" s="2" t="s">
        <v>2240</v>
      </c>
      <c r="B1262" s="2" t="s">
        <v>2241</v>
      </c>
      <c r="C1262" s="8" t="str">
        <f ca="1">IFERROR(__xludf.DUMMYFUNCTION("INDEX(SPLIT(B1262,"" ""),1)"),"Agaro")</f>
        <v>Agaro</v>
      </c>
      <c r="D1262" s="2" t="s">
        <v>13954</v>
      </c>
      <c r="E1262" s="8" t="s">
        <v>14026</v>
      </c>
      <c r="F1262" s="8" t="s">
        <v>14095</v>
      </c>
      <c r="G1262" s="8" t="s">
        <v>14096</v>
      </c>
      <c r="H1262" s="8" t="s">
        <v>14097</v>
      </c>
      <c r="I1262" s="9">
        <v>159</v>
      </c>
      <c r="J1262" s="8" t="str">
        <f t="shared" si="8"/>
        <v>101-250</v>
      </c>
      <c r="K1262" s="8" t="s">
        <v>14249</v>
      </c>
      <c r="L1262" s="8">
        <v>2</v>
      </c>
      <c r="M1262" s="9">
        <v>595</v>
      </c>
      <c r="N1262" s="3">
        <v>0.73</v>
      </c>
      <c r="O1262" s="2">
        <v>4.3</v>
      </c>
      <c r="P1262" s="4">
        <f t="shared" si="9"/>
        <v>1</v>
      </c>
      <c r="Q1262" s="4">
        <v>14184</v>
      </c>
      <c r="R1262" s="2" t="s">
        <v>2242</v>
      </c>
      <c r="S1262" s="2" t="s">
        <v>2243</v>
      </c>
      <c r="T1262" s="2" t="s">
        <v>2244</v>
      </c>
      <c r="U1262" s="2" t="s">
        <v>2245</v>
      </c>
      <c r="V1262" s="2" t="s">
        <v>2246</v>
      </c>
      <c r="W1262" s="2" t="s">
        <v>2247</v>
      </c>
      <c r="X1262" s="5" t="s">
        <v>2248</v>
      </c>
      <c r="Y1262" s="5" t="s">
        <v>2249</v>
      </c>
    </row>
    <row r="1263" spans="1:25" ht="13" x14ac:dyDescent="0.15">
      <c r="A1263" s="2" t="s">
        <v>172</v>
      </c>
      <c r="B1263" s="2" t="s">
        <v>173</v>
      </c>
      <c r="C1263" s="8" t="str">
        <f ca="1">IFERROR(__xludf.DUMMYFUNCTION("INDEX(SPLIT(B1263,"" ""),1)"),"Portronics")</f>
        <v>Portronics</v>
      </c>
      <c r="D1263" s="2" t="s">
        <v>13954</v>
      </c>
      <c r="E1263" s="8" t="s">
        <v>14026</v>
      </c>
      <c r="F1263" s="8" t="s">
        <v>14095</v>
      </c>
      <c r="G1263" s="8" t="s">
        <v>14096</v>
      </c>
      <c r="H1263" s="8" t="s">
        <v>14097</v>
      </c>
      <c r="I1263" s="9">
        <v>159</v>
      </c>
      <c r="J1263" s="8" t="str">
        <f t="shared" si="8"/>
        <v>101-250</v>
      </c>
      <c r="K1263" s="8" t="s">
        <v>14249</v>
      </c>
      <c r="L1263" s="8">
        <v>2</v>
      </c>
      <c r="M1263" s="9">
        <v>399</v>
      </c>
      <c r="N1263" s="3">
        <v>0.6</v>
      </c>
      <c r="O1263" s="2">
        <v>4.0999999999999996</v>
      </c>
      <c r="P1263" s="4">
        <f t="shared" si="9"/>
        <v>0</v>
      </c>
      <c r="Q1263" s="4">
        <v>4768</v>
      </c>
      <c r="R1263" s="2" t="s">
        <v>67</v>
      </c>
      <c r="S1263" s="2" t="s">
        <v>175</v>
      </c>
      <c r="T1263" s="2" t="s">
        <v>176</v>
      </c>
      <c r="U1263" s="2" t="s">
        <v>177</v>
      </c>
      <c r="V1263" s="2" t="s">
        <v>178</v>
      </c>
      <c r="W1263" s="2" t="s">
        <v>179</v>
      </c>
      <c r="X1263" s="5" t="s">
        <v>180</v>
      </c>
      <c r="Y1263" s="5" t="s">
        <v>181</v>
      </c>
    </row>
    <row r="1264" spans="1:25" ht="13" x14ac:dyDescent="0.15">
      <c r="A1264" s="2" t="s">
        <v>6040</v>
      </c>
      <c r="B1264" s="2" t="s">
        <v>6041</v>
      </c>
      <c r="C1264" s="8" t="str">
        <f ca="1">IFERROR(__xludf.DUMMYFUNCTION("INDEX(SPLIT(B1264,"" ""),1)"),"Classmate")</f>
        <v>Classmate</v>
      </c>
      <c r="D1264" s="2" t="s">
        <v>14113</v>
      </c>
      <c r="E1264" s="8" t="s">
        <v>14114</v>
      </c>
      <c r="F1264" s="8" t="s">
        <v>14115</v>
      </c>
      <c r="G1264" s="8" t="s">
        <v>14116</v>
      </c>
      <c r="H1264" s="8" t="s">
        <v>14117</v>
      </c>
      <c r="I1264" s="9">
        <v>157</v>
      </c>
      <c r="J1264" s="8" t="str">
        <f t="shared" si="8"/>
        <v>101-250</v>
      </c>
      <c r="K1264" s="8" t="s">
        <v>14249</v>
      </c>
      <c r="L1264" s="8">
        <v>2</v>
      </c>
      <c r="M1264" s="9">
        <v>160</v>
      </c>
      <c r="N1264" s="3">
        <v>0.02</v>
      </c>
      <c r="O1264" s="2">
        <v>4.5</v>
      </c>
      <c r="P1264" s="4">
        <f t="shared" si="9"/>
        <v>1</v>
      </c>
      <c r="Q1264" s="4">
        <v>8618</v>
      </c>
      <c r="R1264" s="2" t="s">
        <v>6045</v>
      </c>
      <c r="S1264" s="2" t="s">
        <v>6046</v>
      </c>
      <c r="T1264" s="2" t="s">
        <v>6047</v>
      </c>
      <c r="U1264" s="2" t="s">
        <v>6048</v>
      </c>
      <c r="V1264" s="2" t="s">
        <v>6049</v>
      </c>
      <c r="W1264" s="2" t="s">
        <v>6050</v>
      </c>
      <c r="X1264" s="5" t="s">
        <v>6051</v>
      </c>
      <c r="Y1264" s="5" t="s">
        <v>6052</v>
      </c>
    </row>
    <row r="1265" spans="1:25" ht="13" x14ac:dyDescent="0.15">
      <c r="A1265" s="2" t="s">
        <v>7757</v>
      </c>
      <c r="B1265" s="2" t="s">
        <v>7758</v>
      </c>
      <c r="C1265" s="8" t="str">
        <f ca="1">IFERROR(__xludf.DUMMYFUNCTION("INDEX(SPLIT(B1265,"" ""),1)"),"Classmate")</f>
        <v>Classmate</v>
      </c>
      <c r="D1265" s="2" t="s">
        <v>14113</v>
      </c>
      <c r="E1265" s="8" t="s">
        <v>14114</v>
      </c>
      <c r="F1265" s="8" t="s">
        <v>14115</v>
      </c>
      <c r="G1265" s="8" t="s">
        <v>14116</v>
      </c>
      <c r="H1265" s="8" t="s">
        <v>14117</v>
      </c>
      <c r="I1265" s="9">
        <v>157</v>
      </c>
      <c r="J1265" s="8" t="str">
        <f t="shared" si="8"/>
        <v>101-250</v>
      </c>
      <c r="K1265" s="8" t="s">
        <v>14249</v>
      </c>
      <c r="L1265" s="8">
        <v>2</v>
      </c>
      <c r="M1265" s="9">
        <v>160</v>
      </c>
      <c r="N1265" s="3">
        <v>0.02</v>
      </c>
      <c r="O1265" s="2">
        <v>4.5</v>
      </c>
      <c r="P1265" s="4">
        <f t="shared" si="9"/>
        <v>1</v>
      </c>
      <c r="Q1265" s="4">
        <v>4428</v>
      </c>
      <c r="R1265" s="2" t="s">
        <v>7759</v>
      </c>
      <c r="S1265" s="2" t="s">
        <v>7760</v>
      </c>
      <c r="T1265" s="2" t="s">
        <v>7761</v>
      </c>
      <c r="U1265" s="2" t="s">
        <v>7762</v>
      </c>
      <c r="V1265" s="2" t="s">
        <v>7763</v>
      </c>
      <c r="W1265" s="2" t="s">
        <v>7764</v>
      </c>
      <c r="X1265" s="5" t="s">
        <v>7765</v>
      </c>
      <c r="Y1265" s="5" t="s">
        <v>7766</v>
      </c>
    </row>
    <row r="1266" spans="1:25" ht="13" x14ac:dyDescent="0.15">
      <c r="A1266" s="2" t="s">
        <v>634</v>
      </c>
      <c r="B1266" s="2" t="s">
        <v>635</v>
      </c>
      <c r="C1266" s="8" t="str">
        <f ca="1">IFERROR(__xludf.DUMMYFUNCTION("INDEX(SPLIT(B1266,"" ""),1)"),"Portronics")</f>
        <v>Portronics</v>
      </c>
      <c r="D1266" s="2" t="s">
        <v>13954</v>
      </c>
      <c r="E1266" s="8" t="s">
        <v>14026</v>
      </c>
      <c r="F1266" s="8" t="s">
        <v>14095</v>
      </c>
      <c r="G1266" s="8" t="s">
        <v>14096</v>
      </c>
      <c r="H1266" s="8" t="s">
        <v>14097</v>
      </c>
      <c r="I1266" s="9">
        <v>154</v>
      </c>
      <c r="J1266" s="8" t="str">
        <f t="shared" si="8"/>
        <v>101-250</v>
      </c>
      <c r="K1266" s="8" t="s">
        <v>14249</v>
      </c>
      <c r="L1266" s="8">
        <v>2</v>
      </c>
      <c r="M1266" s="9">
        <v>349</v>
      </c>
      <c r="N1266" s="3">
        <v>0.56000000000000005</v>
      </c>
      <c r="O1266" s="2">
        <v>4.3</v>
      </c>
      <c r="P1266" s="4">
        <f t="shared" si="9"/>
        <v>1</v>
      </c>
      <c r="Q1266" s="4">
        <v>7064</v>
      </c>
      <c r="R1266" s="2" t="s">
        <v>636</v>
      </c>
      <c r="S1266" s="2" t="s">
        <v>637</v>
      </c>
      <c r="T1266" s="2" t="s">
        <v>638</v>
      </c>
      <c r="U1266" s="2" t="s">
        <v>639</v>
      </c>
      <c r="V1266" s="2" t="s">
        <v>640</v>
      </c>
      <c r="W1266" s="2" t="s">
        <v>641</v>
      </c>
      <c r="X1266" s="5" t="s">
        <v>642</v>
      </c>
      <c r="Y1266" s="5" t="s">
        <v>643</v>
      </c>
    </row>
    <row r="1267" spans="1:25" ht="13" x14ac:dyDescent="0.15">
      <c r="A1267" s="2" t="s">
        <v>129</v>
      </c>
      <c r="B1267" s="2" t="s">
        <v>130</v>
      </c>
      <c r="C1267" s="8" t="str">
        <f ca="1">IFERROR(__xludf.DUMMYFUNCTION("INDEX(SPLIT(B1267,"" ""),1)"),"Portronics")</f>
        <v>Portronics</v>
      </c>
      <c r="D1267" s="2" t="s">
        <v>13954</v>
      </c>
      <c r="E1267" s="8" t="s">
        <v>14026</v>
      </c>
      <c r="F1267" s="8" t="s">
        <v>14095</v>
      </c>
      <c r="G1267" s="8" t="s">
        <v>14096</v>
      </c>
      <c r="H1267" s="8" t="s">
        <v>14097</v>
      </c>
      <c r="I1267" s="9">
        <v>154</v>
      </c>
      <c r="J1267" s="8" t="str">
        <f t="shared" si="8"/>
        <v>101-250</v>
      </c>
      <c r="K1267" s="8" t="s">
        <v>14249</v>
      </c>
      <c r="L1267" s="8">
        <v>2</v>
      </c>
      <c r="M1267" s="9">
        <v>339</v>
      </c>
      <c r="N1267" s="3">
        <v>0.55000000000000004</v>
      </c>
      <c r="O1267" s="2">
        <v>4.3</v>
      </c>
      <c r="P1267" s="4">
        <f t="shared" si="9"/>
        <v>1</v>
      </c>
      <c r="Q1267" s="4">
        <v>13391</v>
      </c>
      <c r="R1267" s="2" t="s">
        <v>132</v>
      </c>
      <c r="S1267" s="2" t="s">
        <v>133</v>
      </c>
      <c r="T1267" s="2" t="s">
        <v>134</v>
      </c>
      <c r="U1267" s="2" t="s">
        <v>135</v>
      </c>
      <c r="V1267" s="2" t="s">
        <v>136</v>
      </c>
      <c r="W1267" s="2" t="s">
        <v>137</v>
      </c>
      <c r="X1267" s="5" t="s">
        <v>138</v>
      </c>
      <c r="Y1267" s="5" t="s">
        <v>139</v>
      </c>
    </row>
    <row r="1268" spans="1:25" ht="13" x14ac:dyDescent="0.15">
      <c r="A1268" s="2" t="s">
        <v>64</v>
      </c>
      <c r="B1268" s="2" t="s">
        <v>65</v>
      </c>
      <c r="C1268" s="8" t="str">
        <f ca="1">IFERROR(__xludf.DUMMYFUNCTION("INDEX(SPLIT(B1268,"" ""),1)"),"Portronics")</f>
        <v>Portronics</v>
      </c>
      <c r="D1268" s="2" t="s">
        <v>13954</v>
      </c>
      <c r="E1268" s="8" t="s">
        <v>14026</v>
      </c>
      <c r="F1268" s="8" t="s">
        <v>14095</v>
      </c>
      <c r="G1268" s="8" t="s">
        <v>14096</v>
      </c>
      <c r="H1268" s="8" t="s">
        <v>14097</v>
      </c>
      <c r="I1268" s="9">
        <v>154</v>
      </c>
      <c r="J1268" s="8" t="str">
        <f t="shared" si="8"/>
        <v>101-250</v>
      </c>
      <c r="K1268" s="8" t="s">
        <v>14249</v>
      </c>
      <c r="L1268" s="8">
        <v>2</v>
      </c>
      <c r="M1268" s="9">
        <v>399</v>
      </c>
      <c r="N1268" s="3">
        <v>0.61</v>
      </c>
      <c r="O1268" s="2">
        <v>4.2</v>
      </c>
      <c r="P1268" s="4">
        <f t="shared" si="9"/>
        <v>1</v>
      </c>
      <c r="Q1268" s="4">
        <v>16905</v>
      </c>
      <c r="R1268" s="2" t="s">
        <v>67</v>
      </c>
      <c r="S1268" s="2" t="s">
        <v>68</v>
      </c>
      <c r="T1268" s="2" t="s">
        <v>69</v>
      </c>
      <c r="U1268" s="2" t="s">
        <v>70</v>
      </c>
      <c r="V1268" s="2" t="s">
        <v>71</v>
      </c>
      <c r="W1268" s="2" t="s">
        <v>14269</v>
      </c>
      <c r="X1268" s="5" t="s">
        <v>73</v>
      </c>
      <c r="Y1268" s="5" t="s">
        <v>74</v>
      </c>
    </row>
    <row r="1269" spans="1:25" ht="13" x14ac:dyDescent="0.15">
      <c r="A1269" s="2" t="s">
        <v>8275</v>
      </c>
      <c r="B1269" s="2" t="s">
        <v>8276</v>
      </c>
      <c r="C1269" s="8" t="str">
        <f ca="1">IFERROR(__xludf.DUMMYFUNCTION("INDEX(SPLIT(B1269,"" ""),1)"),"Faber-Castell")</f>
        <v>Faber-Castell</v>
      </c>
      <c r="D1269" s="2" t="s">
        <v>14270</v>
      </c>
      <c r="E1269" s="8" t="s">
        <v>14271</v>
      </c>
      <c r="F1269" s="8" t="s">
        <v>14272</v>
      </c>
      <c r="G1269" s="8" t="s">
        <v>14273</v>
      </c>
      <c r="H1269" s="8"/>
      <c r="I1269" s="9">
        <v>150</v>
      </c>
      <c r="J1269" s="8" t="str">
        <f t="shared" si="8"/>
        <v>101-250</v>
      </c>
      <c r="K1269" s="8" t="s">
        <v>14249</v>
      </c>
      <c r="L1269" s="8">
        <v>2</v>
      </c>
      <c r="M1269" s="9">
        <v>150</v>
      </c>
      <c r="N1269" s="3">
        <v>0</v>
      </c>
      <c r="O1269" s="2">
        <v>4.3</v>
      </c>
      <c r="P1269" s="4">
        <f t="shared" si="9"/>
        <v>1</v>
      </c>
      <c r="Q1269" s="4">
        <v>15867</v>
      </c>
      <c r="R1269" s="2" t="s">
        <v>8278</v>
      </c>
      <c r="S1269" s="2" t="s">
        <v>8279</v>
      </c>
      <c r="T1269" s="2" t="s">
        <v>8280</v>
      </c>
      <c r="U1269" s="2" t="s">
        <v>8281</v>
      </c>
      <c r="V1269" s="2" t="s">
        <v>8282</v>
      </c>
      <c r="W1269" s="2" t="s">
        <v>8283</v>
      </c>
      <c r="X1269" s="5" t="s">
        <v>8284</v>
      </c>
      <c r="Y1269" s="5" t="s">
        <v>8285</v>
      </c>
    </row>
    <row r="1270" spans="1:25" ht="13" x14ac:dyDescent="0.15">
      <c r="A1270" s="2" t="s">
        <v>4992</v>
      </c>
      <c r="B1270" s="2" t="s">
        <v>4993</v>
      </c>
      <c r="C1270" s="8" t="str">
        <f ca="1">IFERROR(__xludf.DUMMYFUNCTION("INDEX(SPLIT(B1270,"" ""),1)"),"POPIO")</f>
        <v>POPIO</v>
      </c>
      <c r="D1270" s="2" t="s">
        <v>13942</v>
      </c>
      <c r="E1270" s="8" t="s">
        <v>13947</v>
      </c>
      <c r="F1270" s="8" t="s">
        <v>14045</v>
      </c>
      <c r="G1270" s="8" t="s">
        <v>14143</v>
      </c>
      <c r="H1270" s="8" t="s">
        <v>14131</v>
      </c>
      <c r="I1270" s="9">
        <v>150</v>
      </c>
      <c r="J1270" s="8" t="str">
        <f t="shared" si="8"/>
        <v>101-250</v>
      </c>
      <c r="K1270" s="8" t="s">
        <v>14249</v>
      </c>
      <c r="L1270" s="8">
        <v>2</v>
      </c>
      <c r="M1270" s="9">
        <v>599</v>
      </c>
      <c r="N1270" s="3">
        <v>0.75</v>
      </c>
      <c r="O1270" s="2">
        <v>4.3</v>
      </c>
      <c r="P1270" s="4">
        <f t="shared" si="9"/>
        <v>1</v>
      </c>
      <c r="Q1270" s="2">
        <v>714</v>
      </c>
      <c r="R1270" s="2" t="s">
        <v>4995</v>
      </c>
      <c r="S1270" s="2" t="s">
        <v>4996</v>
      </c>
      <c r="T1270" s="2" t="s">
        <v>4997</v>
      </c>
      <c r="U1270" s="2" t="s">
        <v>4998</v>
      </c>
      <c r="V1270" s="2" t="s">
        <v>4999</v>
      </c>
      <c r="W1270" s="2" t="s">
        <v>5000</v>
      </c>
      <c r="X1270" s="5" t="s">
        <v>5001</v>
      </c>
      <c r="Y1270" s="5" t="s">
        <v>5002</v>
      </c>
    </row>
    <row r="1271" spans="1:25" ht="13" x14ac:dyDescent="0.15">
      <c r="A1271" s="2" t="s">
        <v>5720</v>
      </c>
      <c r="B1271" s="2" t="s">
        <v>5721</v>
      </c>
      <c r="C1271" s="8" t="str">
        <f ca="1">IFERROR(__xludf.DUMMYFUNCTION("INDEX(SPLIT(B1271,"" ""),1)"),"Eveready")</f>
        <v>Eveready</v>
      </c>
      <c r="D1271" s="2" t="s">
        <v>13942</v>
      </c>
      <c r="E1271" s="8" t="s">
        <v>14103</v>
      </c>
      <c r="F1271" s="8" t="s">
        <v>14161</v>
      </c>
      <c r="G1271" s="8"/>
      <c r="H1271" s="8"/>
      <c r="I1271" s="9">
        <v>149</v>
      </c>
      <c r="J1271" s="8" t="str">
        <f t="shared" si="8"/>
        <v>101-250</v>
      </c>
      <c r="K1271" s="8" t="s">
        <v>14249</v>
      </c>
      <c r="L1271" s="8">
        <v>2</v>
      </c>
      <c r="M1271" s="9">
        <v>180</v>
      </c>
      <c r="N1271" s="3">
        <v>0.17</v>
      </c>
      <c r="O1271" s="2">
        <v>4.4000000000000004</v>
      </c>
      <c r="P1271" s="4">
        <f t="shared" si="9"/>
        <v>1</v>
      </c>
      <c r="Q1271" s="2">
        <v>644</v>
      </c>
      <c r="R1271" s="2" t="s">
        <v>5723</v>
      </c>
      <c r="S1271" s="2" t="s">
        <v>5724</v>
      </c>
      <c r="T1271" s="2" t="s">
        <v>5725</v>
      </c>
      <c r="U1271" s="2" t="s">
        <v>5726</v>
      </c>
      <c r="V1271" s="2" t="s">
        <v>5727</v>
      </c>
      <c r="W1271" s="2" t="s">
        <v>5728</v>
      </c>
      <c r="X1271" s="5" t="s">
        <v>5729</v>
      </c>
      <c r="Y1271" s="5" t="s">
        <v>5730</v>
      </c>
    </row>
    <row r="1272" spans="1:25" ht="13" x14ac:dyDescent="0.15">
      <c r="A1272" s="2" t="s">
        <v>4786</v>
      </c>
      <c r="B1272" s="2" t="s">
        <v>4787</v>
      </c>
      <c r="C1272" s="8" t="str">
        <f ca="1">IFERROR(__xludf.DUMMYFUNCTION("INDEX(SPLIT(B1272,"" ""),1)"),"LIRAMARK")</f>
        <v>LIRAMARK</v>
      </c>
      <c r="D1272" s="2" t="s">
        <v>13954</v>
      </c>
      <c r="E1272" s="8" t="s">
        <v>14026</v>
      </c>
      <c r="F1272" s="8" t="s">
        <v>14078</v>
      </c>
      <c r="G1272" s="8" t="s">
        <v>14274</v>
      </c>
      <c r="H1272" s="8"/>
      <c r="I1272" s="9">
        <v>149</v>
      </c>
      <c r="J1272" s="8" t="str">
        <f t="shared" si="8"/>
        <v>101-250</v>
      </c>
      <c r="K1272" s="8" t="s">
        <v>14249</v>
      </c>
      <c r="L1272" s="8">
        <v>2</v>
      </c>
      <c r="M1272" s="9">
        <v>149</v>
      </c>
      <c r="N1272" s="3">
        <v>0</v>
      </c>
      <c r="O1272" s="2">
        <v>4.3</v>
      </c>
      <c r="P1272" s="4">
        <f t="shared" si="9"/>
        <v>1</v>
      </c>
      <c r="Q1272" s="4">
        <v>10833</v>
      </c>
      <c r="R1272" s="2" t="s">
        <v>4789</v>
      </c>
      <c r="S1272" s="2" t="s">
        <v>4790</v>
      </c>
      <c r="T1272" s="2" t="s">
        <v>4791</v>
      </c>
      <c r="U1272" s="2" t="s">
        <v>4792</v>
      </c>
      <c r="V1272" s="2" t="s">
        <v>4793</v>
      </c>
      <c r="W1272" s="2" t="s">
        <v>4794</v>
      </c>
      <c r="X1272" s="5" t="s">
        <v>4795</v>
      </c>
      <c r="Y1272" s="5" t="s">
        <v>4796</v>
      </c>
    </row>
    <row r="1273" spans="1:25" ht="13" x14ac:dyDescent="0.15">
      <c r="A1273" s="2" t="s">
        <v>7136</v>
      </c>
      <c r="B1273" s="2" t="s">
        <v>7137</v>
      </c>
      <c r="C1273" s="8" t="str">
        <f ca="1">IFERROR(__xludf.DUMMYFUNCTION("INDEX(SPLIT(B1273,"" ""),1)"),"GIZGA")</f>
        <v>GIZGA</v>
      </c>
      <c r="D1273" s="2" t="s">
        <v>13954</v>
      </c>
      <c r="E1273" s="8" t="s">
        <v>14026</v>
      </c>
      <c r="F1273" s="8" t="s">
        <v>14130</v>
      </c>
      <c r="G1273" s="8" t="s">
        <v>14232</v>
      </c>
      <c r="H1273" s="8"/>
      <c r="I1273" s="9">
        <v>149</v>
      </c>
      <c r="J1273" s="8" t="str">
        <f t="shared" si="8"/>
        <v>101-250</v>
      </c>
      <c r="K1273" s="8" t="s">
        <v>14249</v>
      </c>
      <c r="L1273" s="8">
        <v>2</v>
      </c>
      <c r="M1273" s="9">
        <v>499</v>
      </c>
      <c r="N1273" s="3">
        <v>0.7</v>
      </c>
      <c r="O1273" s="2">
        <v>4.0999999999999996</v>
      </c>
      <c r="P1273" s="4">
        <f t="shared" si="9"/>
        <v>0</v>
      </c>
      <c r="Q1273" s="4">
        <v>25607</v>
      </c>
      <c r="R1273" s="2" t="s">
        <v>7139</v>
      </c>
      <c r="S1273" s="2" t="s">
        <v>7140</v>
      </c>
      <c r="T1273" s="2" t="s">
        <v>7141</v>
      </c>
      <c r="U1273" s="2" t="s">
        <v>7142</v>
      </c>
      <c r="V1273" s="2" t="s">
        <v>7143</v>
      </c>
      <c r="W1273" s="2" t="s">
        <v>7144</v>
      </c>
      <c r="X1273" s="5" t="s">
        <v>7145</v>
      </c>
      <c r="Y1273" s="5" t="s">
        <v>7146</v>
      </c>
    </row>
    <row r="1274" spans="1:25" ht="13" x14ac:dyDescent="0.15">
      <c r="A1274" s="2" t="s">
        <v>13334</v>
      </c>
      <c r="B1274" s="2" t="s">
        <v>13335</v>
      </c>
      <c r="C1274" s="8" t="str">
        <f ca="1">IFERROR(__xludf.DUMMYFUNCTION("INDEX(SPLIT(B1274,"" ""),1)"),"Abode")</f>
        <v>Abode</v>
      </c>
      <c r="D1274" s="2" t="s">
        <v>13950</v>
      </c>
      <c r="E1274" s="8" t="s">
        <v>13958</v>
      </c>
      <c r="F1274" s="8" t="s">
        <v>14005</v>
      </c>
      <c r="G1274" s="8" t="s">
        <v>14246</v>
      </c>
      <c r="H1274" s="8" t="s">
        <v>14247</v>
      </c>
      <c r="I1274" s="9">
        <v>149</v>
      </c>
      <c r="J1274" s="8" t="str">
        <f t="shared" si="8"/>
        <v>101-250</v>
      </c>
      <c r="K1274" s="8" t="s">
        <v>14249</v>
      </c>
      <c r="L1274" s="8">
        <v>2</v>
      </c>
      <c r="M1274" s="9">
        <v>300</v>
      </c>
      <c r="N1274" s="3">
        <v>0.5</v>
      </c>
      <c r="O1274" s="2">
        <v>4.0999999999999996</v>
      </c>
      <c r="P1274" s="4">
        <f t="shared" si="9"/>
        <v>0</v>
      </c>
      <c r="Q1274" s="4">
        <v>4074</v>
      </c>
      <c r="R1274" s="2" t="s">
        <v>13336</v>
      </c>
      <c r="S1274" s="2" t="s">
        <v>13337</v>
      </c>
      <c r="T1274" s="2" t="s">
        <v>13338</v>
      </c>
      <c r="U1274" s="2" t="s">
        <v>13339</v>
      </c>
      <c r="V1274" s="2" t="s">
        <v>13340</v>
      </c>
      <c r="W1274" s="2" t="s">
        <v>13341</v>
      </c>
      <c r="X1274" s="5" t="s">
        <v>13342</v>
      </c>
      <c r="Y1274" s="5" t="s">
        <v>13343</v>
      </c>
    </row>
    <row r="1275" spans="1:25" ht="13" x14ac:dyDescent="0.15">
      <c r="A1275" s="2" t="s">
        <v>7630</v>
      </c>
      <c r="B1275" s="2" t="s">
        <v>7631</v>
      </c>
      <c r="C1275" s="8" t="str">
        <f ca="1">IFERROR(__xludf.DUMMYFUNCTION("INDEX(SPLIT(B1275,"" ""),1)"),"Zebronics")</f>
        <v>Zebronics</v>
      </c>
      <c r="D1275" s="2" t="s">
        <v>13954</v>
      </c>
      <c r="E1275" s="8" t="s">
        <v>14026</v>
      </c>
      <c r="F1275" s="8" t="s">
        <v>14027</v>
      </c>
      <c r="G1275" s="8" t="s">
        <v>14111</v>
      </c>
      <c r="H1275" s="8"/>
      <c r="I1275" s="9">
        <v>149</v>
      </c>
      <c r="J1275" s="8" t="str">
        <f t="shared" si="8"/>
        <v>101-250</v>
      </c>
      <c r="K1275" s="8" t="s">
        <v>14249</v>
      </c>
      <c r="L1275" s="8">
        <v>2</v>
      </c>
      <c r="M1275" s="9">
        <v>249</v>
      </c>
      <c r="N1275" s="3">
        <v>0.4</v>
      </c>
      <c r="O1275" s="2">
        <v>4</v>
      </c>
      <c r="P1275" s="4">
        <f t="shared" si="9"/>
        <v>0</v>
      </c>
      <c r="Q1275" s="4">
        <v>5057</v>
      </c>
      <c r="R1275" s="2" t="s">
        <v>7632</v>
      </c>
      <c r="S1275" s="2" t="s">
        <v>7633</v>
      </c>
      <c r="T1275" s="2" t="s">
        <v>7634</v>
      </c>
      <c r="U1275" s="2" t="s">
        <v>7635</v>
      </c>
      <c r="V1275" s="2" t="s">
        <v>7636</v>
      </c>
      <c r="W1275" s="2" t="s">
        <v>7637</v>
      </c>
      <c r="X1275" s="5" t="s">
        <v>7638</v>
      </c>
      <c r="Y1275" s="5" t="s">
        <v>7639</v>
      </c>
    </row>
    <row r="1276" spans="1:25" ht="13" x14ac:dyDescent="0.15">
      <c r="A1276" s="2" t="s">
        <v>1609</v>
      </c>
      <c r="B1276" s="2" t="s">
        <v>1610</v>
      </c>
      <c r="C1276" s="8" t="str">
        <f ca="1">IFERROR(__xludf.DUMMYFUNCTION("INDEX(SPLIT(B1276,"" ""),1)"),"Pinnaclz")</f>
        <v>Pinnaclz</v>
      </c>
      <c r="D1276" s="2" t="s">
        <v>13954</v>
      </c>
      <c r="E1276" s="8" t="s">
        <v>14026</v>
      </c>
      <c r="F1276" s="8" t="s">
        <v>14095</v>
      </c>
      <c r="G1276" s="8" t="s">
        <v>14096</v>
      </c>
      <c r="H1276" s="8" t="s">
        <v>14097</v>
      </c>
      <c r="I1276" s="9">
        <v>149</v>
      </c>
      <c r="J1276" s="8" t="str">
        <f t="shared" si="8"/>
        <v>101-250</v>
      </c>
      <c r="K1276" s="8" t="s">
        <v>14249</v>
      </c>
      <c r="L1276" s="8">
        <v>2</v>
      </c>
      <c r="M1276" s="9">
        <v>499</v>
      </c>
      <c r="N1276" s="3">
        <v>0.7</v>
      </c>
      <c r="O1276" s="2">
        <v>4</v>
      </c>
      <c r="P1276" s="4">
        <f t="shared" si="9"/>
        <v>0</v>
      </c>
      <c r="Q1276" s="4">
        <v>7732</v>
      </c>
      <c r="R1276" s="2" t="s">
        <v>1611</v>
      </c>
      <c r="S1276" s="2" t="s">
        <v>780</v>
      </c>
      <c r="T1276" s="2" t="s">
        <v>781</v>
      </c>
      <c r="U1276" s="2" t="s">
        <v>782</v>
      </c>
      <c r="V1276" s="2" t="s">
        <v>783</v>
      </c>
      <c r="W1276" s="2" t="s">
        <v>784</v>
      </c>
      <c r="X1276" s="5" t="s">
        <v>1612</v>
      </c>
      <c r="Y1276" s="5" t="s">
        <v>1613</v>
      </c>
    </row>
    <row r="1277" spans="1:25" ht="13" x14ac:dyDescent="0.15">
      <c r="A1277" s="2" t="s">
        <v>6528</v>
      </c>
      <c r="B1277" s="2" t="s">
        <v>6529</v>
      </c>
      <c r="C1277" s="8" t="str">
        <f ca="1">IFERROR(__xludf.DUMMYFUNCTION("INDEX(SPLIT(B1277,"" ""),1)"),"Kanget")</f>
        <v>Kanget</v>
      </c>
      <c r="D1277" s="2" t="s">
        <v>13954</v>
      </c>
      <c r="E1277" s="8" t="s">
        <v>14026</v>
      </c>
      <c r="F1277" s="8" t="s">
        <v>14243</v>
      </c>
      <c r="G1277" s="8" t="s">
        <v>14244</v>
      </c>
      <c r="H1277" s="8"/>
      <c r="I1277" s="9">
        <v>149</v>
      </c>
      <c r="J1277" s="8" t="str">
        <f t="shared" ref="J1277:J1351" si="10">IF(I1277&lt;=100,"&lt;=100",
  IF(I1277&lt;=250,"101-250",
  IF(I1277&lt;=500,"251-500",
  IF(I1277&lt;=1000,"501-1000",
  IF(I1277&lt;=2000,"1001-2000","&gt;2000")))))</f>
        <v>101-250</v>
      </c>
      <c r="K1277" s="8" t="s">
        <v>14249</v>
      </c>
      <c r="L1277" s="8">
        <v>2</v>
      </c>
      <c r="M1277" s="9">
        <v>399</v>
      </c>
      <c r="N1277" s="3">
        <v>0.63</v>
      </c>
      <c r="O1277" s="2">
        <v>4</v>
      </c>
      <c r="P1277" s="4">
        <f t="shared" ref="P1277:P1351" si="11">IF(O1277&gt;=4.2,1,0)</f>
        <v>0</v>
      </c>
      <c r="Q1277" s="4">
        <v>1540</v>
      </c>
      <c r="R1277" s="2" t="s">
        <v>6530</v>
      </c>
      <c r="S1277" s="2" t="s">
        <v>6531</v>
      </c>
      <c r="T1277" s="2" t="s">
        <v>6532</v>
      </c>
      <c r="U1277" s="2" t="s">
        <v>6533</v>
      </c>
      <c r="V1277" s="2" t="s">
        <v>6534</v>
      </c>
      <c r="W1277" s="2" t="s">
        <v>6535</v>
      </c>
      <c r="X1277" s="5" t="s">
        <v>6536</v>
      </c>
      <c r="Y1277" s="5" t="s">
        <v>6537</v>
      </c>
    </row>
    <row r="1278" spans="1:25" ht="13" x14ac:dyDescent="0.15">
      <c r="A1278" s="2" t="s">
        <v>1697</v>
      </c>
      <c r="B1278" s="2" t="s">
        <v>1698</v>
      </c>
      <c r="C1278" s="8" t="str">
        <f ca="1">IFERROR(__xludf.DUMMYFUNCTION("INDEX(SPLIT(B1278,"" ""),1)"),"Ambrane")</f>
        <v>Ambrane</v>
      </c>
      <c r="D1278" s="2" t="s">
        <v>13954</v>
      </c>
      <c r="E1278" s="8" t="s">
        <v>14026</v>
      </c>
      <c r="F1278" s="8" t="s">
        <v>14095</v>
      </c>
      <c r="G1278" s="8" t="s">
        <v>14096</v>
      </c>
      <c r="H1278" s="8" t="s">
        <v>14097</v>
      </c>
      <c r="I1278" s="9">
        <v>149</v>
      </c>
      <c r="J1278" s="8" t="str">
        <f t="shared" si="10"/>
        <v>101-250</v>
      </c>
      <c r="K1278" s="8" t="s">
        <v>14249</v>
      </c>
      <c r="L1278" s="8">
        <v>2</v>
      </c>
      <c r="M1278" s="9">
        <v>399</v>
      </c>
      <c r="N1278" s="3">
        <v>0.63</v>
      </c>
      <c r="O1278" s="2">
        <v>4</v>
      </c>
      <c r="P1278" s="4">
        <f t="shared" si="11"/>
        <v>0</v>
      </c>
      <c r="Q1278" s="4">
        <v>1423</v>
      </c>
      <c r="R1278" s="2" t="s">
        <v>1699</v>
      </c>
      <c r="S1278" s="2" t="s">
        <v>810</v>
      </c>
      <c r="T1278" s="2" t="s">
        <v>811</v>
      </c>
      <c r="U1278" s="2" t="s">
        <v>812</v>
      </c>
      <c r="V1278" s="2" t="s">
        <v>813</v>
      </c>
      <c r="W1278" s="2" t="s">
        <v>14268</v>
      </c>
      <c r="X1278" s="5" t="s">
        <v>1700</v>
      </c>
      <c r="Y1278" s="5" t="s">
        <v>1701</v>
      </c>
    </row>
    <row r="1279" spans="1:25" ht="13" x14ac:dyDescent="0.15">
      <c r="A1279" s="2" t="s">
        <v>1194</v>
      </c>
      <c r="B1279" s="2" t="s">
        <v>1195</v>
      </c>
      <c r="C1279" s="8" t="str">
        <f ca="1">IFERROR(__xludf.DUMMYFUNCTION("INDEX(SPLIT(B1279,"" ""),1)"),"Lapster")</f>
        <v>Lapster</v>
      </c>
      <c r="D1279" s="2" t="s">
        <v>13954</v>
      </c>
      <c r="E1279" s="8" t="s">
        <v>14026</v>
      </c>
      <c r="F1279" s="8" t="s">
        <v>14095</v>
      </c>
      <c r="G1279" s="8" t="s">
        <v>14096</v>
      </c>
      <c r="H1279" s="8" t="s">
        <v>14097</v>
      </c>
      <c r="I1279" s="9">
        <v>149</v>
      </c>
      <c r="J1279" s="8" t="str">
        <f t="shared" si="10"/>
        <v>101-250</v>
      </c>
      <c r="K1279" s="8" t="s">
        <v>14249</v>
      </c>
      <c r="L1279" s="8">
        <v>2</v>
      </c>
      <c r="M1279" s="9">
        <v>999</v>
      </c>
      <c r="N1279" s="3">
        <v>0.85</v>
      </c>
      <c r="O1279" s="2">
        <v>4</v>
      </c>
      <c r="P1279" s="4">
        <f t="shared" si="11"/>
        <v>0</v>
      </c>
      <c r="Q1279" s="4">
        <v>1313</v>
      </c>
      <c r="R1279" s="2" t="s">
        <v>1196</v>
      </c>
      <c r="S1279" s="2" t="s">
        <v>670</v>
      </c>
      <c r="T1279" s="2" t="s">
        <v>671</v>
      </c>
      <c r="U1279" s="2" t="s">
        <v>672</v>
      </c>
      <c r="V1279" s="2" t="s">
        <v>673</v>
      </c>
      <c r="W1279" s="2" t="s">
        <v>674</v>
      </c>
      <c r="X1279" s="5" t="s">
        <v>1197</v>
      </c>
      <c r="Y1279" s="5" t="s">
        <v>1198</v>
      </c>
    </row>
    <row r="1280" spans="1:25" ht="13" x14ac:dyDescent="0.15">
      <c r="A1280" s="2" t="s">
        <v>75</v>
      </c>
      <c r="B1280" s="2" t="s">
        <v>76</v>
      </c>
      <c r="C1280" s="8" t="str">
        <f ca="1">IFERROR(__xludf.DUMMYFUNCTION("INDEX(SPLIT(B1280,"" ""),1)"),"pTron")</f>
        <v>pTron</v>
      </c>
      <c r="D1280" s="2" t="s">
        <v>13954</v>
      </c>
      <c r="E1280" s="8" t="s">
        <v>14026</v>
      </c>
      <c r="F1280" s="8" t="s">
        <v>14095</v>
      </c>
      <c r="G1280" s="8" t="s">
        <v>14096</v>
      </c>
      <c r="H1280" s="8" t="s">
        <v>14097</v>
      </c>
      <c r="I1280" s="9">
        <v>149</v>
      </c>
      <c r="J1280" s="8" t="str">
        <f t="shared" si="10"/>
        <v>101-250</v>
      </c>
      <c r="K1280" s="8" t="s">
        <v>14249</v>
      </c>
      <c r="L1280" s="8">
        <v>2</v>
      </c>
      <c r="M1280" s="9">
        <v>1000</v>
      </c>
      <c r="N1280" s="3">
        <v>0.85</v>
      </c>
      <c r="O1280" s="2">
        <v>3.9</v>
      </c>
      <c r="P1280" s="4">
        <f t="shared" si="11"/>
        <v>0</v>
      </c>
      <c r="Q1280" s="4">
        <v>24871</v>
      </c>
      <c r="R1280" s="2" t="s">
        <v>79</v>
      </c>
      <c r="S1280" s="2" t="s">
        <v>80</v>
      </c>
      <c r="T1280" s="2" t="s">
        <v>81</v>
      </c>
      <c r="U1280" s="2" t="s">
        <v>82</v>
      </c>
      <c r="V1280" s="2" t="s">
        <v>83</v>
      </c>
      <c r="W1280" s="2" t="s">
        <v>84</v>
      </c>
      <c r="X1280" s="5" t="s">
        <v>85</v>
      </c>
      <c r="Y1280" s="5" t="s">
        <v>86</v>
      </c>
    </row>
    <row r="1281" spans="1:25" ht="13" x14ac:dyDescent="0.15">
      <c r="A1281" s="2" t="s">
        <v>1614</v>
      </c>
      <c r="B1281" s="2" t="s">
        <v>1615</v>
      </c>
      <c r="C1281" s="8" t="str">
        <f ca="1">IFERROR(__xludf.DUMMYFUNCTION("INDEX(SPLIT(B1281,"" ""),1)"),"Ambrane")</f>
        <v>Ambrane</v>
      </c>
      <c r="D1281" s="2" t="s">
        <v>13954</v>
      </c>
      <c r="E1281" s="8" t="s">
        <v>14026</v>
      </c>
      <c r="F1281" s="8" t="s">
        <v>14095</v>
      </c>
      <c r="G1281" s="8" t="s">
        <v>14096</v>
      </c>
      <c r="H1281" s="8" t="s">
        <v>14097</v>
      </c>
      <c r="I1281" s="9">
        <v>149</v>
      </c>
      <c r="J1281" s="8" t="str">
        <f t="shared" si="10"/>
        <v>101-250</v>
      </c>
      <c r="K1281" s="8" t="s">
        <v>14249</v>
      </c>
      <c r="L1281" s="8">
        <v>2</v>
      </c>
      <c r="M1281" s="9">
        <v>399</v>
      </c>
      <c r="N1281" s="3">
        <v>0.63</v>
      </c>
      <c r="O1281" s="2">
        <v>3.9</v>
      </c>
      <c r="P1281" s="4">
        <f t="shared" si="11"/>
        <v>0</v>
      </c>
      <c r="Q1281" s="2">
        <v>57</v>
      </c>
      <c r="R1281" s="2" t="s">
        <v>1616</v>
      </c>
      <c r="S1281" s="2" t="s">
        <v>1617</v>
      </c>
      <c r="T1281" s="2" t="s">
        <v>1618</v>
      </c>
      <c r="U1281" s="2" t="s">
        <v>1619</v>
      </c>
      <c r="V1281" s="2" t="s">
        <v>14275</v>
      </c>
      <c r="W1281" s="2" t="s">
        <v>1621</v>
      </c>
      <c r="X1281" s="5" t="s">
        <v>1622</v>
      </c>
      <c r="Y1281" s="5" t="s">
        <v>1623</v>
      </c>
    </row>
    <row r="1282" spans="1:25" ht="13" x14ac:dyDescent="0.15">
      <c r="A1282" s="2" t="s">
        <v>5277</v>
      </c>
      <c r="B1282" s="2" t="s">
        <v>5278</v>
      </c>
      <c r="C1282" s="8" t="str">
        <f ca="1">IFERROR(__xludf.DUMMYFUNCTION("INDEX(SPLIT(B1282,"" ""),1)"),"ZEBRONICS")</f>
        <v>ZEBRONICS</v>
      </c>
      <c r="D1282" s="2" t="s">
        <v>13942</v>
      </c>
      <c r="E1282" s="8" t="s">
        <v>14007</v>
      </c>
      <c r="F1282" s="8" t="s">
        <v>14008</v>
      </c>
      <c r="G1282" s="8" t="s">
        <v>14009</v>
      </c>
      <c r="H1282" s="8"/>
      <c r="I1282" s="9">
        <v>149</v>
      </c>
      <c r="J1282" s="8" t="str">
        <f t="shared" si="10"/>
        <v>101-250</v>
      </c>
      <c r="K1282" s="8" t="s">
        <v>14249</v>
      </c>
      <c r="L1282" s="8">
        <v>2</v>
      </c>
      <c r="M1282" s="9">
        <v>399</v>
      </c>
      <c r="N1282" s="3">
        <v>0.63</v>
      </c>
      <c r="O1282" s="2">
        <v>3.5</v>
      </c>
      <c r="P1282" s="4">
        <f t="shared" si="11"/>
        <v>0</v>
      </c>
      <c r="Q1282" s="4">
        <v>21764</v>
      </c>
      <c r="R1282" s="2" t="s">
        <v>5279</v>
      </c>
      <c r="S1282" s="2" t="s">
        <v>5280</v>
      </c>
      <c r="T1282" s="2" t="s">
        <v>5281</v>
      </c>
      <c r="U1282" s="2" t="s">
        <v>5282</v>
      </c>
      <c r="V1282" s="2" t="s">
        <v>5283</v>
      </c>
      <c r="W1282" s="2" t="s">
        <v>5284</v>
      </c>
      <c r="X1282" s="5" t="s">
        <v>5285</v>
      </c>
      <c r="Y1282" s="5" t="s">
        <v>5286</v>
      </c>
    </row>
    <row r="1283" spans="1:25" ht="13" x14ac:dyDescent="0.15">
      <c r="A1283" s="2" t="s">
        <v>7495</v>
      </c>
      <c r="B1283" s="2" t="s">
        <v>7496</v>
      </c>
      <c r="C1283" s="8" t="str">
        <f ca="1">IFERROR(__xludf.DUMMYFUNCTION("INDEX(SPLIT(B1283,"" ""),1)"),"LAPSTER")</f>
        <v>LAPSTER</v>
      </c>
      <c r="D1283" s="2" t="s">
        <v>13954</v>
      </c>
      <c r="E1283" s="8" t="s">
        <v>14026</v>
      </c>
      <c r="F1283" s="8" t="s">
        <v>14078</v>
      </c>
      <c r="G1283" s="8" t="s">
        <v>14093</v>
      </c>
      <c r="H1283" s="8"/>
      <c r="I1283" s="9">
        <v>149</v>
      </c>
      <c r="J1283" s="8" t="str">
        <f t="shared" si="10"/>
        <v>101-250</v>
      </c>
      <c r="K1283" s="8" t="s">
        <v>14249</v>
      </c>
      <c r="L1283" s="8">
        <v>2</v>
      </c>
      <c r="M1283" s="9">
        <v>999</v>
      </c>
      <c r="N1283" s="3">
        <v>0.85</v>
      </c>
      <c r="O1283" s="2">
        <v>3.5</v>
      </c>
      <c r="P1283" s="4">
        <f t="shared" si="11"/>
        <v>0</v>
      </c>
      <c r="Q1283" s="4">
        <v>2523</v>
      </c>
      <c r="R1283" s="2" t="s">
        <v>7497</v>
      </c>
      <c r="S1283" s="2" t="s">
        <v>7498</v>
      </c>
      <c r="T1283" s="2" t="s">
        <v>7499</v>
      </c>
      <c r="U1283" s="2" t="s">
        <v>7500</v>
      </c>
      <c r="V1283" s="2" t="s">
        <v>7501</v>
      </c>
      <c r="W1283" s="2" t="s">
        <v>7502</v>
      </c>
      <c r="X1283" s="5" t="s">
        <v>7503</v>
      </c>
      <c r="Y1283" s="5" t="s">
        <v>7504</v>
      </c>
    </row>
    <row r="1284" spans="1:25" ht="13" x14ac:dyDescent="0.15">
      <c r="A1284" s="2" t="s">
        <v>3569</v>
      </c>
      <c r="B1284" s="2" t="s">
        <v>3570</v>
      </c>
      <c r="C1284" s="8" t="str">
        <f ca="1">IFERROR(__xludf.DUMMYFUNCTION("INDEX(SPLIT(B1284,"" ""),1)"),"AGARO")</f>
        <v>AGARO</v>
      </c>
      <c r="D1284" s="2" t="s">
        <v>13942</v>
      </c>
      <c r="E1284" s="8" t="s">
        <v>13947</v>
      </c>
      <c r="F1284" s="8" t="s">
        <v>14045</v>
      </c>
      <c r="G1284" s="8" t="s">
        <v>14276</v>
      </c>
      <c r="H1284" s="8" t="s">
        <v>14277</v>
      </c>
      <c r="I1284" s="9">
        <v>139</v>
      </c>
      <c r="J1284" s="8" t="str">
        <f t="shared" si="10"/>
        <v>101-250</v>
      </c>
      <c r="K1284" s="8" t="s">
        <v>14249</v>
      </c>
      <c r="L1284" s="8">
        <v>2</v>
      </c>
      <c r="M1284" s="9">
        <v>495</v>
      </c>
      <c r="N1284" s="3">
        <v>0.72</v>
      </c>
      <c r="O1284" s="2">
        <v>4.3</v>
      </c>
      <c r="P1284" s="4">
        <f t="shared" si="11"/>
        <v>1</v>
      </c>
      <c r="Q1284" s="4">
        <v>14185</v>
      </c>
      <c r="R1284" s="2" t="s">
        <v>3573</v>
      </c>
      <c r="S1284" s="2" t="s">
        <v>2243</v>
      </c>
      <c r="T1284" s="2" t="s">
        <v>2244</v>
      </c>
      <c r="U1284" s="2" t="s">
        <v>2245</v>
      </c>
      <c r="V1284" s="2" t="s">
        <v>2246</v>
      </c>
      <c r="W1284" s="2" t="s">
        <v>3574</v>
      </c>
      <c r="X1284" s="5" t="s">
        <v>3575</v>
      </c>
      <c r="Y1284" s="5" t="s">
        <v>3576</v>
      </c>
    </row>
    <row r="1285" spans="1:25" ht="13" x14ac:dyDescent="0.15">
      <c r="A1285" s="2" t="s">
        <v>5149</v>
      </c>
      <c r="B1285" s="2" t="s">
        <v>5150</v>
      </c>
      <c r="C1285" s="8" t="str">
        <f ca="1">IFERROR(__xludf.DUMMYFUNCTION("INDEX(SPLIT(B1285,"" ""),1)"),"DYAZO")</f>
        <v>DYAZO</v>
      </c>
      <c r="D1285" s="2" t="s">
        <v>13942</v>
      </c>
      <c r="E1285" s="8" t="s">
        <v>13947</v>
      </c>
      <c r="F1285" s="8" t="s">
        <v>14045</v>
      </c>
      <c r="G1285" s="8" t="s">
        <v>14276</v>
      </c>
      <c r="H1285" s="8" t="s">
        <v>14277</v>
      </c>
      <c r="I1285" s="9">
        <v>139</v>
      </c>
      <c r="J1285" s="8" t="str">
        <f t="shared" si="10"/>
        <v>101-250</v>
      </c>
      <c r="K1285" s="8" t="s">
        <v>14249</v>
      </c>
      <c r="L1285" s="8">
        <v>2</v>
      </c>
      <c r="M1285" s="9">
        <v>499</v>
      </c>
      <c r="N1285" s="3">
        <v>0.72</v>
      </c>
      <c r="O1285" s="2">
        <v>4.2</v>
      </c>
      <c r="P1285" s="4">
        <f t="shared" si="11"/>
        <v>1</v>
      </c>
      <c r="Q1285" s="4">
        <v>4971</v>
      </c>
      <c r="R1285" s="2" t="s">
        <v>5151</v>
      </c>
      <c r="S1285" s="2" t="s">
        <v>5152</v>
      </c>
      <c r="T1285" s="2" t="s">
        <v>5153</v>
      </c>
      <c r="U1285" s="2" t="s">
        <v>5154</v>
      </c>
      <c r="V1285" s="2" t="s">
        <v>5155</v>
      </c>
      <c r="W1285" s="2" t="s">
        <v>5156</v>
      </c>
      <c r="X1285" s="5" t="s">
        <v>5157</v>
      </c>
      <c r="Y1285" s="5" t="s">
        <v>5158</v>
      </c>
    </row>
    <row r="1286" spans="1:25" ht="13" x14ac:dyDescent="0.15">
      <c r="A1286" s="2" t="s">
        <v>666</v>
      </c>
      <c r="B1286" s="2" t="s">
        <v>667</v>
      </c>
      <c r="C1286" s="8" t="str">
        <f ca="1">IFERROR(__xludf.DUMMYFUNCTION("INDEX(SPLIT(B1286,"" ""),1)"),"Lapster")</f>
        <v>Lapster</v>
      </c>
      <c r="D1286" s="2" t="s">
        <v>13954</v>
      </c>
      <c r="E1286" s="8" t="s">
        <v>14026</v>
      </c>
      <c r="F1286" s="8" t="s">
        <v>14095</v>
      </c>
      <c r="G1286" s="8" t="s">
        <v>14096</v>
      </c>
      <c r="H1286" s="8" t="s">
        <v>14097</v>
      </c>
      <c r="I1286" s="9">
        <v>139</v>
      </c>
      <c r="J1286" s="8" t="str">
        <f t="shared" si="10"/>
        <v>101-250</v>
      </c>
      <c r="K1286" s="8" t="s">
        <v>14249</v>
      </c>
      <c r="L1286" s="8">
        <v>2</v>
      </c>
      <c r="M1286" s="9">
        <v>999</v>
      </c>
      <c r="N1286" s="3">
        <v>0.86</v>
      </c>
      <c r="O1286" s="2">
        <v>4</v>
      </c>
      <c r="P1286" s="4">
        <f t="shared" si="11"/>
        <v>0</v>
      </c>
      <c r="Q1286" s="4">
        <v>1313</v>
      </c>
      <c r="R1286" s="2" t="s">
        <v>669</v>
      </c>
      <c r="S1286" s="2" t="s">
        <v>670</v>
      </c>
      <c r="T1286" s="2" t="s">
        <v>671</v>
      </c>
      <c r="U1286" s="2" t="s">
        <v>672</v>
      </c>
      <c r="V1286" s="2" t="s">
        <v>673</v>
      </c>
      <c r="W1286" s="2" t="s">
        <v>674</v>
      </c>
      <c r="X1286" s="5" t="s">
        <v>675</v>
      </c>
      <c r="Y1286" s="5" t="s">
        <v>676</v>
      </c>
    </row>
    <row r="1287" spans="1:25" ht="13" x14ac:dyDescent="0.15">
      <c r="A1287" s="2" t="s">
        <v>857</v>
      </c>
      <c r="B1287" s="2" t="s">
        <v>858</v>
      </c>
      <c r="C1287" s="8" t="str">
        <f ca="1">IFERROR(__xludf.DUMMYFUNCTION("INDEX(SPLIT(B1287,"" ""),1)"),"Flix")</f>
        <v>Flix</v>
      </c>
      <c r="D1287" s="2" t="s">
        <v>13954</v>
      </c>
      <c r="E1287" s="8" t="s">
        <v>14026</v>
      </c>
      <c r="F1287" s="8" t="s">
        <v>14095</v>
      </c>
      <c r="G1287" s="8" t="s">
        <v>14096</v>
      </c>
      <c r="H1287" s="8" t="s">
        <v>14097</v>
      </c>
      <c r="I1287" s="9">
        <v>139</v>
      </c>
      <c r="J1287" s="8" t="str">
        <f t="shared" si="10"/>
        <v>101-250</v>
      </c>
      <c r="K1287" s="8" t="s">
        <v>14249</v>
      </c>
      <c r="L1287" s="8">
        <v>2</v>
      </c>
      <c r="M1287" s="9">
        <v>249</v>
      </c>
      <c r="N1287" s="3">
        <v>0.44</v>
      </c>
      <c r="O1287" s="2">
        <v>4</v>
      </c>
      <c r="P1287" s="4">
        <f t="shared" si="11"/>
        <v>0</v>
      </c>
      <c r="Q1287" s="4">
        <v>9378</v>
      </c>
      <c r="R1287" s="2" t="s">
        <v>859</v>
      </c>
      <c r="S1287" s="2" t="s">
        <v>271</v>
      </c>
      <c r="T1287" s="2" t="s">
        <v>272</v>
      </c>
      <c r="U1287" s="2" t="s">
        <v>273</v>
      </c>
      <c r="V1287" s="2" t="s">
        <v>274</v>
      </c>
      <c r="W1287" s="2" t="s">
        <v>860</v>
      </c>
      <c r="X1287" s="5" t="s">
        <v>861</v>
      </c>
      <c r="Y1287" s="5" t="s">
        <v>862</v>
      </c>
    </row>
    <row r="1288" spans="1:25" ht="13" x14ac:dyDescent="0.15">
      <c r="A1288" s="2" t="s">
        <v>4380</v>
      </c>
      <c r="B1288" s="2" t="s">
        <v>4381</v>
      </c>
      <c r="C1288" s="8" t="str">
        <f ca="1">IFERROR(__xludf.DUMMYFUNCTION("INDEX(SPLIT(B1288,"" ""),1)"),"FLiX")</f>
        <v>FLiX</v>
      </c>
      <c r="D1288" s="2" t="s">
        <v>13954</v>
      </c>
      <c r="E1288" s="8" t="s">
        <v>14026</v>
      </c>
      <c r="F1288" s="8" t="s">
        <v>14095</v>
      </c>
      <c r="G1288" s="8" t="s">
        <v>14096</v>
      </c>
      <c r="H1288" s="8" t="s">
        <v>14097</v>
      </c>
      <c r="I1288" s="9">
        <v>139</v>
      </c>
      <c r="J1288" s="8" t="str">
        <f t="shared" si="10"/>
        <v>101-250</v>
      </c>
      <c r="K1288" s="8" t="s">
        <v>14249</v>
      </c>
      <c r="L1288" s="8">
        <v>2</v>
      </c>
      <c r="M1288" s="9">
        <v>249</v>
      </c>
      <c r="N1288" s="3">
        <v>0.44</v>
      </c>
      <c r="O1288" s="2">
        <v>4</v>
      </c>
      <c r="P1288" s="4">
        <f t="shared" si="11"/>
        <v>0</v>
      </c>
      <c r="Q1288" s="4">
        <v>9377</v>
      </c>
      <c r="R1288" s="2" t="s">
        <v>859</v>
      </c>
      <c r="S1288" s="2" t="s">
        <v>271</v>
      </c>
      <c r="T1288" s="2" t="s">
        <v>272</v>
      </c>
      <c r="U1288" s="2" t="s">
        <v>273</v>
      </c>
      <c r="V1288" s="2" t="s">
        <v>274</v>
      </c>
      <c r="W1288" s="2" t="s">
        <v>275</v>
      </c>
      <c r="X1288" s="5" t="s">
        <v>4382</v>
      </c>
      <c r="Y1288" s="5" t="s">
        <v>4383</v>
      </c>
    </row>
    <row r="1289" spans="1:25" ht="13" x14ac:dyDescent="0.15">
      <c r="A1289" s="2" t="s">
        <v>1892</v>
      </c>
      <c r="B1289" s="2" t="s">
        <v>1893</v>
      </c>
      <c r="C1289" s="8" t="str">
        <f ca="1">IFERROR(__xludf.DUMMYFUNCTION("INDEX(SPLIT(B1289,"" ""),1)"),"Zebronics")</f>
        <v>Zebronics</v>
      </c>
      <c r="D1289" s="2" t="s">
        <v>13954</v>
      </c>
      <c r="E1289" s="8" t="s">
        <v>14026</v>
      </c>
      <c r="F1289" s="8" t="s">
        <v>14095</v>
      </c>
      <c r="G1289" s="8" t="s">
        <v>14096</v>
      </c>
      <c r="H1289" s="8" t="s">
        <v>14097</v>
      </c>
      <c r="I1289" s="9">
        <v>139</v>
      </c>
      <c r="J1289" s="8" t="str">
        <f t="shared" si="10"/>
        <v>101-250</v>
      </c>
      <c r="K1289" s="8" t="s">
        <v>14249</v>
      </c>
      <c r="L1289" s="8">
        <v>2</v>
      </c>
      <c r="M1289" s="9">
        <v>549</v>
      </c>
      <c r="N1289" s="3">
        <v>0.75</v>
      </c>
      <c r="O1289" s="2">
        <v>3.9</v>
      </c>
      <c r="P1289" s="4">
        <f t="shared" si="11"/>
        <v>0</v>
      </c>
      <c r="Q1289" s="2">
        <v>61</v>
      </c>
      <c r="R1289" s="2" t="s">
        <v>1895</v>
      </c>
      <c r="S1289" s="2" t="s">
        <v>1896</v>
      </c>
      <c r="T1289" s="2" t="s">
        <v>1897</v>
      </c>
      <c r="U1289" s="2" t="s">
        <v>1898</v>
      </c>
      <c r="V1289" s="2" t="s">
        <v>1899</v>
      </c>
      <c r="W1289" s="2" t="s">
        <v>1900</v>
      </c>
      <c r="X1289" s="5" t="s">
        <v>1901</v>
      </c>
      <c r="Y1289" s="5" t="s">
        <v>1902</v>
      </c>
    </row>
    <row r="1290" spans="1:25" ht="13" x14ac:dyDescent="0.15">
      <c r="A1290" s="2" t="s">
        <v>5902</v>
      </c>
      <c r="B1290" s="2" t="s">
        <v>5903</v>
      </c>
      <c r="C1290" s="8" t="str">
        <f ca="1">IFERROR(__xludf.DUMMYFUNCTION("INDEX(SPLIT(B1290,"" ""),1)"),"ZEBRONICS")</f>
        <v>ZEBRONICS</v>
      </c>
      <c r="D1290" s="2" t="s">
        <v>13954</v>
      </c>
      <c r="E1290" s="8" t="s">
        <v>14026</v>
      </c>
      <c r="F1290" s="8" t="s">
        <v>14027</v>
      </c>
      <c r="G1290" s="8" t="s">
        <v>14111</v>
      </c>
      <c r="H1290" s="8"/>
      <c r="I1290" s="9">
        <v>139</v>
      </c>
      <c r="J1290" s="8" t="str">
        <f t="shared" si="10"/>
        <v>101-250</v>
      </c>
      <c r="K1290" s="8" t="s">
        <v>14249</v>
      </c>
      <c r="L1290" s="8">
        <v>2</v>
      </c>
      <c r="M1290" s="9">
        <v>299</v>
      </c>
      <c r="N1290" s="3">
        <v>0.54</v>
      </c>
      <c r="O1290" s="2">
        <v>3.8</v>
      </c>
      <c r="P1290" s="4">
        <f t="shared" si="11"/>
        <v>0</v>
      </c>
      <c r="Q1290" s="4">
        <v>3044</v>
      </c>
      <c r="R1290" s="2" t="s">
        <v>5904</v>
      </c>
      <c r="S1290" s="2" t="s">
        <v>5905</v>
      </c>
      <c r="T1290" s="2" t="s">
        <v>5906</v>
      </c>
      <c r="U1290" s="2" t="s">
        <v>5907</v>
      </c>
      <c r="V1290" s="2" t="s">
        <v>5908</v>
      </c>
      <c r="W1290" s="2" t="s">
        <v>5909</v>
      </c>
      <c r="X1290" s="5" t="s">
        <v>5910</v>
      </c>
      <c r="Y1290" s="5" t="s">
        <v>5911</v>
      </c>
    </row>
    <row r="1291" spans="1:25" ht="13" x14ac:dyDescent="0.15">
      <c r="A1291" s="2" t="s">
        <v>6395</v>
      </c>
      <c r="B1291" s="2" t="s">
        <v>6396</v>
      </c>
      <c r="C1291" s="8" t="str">
        <f ca="1">IFERROR(__xludf.DUMMYFUNCTION("INDEX(SPLIT(B1291,"" ""),1)"),"Classmate")</f>
        <v>Classmate</v>
      </c>
      <c r="D1291" s="2" t="s">
        <v>14113</v>
      </c>
      <c r="E1291" s="8" t="s">
        <v>14114</v>
      </c>
      <c r="F1291" s="8" t="s">
        <v>14115</v>
      </c>
      <c r="G1291" s="8" t="s">
        <v>14116</v>
      </c>
      <c r="H1291" s="8" t="s">
        <v>14117</v>
      </c>
      <c r="I1291" s="9">
        <v>137</v>
      </c>
      <c r="J1291" s="8" t="str">
        <f t="shared" si="10"/>
        <v>101-250</v>
      </c>
      <c r="K1291" s="8" t="s">
        <v>14249</v>
      </c>
      <c r="L1291" s="8">
        <v>2</v>
      </c>
      <c r="M1291" s="9">
        <v>160</v>
      </c>
      <c r="N1291" s="3">
        <v>0.14000000000000001</v>
      </c>
      <c r="O1291" s="2">
        <v>4.4000000000000004</v>
      </c>
      <c r="P1291" s="4">
        <f t="shared" si="11"/>
        <v>1</v>
      </c>
      <c r="Q1291" s="4">
        <v>6537</v>
      </c>
      <c r="R1291" s="2" t="s">
        <v>6398</v>
      </c>
      <c r="S1291" s="2" t="s">
        <v>6399</v>
      </c>
      <c r="T1291" s="2" t="s">
        <v>6400</v>
      </c>
      <c r="U1291" s="2" t="s">
        <v>6401</v>
      </c>
      <c r="V1291" s="2" t="s">
        <v>6402</v>
      </c>
      <c r="W1291" s="2" t="s">
        <v>6403</v>
      </c>
      <c r="X1291" s="5" t="s">
        <v>6404</v>
      </c>
      <c r="Y1291" s="5" t="s">
        <v>6405</v>
      </c>
    </row>
    <row r="1292" spans="1:25" ht="13" x14ac:dyDescent="0.15">
      <c r="A1292" s="2" t="s">
        <v>4040</v>
      </c>
      <c r="B1292" s="2" t="s">
        <v>4041</v>
      </c>
      <c r="C1292" s="8" t="str">
        <f ca="1">IFERROR(__xludf.DUMMYFUNCTION("INDEX(SPLIT(B1292,"" ""),1)"),"Portronics")</f>
        <v>Portronics</v>
      </c>
      <c r="D1292" s="2" t="s">
        <v>13942</v>
      </c>
      <c r="E1292" s="8" t="s">
        <v>13947</v>
      </c>
      <c r="F1292" s="8" t="s">
        <v>14045</v>
      </c>
      <c r="G1292" s="8" t="s">
        <v>14232</v>
      </c>
      <c r="H1292" s="8"/>
      <c r="I1292" s="9">
        <v>134</v>
      </c>
      <c r="J1292" s="8" t="str">
        <f t="shared" si="10"/>
        <v>101-250</v>
      </c>
      <c r="K1292" s="8" t="s">
        <v>14249</v>
      </c>
      <c r="L1292" s="8">
        <v>2</v>
      </c>
      <c r="M1292" s="9">
        <v>699</v>
      </c>
      <c r="N1292" s="3">
        <v>0.81</v>
      </c>
      <c r="O1292" s="2">
        <v>4.0999999999999996</v>
      </c>
      <c r="P1292" s="4">
        <f t="shared" si="11"/>
        <v>0</v>
      </c>
      <c r="Q1292" s="4">
        <v>16685</v>
      </c>
      <c r="R1292" s="2" t="s">
        <v>4043</v>
      </c>
      <c r="S1292" s="2" t="s">
        <v>4044</v>
      </c>
      <c r="T1292" s="2" t="s">
        <v>4045</v>
      </c>
      <c r="U1292" s="2" t="s">
        <v>4046</v>
      </c>
      <c r="V1292" s="2" t="s">
        <v>4047</v>
      </c>
      <c r="W1292" s="2" t="s">
        <v>4048</v>
      </c>
      <c r="X1292" s="5" t="s">
        <v>4049</v>
      </c>
      <c r="Y1292" s="5" t="s">
        <v>4050</v>
      </c>
    </row>
    <row r="1293" spans="1:25" ht="13" x14ac:dyDescent="0.15">
      <c r="A1293" s="2" t="s">
        <v>5441</v>
      </c>
      <c r="B1293" s="2" t="s">
        <v>5442</v>
      </c>
      <c r="C1293" s="8" t="str">
        <f ca="1">IFERROR(__xludf.DUMMYFUNCTION("INDEX(SPLIT(B1293,"" ""),1)"),"3M")</f>
        <v>3M</v>
      </c>
      <c r="D1293" s="2" t="s">
        <v>13950</v>
      </c>
      <c r="E1293" s="8" t="s">
        <v>14233</v>
      </c>
      <c r="F1293" s="8" t="s">
        <v>14278</v>
      </c>
      <c r="G1293" s="8" t="s">
        <v>14279</v>
      </c>
      <c r="H1293" s="8"/>
      <c r="I1293" s="9">
        <v>130</v>
      </c>
      <c r="J1293" s="8" t="str">
        <f t="shared" si="10"/>
        <v>101-250</v>
      </c>
      <c r="K1293" s="8" t="s">
        <v>14249</v>
      </c>
      <c r="L1293" s="8">
        <v>2</v>
      </c>
      <c r="M1293" s="9">
        <v>165</v>
      </c>
      <c r="N1293" s="3">
        <v>0.21</v>
      </c>
      <c r="O1293" s="2">
        <v>3.9</v>
      </c>
      <c r="P1293" s="4">
        <f t="shared" si="11"/>
        <v>0</v>
      </c>
      <c r="Q1293" s="4">
        <v>14778</v>
      </c>
      <c r="R1293" s="2" t="s">
        <v>5446</v>
      </c>
      <c r="S1293" s="2" t="s">
        <v>5447</v>
      </c>
      <c r="T1293" s="2" t="s">
        <v>5448</v>
      </c>
      <c r="U1293" s="2" t="s">
        <v>5449</v>
      </c>
      <c r="V1293" s="2" t="s">
        <v>5450</v>
      </c>
      <c r="W1293" s="2" t="s">
        <v>5451</v>
      </c>
      <c r="X1293" s="5" t="s">
        <v>5452</v>
      </c>
      <c r="Y1293" s="5" t="s">
        <v>5453</v>
      </c>
    </row>
    <row r="1294" spans="1:25" ht="13" x14ac:dyDescent="0.15">
      <c r="A1294" s="2" t="s">
        <v>5754</v>
      </c>
      <c r="B1294" s="2" t="s">
        <v>5755</v>
      </c>
      <c r="C1294" s="8" t="str">
        <f ca="1">IFERROR(__xludf.DUMMYFUNCTION("INDEX(SPLIT(B1294,"" ""),1)"),"STRIFF")</f>
        <v>STRIFF</v>
      </c>
      <c r="D1294" s="2" t="s">
        <v>13954</v>
      </c>
      <c r="E1294" s="8" t="s">
        <v>14026</v>
      </c>
      <c r="F1294" s="8" t="s">
        <v>14027</v>
      </c>
      <c r="G1294" s="8" t="s">
        <v>14147</v>
      </c>
      <c r="H1294" s="8" t="s">
        <v>14148</v>
      </c>
      <c r="I1294" s="9">
        <v>129</v>
      </c>
      <c r="J1294" s="8" t="str">
        <f t="shared" si="10"/>
        <v>101-250</v>
      </c>
      <c r="K1294" s="8" t="s">
        <v>14249</v>
      </c>
      <c r="L1294" s="8">
        <v>2</v>
      </c>
      <c r="M1294" s="9">
        <v>999</v>
      </c>
      <c r="N1294" s="3">
        <v>0.87</v>
      </c>
      <c r="O1294" s="2">
        <v>4.2</v>
      </c>
      <c r="P1294" s="4">
        <f t="shared" si="11"/>
        <v>1</v>
      </c>
      <c r="Q1294" s="2">
        <v>491</v>
      </c>
      <c r="R1294" s="2" t="s">
        <v>5757</v>
      </c>
      <c r="S1294" s="2" t="s">
        <v>5758</v>
      </c>
      <c r="T1294" s="2" t="s">
        <v>5759</v>
      </c>
      <c r="U1294" s="2" t="s">
        <v>5760</v>
      </c>
      <c r="V1294" s="2" t="s">
        <v>5761</v>
      </c>
      <c r="W1294" s="2" t="s">
        <v>5762</v>
      </c>
      <c r="X1294" s="5" t="s">
        <v>5763</v>
      </c>
      <c r="Y1294" s="5" t="s">
        <v>5764</v>
      </c>
    </row>
    <row r="1295" spans="1:25" ht="13" x14ac:dyDescent="0.15">
      <c r="A1295" s="2" t="s">
        <v>3009</v>
      </c>
      <c r="B1295" s="2" t="s">
        <v>3010</v>
      </c>
      <c r="C1295" s="8" t="str">
        <f ca="1">IFERROR(__xludf.DUMMYFUNCTION("INDEX(SPLIT(B1295,"" ""),1)"),"Amazon")</f>
        <v>Amazon</v>
      </c>
      <c r="D1295" s="2" t="s">
        <v>13954</v>
      </c>
      <c r="E1295" s="8" t="s">
        <v>14026</v>
      </c>
      <c r="F1295" s="8" t="s">
        <v>14095</v>
      </c>
      <c r="G1295" s="8" t="s">
        <v>14096</v>
      </c>
      <c r="H1295" s="8" t="s">
        <v>14097</v>
      </c>
      <c r="I1295" s="9">
        <v>129</v>
      </c>
      <c r="J1295" s="8" t="str">
        <f t="shared" si="10"/>
        <v>101-250</v>
      </c>
      <c r="K1295" s="8" t="s">
        <v>14249</v>
      </c>
      <c r="L1295" s="8">
        <v>2</v>
      </c>
      <c r="M1295" s="9">
        <v>599</v>
      </c>
      <c r="N1295" s="3">
        <v>0.78</v>
      </c>
      <c r="O1295" s="2">
        <v>4.0999999999999996</v>
      </c>
      <c r="P1295" s="4">
        <f t="shared" si="11"/>
        <v>0</v>
      </c>
      <c r="Q1295" s="2">
        <v>265</v>
      </c>
      <c r="R1295" s="2" t="s">
        <v>3011</v>
      </c>
      <c r="S1295" s="2" t="s">
        <v>3012</v>
      </c>
      <c r="T1295" s="2" t="s">
        <v>3013</v>
      </c>
      <c r="U1295" s="2" t="s">
        <v>3014</v>
      </c>
      <c r="V1295" s="2" t="s">
        <v>3015</v>
      </c>
      <c r="W1295" s="2" t="s">
        <v>3016</v>
      </c>
      <c r="X1295" s="5" t="s">
        <v>3017</v>
      </c>
      <c r="Y1295" s="5" t="s">
        <v>3018</v>
      </c>
    </row>
    <row r="1296" spans="1:25" ht="13" x14ac:dyDescent="0.15">
      <c r="A1296" s="2" t="s">
        <v>1903</v>
      </c>
      <c r="B1296" s="2" t="s">
        <v>1904</v>
      </c>
      <c r="C1296" s="8" t="str">
        <f ca="1">IFERROR(__xludf.DUMMYFUNCTION("INDEX(SPLIT(B1296,"" ""),1)"),"FLiX")</f>
        <v>FLiX</v>
      </c>
      <c r="D1296" s="2" t="s">
        <v>13954</v>
      </c>
      <c r="E1296" s="8" t="s">
        <v>14026</v>
      </c>
      <c r="F1296" s="8" t="s">
        <v>14095</v>
      </c>
      <c r="G1296" s="8" t="s">
        <v>14096</v>
      </c>
      <c r="H1296" s="8" t="s">
        <v>14097</v>
      </c>
      <c r="I1296" s="9">
        <v>129</v>
      </c>
      <c r="J1296" s="8" t="str">
        <f t="shared" si="10"/>
        <v>101-250</v>
      </c>
      <c r="K1296" s="8" t="s">
        <v>14249</v>
      </c>
      <c r="L1296" s="8">
        <v>2</v>
      </c>
      <c r="M1296" s="9">
        <v>249</v>
      </c>
      <c r="N1296" s="3">
        <v>0.48</v>
      </c>
      <c r="O1296" s="2">
        <v>4</v>
      </c>
      <c r="P1296" s="4">
        <f t="shared" si="11"/>
        <v>0</v>
      </c>
      <c r="Q1296" s="4">
        <v>9378</v>
      </c>
      <c r="R1296" s="2" t="s">
        <v>1906</v>
      </c>
      <c r="S1296" s="2" t="s">
        <v>271</v>
      </c>
      <c r="T1296" s="2" t="s">
        <v>272</v>
      </c>
      <c r="U1296" s="2" t="s">
        <v>273</v>
      </c>
      <c r="V1296" s="2" t="s">
        <v>274</v>
      </c>
      <c r="W1296" s="2" t="s">
        <v>275</v>
      </c>
      <c r="X1296" s="5" t="s">
        <v>1907</v>
      </c>
      <c r="Y1296" s="5" t="s">
        <v>1908</v>
      </c>
    </row>
    <row r="1297" spans="1:25" ht="13" x14ac:dyDescent="0.15">
      <c r="A1297" s="2" t="s">
        <v>2406</v>
      </c>
      <c r="B1297" s="2" t="s">
        <v>2407</v>
      </c>
      <c r="C1297" s="8" t="str">
        <f ca="1">IFERROR(__xludf.DUMMYFUNCTION("INDEX(SPLIT(B1297,"" ""),1)"),"Croma")</f>
        <v>Croma</v>
      </c>
      <c r="D1297" s="2" t="s">
        <v>13954</v>
      </c>
      <c r="E1297" s="8" t="s">
        <v>14026</v>
      </c>
      <c r="F1297" s="8" t="s">
        <v>14095</v>
      </c>
      <c r="G1297" s="8" t="s">
        <v>14096</v>
      </c>
      <c r="H1297" s="8" t="s">
        <v>14097</v>
      </c>
      <c r="I1297" s="9">
        <v>129</v>
      </c>
      <c r="J1297" s="8" t="str">
        <f t="shared" si="10"/>
        <v>101-250</v>
      </c>
      <c r="K1297" s="8" t="s">
        <v>14249</v>
      </c>
      <c r="L1297" s="8">
        <v>2</v>
      </c>
      <c r="M1297" s="9">
        <v>1000</v>
      </c>
      <c r="N1297" s="3">
        <v>0.87</v>
      </c>
      <c r="O1297" s="2">
        <v>3.9</v>
      </c>
      <c r="P1297" s="4">
        <f t="shared" si="11"/>
        <v>0</v>
      </c>
      <c r="Q1297" s="2">
        <v>295</v>
      </c>
      <c r="R1297" s="2" t="s">
        <v>2408</v>
      </c>
      <c r="S1297" s="2" t="s">
        <v>2409</v>
      </c>
      <c r="T1297" s="2" t="s">
        <v>2410</v>
      </c>
      <c r="U1297" s="2" t="s">
        <v>2411</v>
      </c>
      <c r="V1297" s="2" t="s">
        <v>2412</v>
      </c>
      <c r="W1297" s="2" t="s">
        <v>2413</v>
      </c>
      <c r="X1297" s="5" t="s">
        <v>2414</v>
      </c>
      <c r="Y1297" s="5" t="s">
        <v>2415</v>
      </c>
    </row>
    <row r="1298" spans="1:25" ht="13" x14ac:dyDescent="0.15">
      <c r="A1298" s="2" t="s">
        <v>2879</v>
      </c>
      <c r="B1298" s="2" t="s">
        <v>2880</v>
      </c>
      <c r="C1298" s="8" t="str">
        <f ca="1">IFERROR(__xludf.DUMMYFUNCTION("INDEX(SPLIT(B1298,"" ""),1)"),"Lava")</f>
        <v>Lava</v>
      </c>
      <c r="D1298" s="2" t="s">
        <v>13954</v>
      </c>
      <c r="E1298" s="8" t="s">
        <v>14026</v>
      </c>
      <c r="F1298" s="8" t="s">
        <v>14095</v>
      </c>
      <c r="G1298" s="8" t="s">
        <v>14096</v>
      </c>
      <c r="H1298" s="8" t="s">
        <v>14097</v>
      </c>
      <c r="I1298" s="9">
        <v>129</v>
      </c>
      <c r="J1298" s="8" t="str">
        <f t="shared" si="10"/>
        <v>101-250</v>
      </c>
      <c r="K1298" s="8" t="s">
        <v>14249</v>
      </c>
      <c r="L1298" s="8">
        <v>2</v>
      </c>
      <c r="M1298" s="9">
        <v>449</v>
      </c>
      <c r="N1298" s="3">
        <v>0.71</v>
      </c>
      <c r="O1298" s="2">
        <v>3.7</v>
      </c>
      <c r="P1298" s="4">
        <f t="shared" si="11"/>
        <v>0</v>
      </c>
      <c r="Q1298" s="2">
        <v>41</v>
      </c>
      <c r="R1298" s="2" t="s">
        <v>2881</v>
      </c>
      <c r="S1298" s="2" t="s">
        <v>2882</v>
      </c>
      <c r="T1298" s="2" t="s">
        <v>2883</v>
      </c>
      <c r="U1298" s="2" t="s">
        <v>2884</v>
      </c>
      <c r="V1298" s="2" t="s">
        <v>2885</v>
      </c>
      <c r="W1298" s="2" t="s">
        <v>2886</v>
      </c>
      <c r="X1298" s="5" t="s">
        <v>2887</v>
      </c>
      <c r="Y1298" s="5" t="s">
        <v>2888</v>
      </c>
    </row>
    <row r="1299" spans="1:25" ht="13" x14ac:dyDescent="0.15">
      <c r="A1299" s="2" t="s">
        <v>2294</v>
      </c>
      <c r="B1299" s="2" t="s">
        <v>2295</v>
      </c>
      <c r="C1299" s="8" t="str">
        <f ca="1">IFERROR(__xludf.DUMMYFUNCTION("INDEX(SPLIT(B1299,"" ""),1)"),"Zebronics")</f>
        <v>Zebronics</v>
      </c>
      <c r="D1299" s="2" t="s">
        <v>13954</v>
      </c>
      <c r="E1299" s="8" t="s">
        <v>14026</v>
      </c>
      <c r="F1299" s="8" t="s">
        <v>14095</v>
      </c>
      <c r="G1299" s="8" t="s">
        <v>14096</v>
      </c>
      <c r="H1299" s="8" t="s">
        <v>14097</v>
      </c>
      <c r="I1299" s="9">
        <v>128.31</v>
      </c>
      <c r="J1299" s="8" t="str">
        <f t="shared" si="10"/>
        <v>101-250</v>
      </c>
      <c r="K1299" s="8" t="s">
        <v>14249</v>
      </c>
      <c r="L1299" s="8">
        <v>2</v>
      </c>
      <c r="M1299" s="9">
        <v>549</v>
      </c>
      <c r="N1299" s="3">
        <v>0.77</v>
      </c>
      <c r="O1299" s="2">
        <v>3.9</v>
      </c>
      <c r="P1299" s="4">
        <f t="shared" si="11"/>
        <v>0</v>
      </c>
      <c r="Q1299" s="2">
        <v>61</v>
      </c>
      <c r="R1299" s="2" t="s">
        <v>1895</v>
      </c>
      <c r="S1299" s="2" t="s">
        <v>1896</v>
      </c>
      <c r="T1299" s="2" t="s">
        <v>1897</v>
      </c>
      <c r="U1299" s="2" t="s">
        <v>1898</v>
      </c>
      <c r="V1299" s="2" t="s">
        <v>1899</v>
      </c>
      <c r="W1299" s="2" t="s">
        <v>1900</v>
      </c>
      <c r="X1299" s="5" t="s">
        <v>2297</v>
      </c>
      <c r="Y1299" s="5" t="s">
        <v>2298</v>
      </c>
    </row>
    <row r="1300" spans="1:25" ht="13" x14ac:dyDescent="0.15">
      <c r="A1300" s="2" t="s">
        <v>6885</v>
      </c>
      <c r="B1300" s="2" t="s">
        <v>6886</v>
      </c>
      <c r="C1300" s="8" t="str">
        <f ca="1">IFERROR(__xludf.DUMMYFUNCTION("INDEX(SPLIT(B1300,"" ""),1)"),"Luxor")</f>
        <v>Luxor</v>
      </c>
      <c r="D1300" s="2" t="s">
        <v>14113</v>
      </c>
      <c r="E1300" s="8" t="s">
        <v>14114</v>
      </c>
      <c r="F1300" s="8" t="s">
        <v>14115</v>
      </c>
      <c r="G1300" s="8" t="s">
        <v>14116</v>
      </c>
      <c r="H1300" s="8" t="s">
        <v>14117</v>
      </c>
      <c r="I1300" s="9">
        <v>125</v>
      </c>
      <c r="J1300" s="8" t="str">
        <f t="shared" si="10"/>
        <v>101-250</v>
      </c>
      <c r="K1300" s="8" t="s">
        <v>14249</v>
      </c>
      <c r="L1300" s="8">
        <v>2</v>
      </c>
      <c r="M1300" s="9">
        <v>180</v>
      </c>
      <c r="N1300" s="3">
        <v>0.31</v>
      </c>
      <c r="O1300" s="2">
        <v>4.4000000000000004</v>
      </c>
      <c r="P1300" s="4">
        <f t="shared" si="11"/>
        <v>1</v>
      </c>
      <c r="Q1300" s="4">
        <v>8053</v>
      </c>
      <c r="R1300" s="2" t="s">
        <v>6888</v>
      </c>
      <c r="S1300" s="2" t="s">
        <v>6889</v>
      </c>
      <c r="T1300" s="2" t="s">
        <v>6890</v>
      </c>
      <c r="U1300" s="2" t="s">
        <v>6891</v>
      </c>
      <c r="V1300" s="2" t="s">
        <v>6892</v>
      </c>
      <c r="W1300" s="2" t="s">
        <v>6893</v>
      </c>
      <c r="X1300" s="5" t="s">
        <v>6894</v>
      </c>
      <c r="Y1300" s="5" t="s">
        <v>6895</v>
      </c>
    </row>
    <row r="1301" spans="1:25" ht="13" x14ac:dyDescent="0.15">
      <c r="A1301" s="2" t="s">
        <v>8953</v>
      </c>
      <c r="B1301" s="2" t="s">
        <v>8954</v>
      </c>
      <c r="C1301" s="8" t="str">
        <f ca="1">IFERROR(__xludf.DUMMYFUNCTION("INDEX(SPLIT(B1301,"" ""),1)"),"Classmate")</f>
        <v>Classmate</v>
      </c>
      <c r="D1301" s="2" t="s">
        <v>14113</v>
      </c>
      <c r="E1301" s="8" t="s">
        <v>14114</v>
      </c>
      <c r="F1301" s="8" t="s">
        <v>14115</v>
      </c>
      <c r="G1301" s="8" t="s">
        <v>14116</v>
      </c>
      <c r="H1301" s="8" t="s">
        <v>14117</v>
      </c>
      <c r="I1301" s="9">
        <v>120</v>
      </c>
      <c r="J1301" s="8" t="str">
        <f t="shared" si="10"/>
        <v>101-250</v>
      </c>
      <c r="K1301" s="8" t="s">
        <v>14249</v>
      </c>
      <c r="L1301" s="8">
        <v>2</v>
      </c>
      <c r="M1301" s="9">
        <v>120</v>
      </c>
      <c r="N1301" s="3">
        <v>0</v>
      </c>
      <c r="O1301" s="2">
        <v>4.5</v>
      </c>
      <c r="P1301" s="4">
        <f t="shared" si="11"/>
        <v>1</v>
      </c>
      <c r="Q1301" s="4">
        <v>4951</v>
      </c>
      <c r="R1301" s="2" t="s">
        <v>8955</v>
      </c>
      <c r="S1301" s="2" t="s">
        <v>8956</v>
      </c>
      <c r="T1301" s="2" t="s">
        <v>8957</v>
      </c>
      <c r="U1301" s="2" t="s">
        <v>8958</v>
      </c>
      <c r="V1301" s="2" t="s">
        <v>8959</v>
      </c>
      <c r="W1301" s="2" t="s">
        <v>8960</v>
      </c>
      <c r="X1301" s="5" t="s">
        <v>8961</v>
      </c>
      <c r="Y1301" s="5" t="s">
        <v>8962</v>
      </c>
    </row>
    <row r="1302" spans="1:25" ht="13" x14ac:dyDescent="0.15">
      <c r="A1302" s="2" t="s">
        <v>7594</v>
      </c>
      <c r="B1302" s="2" t="s">
        <v>7595</v>
      </c>
      <c r="C1302" s="8" t="str">
        <f ca="1">IFERROR(__xludf.DUMMYFUNCTION("INDEX(SPLIT(B1302,"" ""),1)"),"Pentonic")</f>
        <v>Pentonic</v>
      </c>
      <c r="D1302" s="2" t="s">
        <v>14113</v>
      </c>
      <c r="E1302" s="8" t="s">
        <v>14114</v>
      </c>
      <c r="F1302" s="8" t="s">
        <v>14115</v>
      </c>
      <c r="G1302" s="8" t="s">
        <v>14116</v>
      </c>
      <c r="H1302" s="8" t="s">
        <v>14211</v>
      </c>
      <c r="I1302" s="9">
        <v>120</v>
      </c>
      <c r="J1302" s="8" t="str">
        <f t="shared" si="10"/>
        <v>101-250</v>
      </c>
      <c r="K1302" s="8" t="s">
        <v>14249</v>
      </c>
      <c r="L1302" s="8">
        <v>2</v>
      </c>
      <c r="M1302" s="9">
        <v>120</v>
      </c>
      <c r="N1302" s="3">
        <v>0</v>
      </c>
      <c r="O1302" s="2">
        <v>4.0999999999999996</v>
      </c>
      <c r="P1302" s="4">
        <f t="shared" si="11"/>
        <v>0</v>
      </c>
      <c r="Q1302" s="4">
        <v>4308</v>
      </c>
      <c r="R1302" s="2" t="s">
        <v>7597</v>
      </c>
      <c r="S1302" s="2" t="s">
        <v>7598</v>
      </c>
      <c r="T1302" s="2" t="s">
        <v>7599</v>
      </c>
      <c r="U1302" s="2" t="s">
        <v>7600</v>
      </c>
      <c r="V1302" s="2" t="s">
        <v>7601</v>
      </c>
      <c r="W1302" s="2" t="s">
        <v>7602</v>
      </c>
      <c r="X1302" s="5" t="s">
        <v>7603</v>
      </c>
      <c r="Y1302" s="5" t="s">
        <v>7604</v>
      </c>
    </row>
    <row r="1303" spans="1:25" ht="13" x14ac:dyDescent="0.15">
      <c r="A1303" s="2" t="s">
        <v>4915</v>
      </c>
      <c r="B1303" s="2" t="s">
        <v>4916</v>
      </c>
      <c r="C1303" s="8" t="str">
        <f ca="1">IFERROR(__xludf.DUMMYFUNCTION("INDEX(SPLIT(B1303,"" ""),1)"),"Sounce")</f>
        <v>Sounce</v>
      </c>
      <c r="D1303" s="2" t="s">
        <v>13942</v>
      </c>
      <c r="E1303" s="8" t="s">
        <v>14007</v>
      </c>
      <c r="F1303" s="8" t="s">
        <v>14243</v>
      </c>
      <c r="G1303" s="8"/>
      <c r="H1303" s="8"/>
      <c r="I1303" s="9">
        <v>120</v>
      </c>
      <c r="J1303" s="8" t="str">
        <f t="shared" si="10"/>
        <v>101-250</v>
      </c>
      <c r="K1303" s="8" t="s">
        <v>14249</v>
      </c>
      <c r="L1303" s="8">
        <v>2</v>
      </c>
      <c r="M1303" s="9">
        <v>999</v>
      </c>
      <c r="N1303" s="3">
        <v>0.88</v>
      </c>
      <c r="O1303" s="2">
        <v>3.9</v>
      </c>
      <c r="P1303" s="4">
        <f t="shared" si="11"/>
        <v>0</v>
      </c>
      <c r="Q1303" s="4">
        <v>6491</v>
      </c>
      <c r="R1303" s="2" t="s">
        <v>4919</v>
      </c>
      <c r="S1303" s="2" t="s">
        <v>4920</v>
      </c>
      <c r="T1303" s="2" t="s">
        <v>4921</v>
      </c>
      <c r="U1303" s="2" t="s">
        <v>4922</v>
      </c>
      <c r="V1303" s="2" t="s">
        <v>4923</v>
      </c>
      <c r="W1303" s="2" t="s">
        <v>4924</v>
      </c>
      <c r="X1303" s="5" t="s">
        <v>4925</v>
      </c>
      <c r="Y1303" s="5" t="s">
        <v>4926</v>
      </c>
    </row>
    <row r="1304" spans="1:25" ht="13" x14ac:dyDescent="0.15">
      <c r="A1304" s="2" t="s">
        <v>6969</v>
      </c>
      <c r="B1304" s="2" t="s">
        <v>6970</v>
      </c>
      <c r="C1304" s="8" t="str">
        <f ca="1">IFERROR(__xludf.DUMMYFUNCTION("INDEX(SPLIT(B1304,"" ""),1)"),"Gizga")</f>
        <v>Gizga</v>
      </c>
      <c r="D1304" s="2" t="s">
        <v>13942</v>
      </c>
      <c r="E1304" s="8" t="s">
        <v>14007</v>
      </c>
      <c r="F1304" s="8" t="s">
        <v>14202</v>
      </c>
      <c r="G1304" s="8"/>
      <c r="H1304" s="8"/>
      <c r="I1304" s="9">
        <v>119</v>
      </c>
      <c r="J1304" s="8" t="str">
        <f t="shared" si="10"/>
        <v>101-250</v>
      </c>
      <c r="K1304" s="8" t="s">
        <v>14249</v>
      </c>
      <c r="L1304" s="8">
        <v>2</v>
      </c>
      <c r="M1304" s="9">
        <v>499</v>
      </c>
      <c r="N1304" s="3">
        <v>0.76</v>
      </c>
      <c r="O1304" s="2">
        <v>4.3</v>
      </c>
      <c r="P1304" s="4">
        <f t="shared" si="11"/>
        <v>1</v>
      </c>
      <c r="Q1304" s="4">
        <v>15032</v>
      </c>
      <c r="R1304" s="2" t="s">
        <v>6972</v>
      </c>
      <c r="S1304" s="2" t="s">
        <v>6973</v>
      </c>
      <c r="T1304" s="2" t="s">
        <v>6974</v>
      </c>
      <c r="U1304" s="2" t="s">
        <v>6975</v>
      </c>
      <c r="V1304" s="2" t="s">
        <v>6976</v>
      </c>
      <c r="W1304" s="2" t="s">
        <v>6977</v>
      </c>
      <c r="X1304" s="5" t="s">
        <v>6978</v>
      </c>
      <c r="Y1304" s="5" t="s">
        <v>6979</v>
      </c>
    </row>
    <row r="1305" spans="1:25" ht="13" x14ac:dyDescent="0.15">
      <c r="A1305" s="2" t="s">
        <v>3948</v>
      </c>
      <c r="B1305" s="2" t="s">
        <v>3949</v>
      </c>
      <c r="C1305" s="8" t="str">
        <f ca="1">IFERROR(__xludf.DUMMYFUNCTION("INDEX(SPLIT(B1305,"" ""),1)"),"Gizga")</f>
        <v>Gizga</v>
      </c>
      <c r="D1305" s="2" t="s">
        <v>13942</v>
      </c>
      <c r="E1305" s="8" t="s">
        <v>13947</v>
      </c>
      <c r="F1305" s="8" t="s">
        <v>14045</v>
      </c>
      <c r="G1305" s="8" t="s">
        <v>14280</v>
      </c>
      <c r="H1305" s="8"/>
      <c r="I1305" s="9">
        <v>119</v>
      </c>
      <c r="J1305" s="8" t="str">
        <f t="shared" si="10"/>
        <v>101-250</v>
      </c>
      <c r="K1305" s="8" t="s">
        <v>14249</v>
      </c>
      <c r="L1305" s="8">
        <v>2</v>
      </c>
      <c r="M1305" s="9">
        <v>299</v>
      </c>
      <c r="N1305" s="3">
        <v>0.6</v>
      </c>
      <c r="O1305" s="2">
        <v>4.0999999999999996</v>
      </c>
      <c r="P1305" s="4">
        <f t="shared" si="11"/>
        <v>0</v>
      </c>
      <c r="Q1305" s="4">
        <v>5999</v>
      </c>
      <c r="R1305" s="2" t="s">
        <v>3951</v>
      </c>
      <c r="S1305" s="2" t="s">
        <v>3952</v>
      </c>
      <c r="T1305" s="2" t="s">
        <v>3953</v>
      </c>
      <c r="U1305" s="2" t="s">
        <v>3954</v>
      </c>
      <c r="V1305" s="2" t="s">
        <v>3955</v>
      </c>
      <c r="W1305" s="2" t="s">
        <v>3956</v>
      </c>
      <c r="X1305" s="5" t="s">
        <v>3957</v>
      </c>
      <c r="Y1305" s="5" t="s">
        <v>3958</v>
      </c>
    </row>
    <row r="1306" spans="1:25" ht="13" x14ac:dyDescent="0.15">
      <c r="A1306" s="2" t="s">
        <v>2666</v>
      </c>
      <c r="B1306" s="2" t="s">
        <v>2667</v>
      </c>
      <c r="C1306" s="8" t="str">
        <f ca="1">IFERROR(__xludf.DUMMYFUNCTION("INDEX(SPLIT(B1306,"" ""),1)"),"Amazon")</f>
        <v>Amazon</v>
      </c>
      <c r="D1306" s="2" t="s">
        <v>13954</v>
      </c>
      <c r="E1306" s="8" t="s">
        <v>14026</v>
      </c>
      <c r="F1306" s="8" t="s">
        <v>14095</v>
      </c>
      <c r="G1306" s="8" t="s">
        <v>14096</v>
      </c>
      <c r="H1306" s="8" t="s">
        <v>14097</v>
      </c>
      <c r="I1306" s="9">
        <v>119</v>
      </c>
      <c r="J1306" s="8" t="str">
        <f t="shared" si="10"/>
        <v>101-250</v>
      </c>
      <c r="K1306" s="8" t="s">
        <v>14249</v>
      </c>
      <c r="L1306" s="8">
        <v>2</v>
      </c>
      <c r="M1306" s="9">
        <v>299</v>
      </c>
      <c r="N1306" s="3">
        <v>0.6</v>
      </c>
      <c r="O1306" s="2">
        <v>3.8</v>
      </c>
      <c r="P1306" s="4">
        <f t="shared" si="11"/>
        <v>0</v>
      </c>
      <c r="Q1306" s="2">
        <v>51</v>
      </c>
      <c r="R1306" s="2" t="s">
        <v>2669</v>
      </c>
      <c r="S1306" s="2" t="s">
        <v>2670</v>
      </c>
      <c r="T1306" s="2" t="s">
        <v>2671</v>
      </c>
      <c r="U1306" s="2" t="s">
        <v>2672</v>
      </c>
      <c r="V1306" s="2" t="s">
        <v>2673</v>
      </c>
      <c r="W1306" s="2" t="s">
        <v>2674</v>
      </c>
      <c r="X1306" s="5" t="s">
        <v>2675</v>
      </c>
      <c r="Y1306" s="5" t="s">
        <v>2676</v>
      </c>
    </row>
    <row r="1307" spans="1:25" ht="13" x14ac:dyDescent="0.15">
      <c r="A1307" s="2" t="s">
        <v>8068</v>
      </c>
      <c r="B1307" s="2" t="s">
        <v>8069</v>
      </c>
      <c r="C1307" s="8" t="str">
        <f ca="1">IFERROR(__xludf.DUMMYFUNCTION("INDEX(SPLIT(B1307,"" ""),1)"),"Duracell")</f>
        <v>Duracell</v>
      </c>
      <c r="D1307" s="2" t="s">
        <v>13942</v>
      </c>
      <c r="E1307" s="8" t="s">
        <v>14103</v>
      </c>
      <c r="F1307" s="8"/>
      <c r="G1307" s="8"/>
      <c r="H1307" s="8"/>
      <c r="I1307" s="9">
        <v>116</v>
      </c>
      <c r="J1307" s="8" t="str">
        <f t="shared" si="10"/>
        <v>101-250</v>
      </c>
      <c r="K1307" s="8" t="s">
        <v>14249</v>
      </c>
      <c r="L1307" s="8">
        <v>2</v>
      </c>
      <c r="M1307" s="9">
        <v>200</v>
      </c>
      <c r="N1307" s="3">
        <v>0.42</v>
      </c>
      <c r="O1307" s="2">
        <v>4.4000000000000004</v>
      </c>
      <c r="P1307" s="4">
        <f t="shared" si="11"/>
        <v>1</v>
      </c>
      <c r="Q1307" s="2">
        <v>357</v>
      </c>
      <c r="R1307" s="2" t="s">
        <v>8072</v>
      </c>
      <c r="S1307" s="2" t="s">
        <v>8073</v>
      </c>
      <c r="T1307" s="2" t="s">
        <v>8074</v>
      </c>
      <c r="U1307" s="2" t="s">
        <v>8075</v>
      </c>
      <c r="V1307" s="2" t="s">
        <v>8076</v>
      </c>
      <c r="W1307" s="2" t="s">
        <v>8077</v>
      </c>
      <c r="X1307" s="5" t="s">
        <v>8078</v>
      </c>
      <c r="Y1307" s="5" t="s">
        <v>8079</v>
      </c>
    </row>
    <row r="1308" spans="1:25" ht="13" x14ac:dyDescent="0.15">
      <c r="A1308" s="2" t="s">
        <v>8164</v>
      </c>
      <c r="B1308" s="2" t="s">
        <v>8165</v>
      </c>
      <c r="C1308" s="8" t="str">
        <f ca="1">IFERROR(__xludf.DUMMYFUNCTION("INDEX(SPLIT(B1308,"" ""),1)"),"Duracell")</f>
        <v>Duracell</v>
      </c>
      <c r="D1308" s="2" t="s">
        <v>13942</v>
      </c>
      <c r="E1308" s="8" t="s">
        <v>14103</v>
      </c>
      <c r="F1308" s="8"/>
      <c r="G1308" s="8"/>
      <c r="H1308" s="8"/>
      <c r="I1308" s="9">
        <v>116</v>
      </c>
      <c r="J1308" s="8" t="str">
        <f t="shared" si="10"/>
        <v>101-250</v>
      </c>
      <c r="K1308" s="8" t="s">
        <v>14249</v>
      </c>
      <c r="L1308" s="8">
        <v>2</v>
      </c>
      <c r="M1308" s="9">
        <v>200</v>
      </c>
      <c r="N1308" s="3">
        <v>0.42</v>
      </c>
      <c r="O1308" s="2">
        <v>4.3</v>
      </c>
      <c r="P1308" s="4">
        <f t="shared" si="11"/>
        <v>1</v>
      </c>
      <c r="Q1308" s="2">
        <v>485</v>
      </c>
      <c r="R1308" s="2" t="s">
        <v>8166</v>
      </c>
      <c r="S1308" s="2" t="s">
        <v>8167</v>
      </c>
      <c r="T1308" s="2" t="s">
        <v>8168</v>
      </c>
      <c r="U1308" s="2" t="s">
        <v>8169</v>
      </c>
      <c r="V1308" s="2" t="s">
        <v>8170</v>
      </c>
      <c r="W1308" s="2" t="s">
        <v>8171</v>
      </c>
      <c r="X1308" s="5" t="s">
        <v>8172</v>
      </c>
      <c r="Y1308" s="5" t="s">
        <v>8173</v>
      </c>
    </row>
    <row r="1309" spans="1:25" ht="13" x14ac:dyDescent="0.15">
      <c r="A1309" s="2" t="s">
        <v>776</v>
      </c>
      <c r="B1309" s="2" t="s">
        <v>777</v>
      </c>
      <c r="C1309" s="8" t="str">
        <f ca="1">IFERROR(__xludf.DUMMYFUNCTION("INDEX(SPLIT(B1309,"" ""),1)"),"Pinnaclz")</f>
        <v>Pinnaclz</v>
      </c>
      <c r="D1309" s="2" t="s">
        <v>13954</v>
      </c>
      <c r="E1309" s="8" t="s">
        <v>14026</v>
      </c>
      <c r="F1309" s="8" t="s">
        <v>14095</v>
      </c>
      <c r="G1309" s="8" t="s">
        <v>14096</v>
      </c>
      <c r="H1309" s="8" t="s">
        <v>14097</v>
      </c>
      <c r="I1309" s="9">
        <v>115</v>
      </c>
      <c r="J1309" s="8" t="str">
        <f t="shared" si="10"/>
        <v>101-250</v>
      </c>
      <c r="K1309" s="8" t="s">
        <v>14249</v>
      </c>
      <c r="L1309" s="8">
        <v>2</v>
      </c>
      <c r="M1309" s="9">
        <v>499</v>
      </c>
      <c r="N1309" s="3">
        <v>0.77</v>
      </c>
      <c r="O1309" s="2">
        <v>4</v>
      </c>
      <c r="P1309" s="4">
        <f t="shared" si="11"/>
        <v>0</v>
      </c>
      <c r="Q1309" s="4">
        <v>7732</v>
      </c>
      <c r="R1309" s="2" t="s">
        <v>779</v>
      </c>
      <c r="S1309" s="2" t="s">
        <v>780</v>
      </c>
      <c r="T1309" s="2" t="s">
        <v>781</v>
      </c>
      <c r="U1309" s="2" t="s">
        <v>782</v>
      </c>
      <c r="V1309" s="2" t="s">
        <v>783</v>
      </c>
      <c r="W1309" s="2" t="s">
        <v>784</v>
      </c>
      <c r="X1309" s="5" t="s">
        <v>785</v>
      </c>
      <c r="Y1309" s="5" t="s">
        <v>786</v>
      </c>
    </row>
    <row r="1310" spans="1:25" ht="13" x14ac:dyDescent="0.15">
      <c r="A1310" s="2" t="s">
        <v>7769</v>
      </c>
      <c r="B1310" s="2" t="s">
        <v>7770</v>
      </c>
      <c r="C1310" s="8" t="str">
        <f ca="1">IFERROR(__xludf.DUMMYFUNCTION("INDEX(SPLIT(B1310,"" ""),1)"),"LS")</f>
        <v>LS</v>
      </c>
      <c r="D1310" s="2" t="s">
        <v>13954</v>
      </c>
      <c r="E1310" s="8" t="s">
        <v>14026</v>
      </c>
      <c r="F1310" s="8" t="s">
        <v>14027</v>
      </c>
      <c r="G1310" s="8" t="s">
        <v>14147</v>
      </c>
      <c r="H1310" s="8" t="s">
        <v>14281</v>
      </c>
      <c r="I1310" s="9">
        <v>115</v>
      </c>
      <c r="J1310" s="8" t="str">
        <f t="shared" si="10"/>
        <v>101-250</v>
      </c>
      <c r="K1310" s="8" t="s">
        <v>14249</v>
      </c>
      <c r="L1310" s="8">
        <v>2</v>
      </c>
      <c r="M1310" s="9">
        <v>999</v>
      </c>
      <c r="N1310" s="3">
        <v>0.88</v>
      </c>
      <c r="O1310" s="2">
        <v>3.3</v>
      </c>
      <c r="P1310" s="4">
        <f t="shared" si="11"/>
        <v>0</v>
      </c>
      <c r="Q1310" s="4">
        <v>5692</v>
      </c>
      <c r="R1310" s="2" t="s">
        <v>7771</v>
      </c>
      <c r="S1310" s="2" t="s">
        <v>7772</v>
      </c>
      <c r="T1310" s="2" t="s">
        <v>7773</v>
      </c>
      <c r="U1310" s="2" t="s">
        <v>7774</v>
      </c>
      <c r="V1310" s="2" t="s">
        <v>7775</v>
      </c>
      <c r="W1310" s="2" t="s">
        <v>7776</v>
      </c>
      <c r="X1310" s="5" t="s">
        <v>7777</v>
      </c>
      <c r="Y1310" s="5" t="s">
        <v>7778</v>
      </c>
    </row>
    <row r="1311" spans="1:25" ht="13" x14ac:dyDescent="0.15">
      <c r="A1311" s="2" t="s">
        <v>7583</v>
      </c>
      <c r="B1311" s="2" t="s">
        <v>7584</v>
      </c>
      <c r="C1311" s="8" t="str">
        <f ca="1">IFERROR(__xludf.DUMMYFUNCTION("INDEX(SPLIT(B1311,"" ""),1)"),"Classmate")</f>
        <v>Classmate</v>
      </c>
      <c r="D1311" s="2" t="s">
        <v>14113</v>
      </c>
      <c r="E1311" s="8" t="s">
        <v>14114</v>
      </c>
      <c r="F1311" s="8" t="s">
        <v>14115</v>
      </c>
      <c r="G1311" s="8" t="s">
        <v>14116</v>
      </c>
      <c r="H1311" s="8" t="s">
        <v>14117</v>
      </c>
      <c r="I1311" s="9">
        <v>114</v>
      </c>
      <c r="J1311" s="8" t="str">
        <f t="shared" si="10"/>
        <v>101-250</v>
      </c>
      <c r="K1311" s="8" t="s">
        <v>14249</v>
      </c>
      <c r="L1311" s="8">
        <v>2</v>
      </c>
      <c r="M1311" s="9">
        <v>120</v>
      </c>
      <c r="N1311" s="3">
        <v>0.05</v>
      </c>
      <c r="O1311" s="2">
        <v>4.2</v>
      </c>
      <c r="P1311" s="4">
        <f t="shared" si="11"/>
        <v>1</v>
      </c>
      <c r="Q1311" s="4">
        <v>8938</v>
      </c>
      <c r="R1311" s="2" t="s">
        <v>7586</v>
      </c>
      <c r="S1311" s="2" t="s">
        <v>7587</v>
      </c>
      <c r="T1311" s="2" t="s">
        <v>7588</v>
      </c>
      <c r="U1311" s="2" t="s">
        <v>7589</v>
      </c>
      <c r="V1311" s="2" t="s">
        <v>7590</v>
      </c>
      <c r="W1311" s="2" t="s">
        <v>7591</v>
      </c>
      <c r="X1311" s="5" t="s">
        <v>7592</v>
      </c>
      <c r="Y1311" s="5" t="s">
        <v>7593</v>
      </c>
    </row>
    <row r="1312" spans="1:25" ht="13" x14ac:dyDescent="0.15">
      <c r="A1312" s="2" t="s">
        <v>6683</v>
      </c>
      <c r="B1312" s="2" t="s">
        <v>6684</v>
      </c>
      <c r="C1312" s="8" t="str">
        <f ca="1">IFERROR(__xludf.DUMMYFUNCTION("INDEX(SPLIT(B1312,"" ""),1)"),"Parker")</f>
        <v>Parker</v>
      </c>
      <c r="D1312" s="2" t="s">
        <v>14113</v>
      </c>
      <c r="E1312" s="8" t="s">
        <v>14114</v>
      </c>
      <c r="F1312" s="8" t="s">
        <v>14115</v>
      </c>
      <c r="G1312" s="8" t="s">
        <v>14116</v>
      </c>
      <c r="H1312" s="8" t="s">
        <v>14211</v>
      </c>
      <c r="I1312" s="9">
        <v>100</v>
      </c>
      <c r="J1312" s="8" t="str">
        <f t="shared" si="10"/>
        <v>&lt;=100</v>
      </c>
      <c r="K1312" s="8" t="s">
        <v>14282</v>
      </c>
      <c r="L1312" s="8">
        <v>1</v>
      </c>
      <c r="M1312" s="9">
        <v>100</v>
      </c>
      <c r="N1312" s="3">
        <v>0</v>
      </c>
      <c r="O1312" s="2">
        <v>4.3</v>
      </c>
      <c r="P1312" s="4">
        <f t="shared" si="11"/>
        <v>1</v>
      </c>
      <c r="Q1312" s="4">
        <v>3095</v>
      </c>
      <c r="R1312" s="2" t="s">
        <v>6686</v>
      </c>
      <c r="S1312" s="2" t="s">
        <v>6687</v>
      </c>
      <c r="T1312" s="2" t="s">
        <v>6688</v>
      </c>
      <c r="U1312" s="2" t="s">
        <v>6689</v>
      </c>
      <c r="V1312" s="2" t="s">
        <v>6690</v>
      </c>
      <c r="W1312" s="2" t="s">
        <v>6691</v>
      </c>
      <c r="X1312" s="5" t="s">
        <v>6692</v>
      </c>
      <c r="Y1312" s="5" t="s">
        <v>6693</v>
      </c>
    </row>
    <row r="1313" spans="1:25" ht="13" x14ac:dyDescent="0.15">
      <c r="A1313" s="2" t="s">
        <v>5880</v>
      </c>
      <c r="B1313" s="2" t="s">
        <v>5881</v>
      </c>
      <c r="C1313" s="8" t="str">
        <f ca="1">IFERROR(__xludf.DUMMYFUNCTION("INDEX(SPLIT(B1313,"" ""),1)"),"Zodo")</f>
        <v>Zodo</v>
      </c>
      <c r="D1313" s="2" t="s">
        <v>13954</v>
      </c>
      <c r="E1313" s="8" t="s">
        <v>14026</v>
      </c>
      <c r="F1313" s="8" t="s">
        <v>14027</v>
      </c>
      <c r="G1313" s="8" t="s">
        <v>14028</v>
      </c>
      <c r="H1313" s="8"/>
      <c r="I1313" s="9">
        <v>100</v>
      </c>
      <c r="J1313" s="8" t="str">
        <f t="shared" si="10"/>
        <v>&lt;=100</v>
      </c>
      <c r="K1313" s="8" t="s">
        <v>14282</v>
      </c>
      <c r="L1313" s="8">
        <v>1</v>
      </c>
      <c r="M1313" s="9">
        <v>499</v>
      </c>
      <c r="N1313" s="3">
        <v>0.8</v>
      </c>
      <c r="O1313" s="2">
        <v>3.5</v>
      </c>
      <c r="P1313" s="4">
        <f t="shared" si="11"/>
        <v>0</v>
      </c>
      <c r="Q1313" s="4">
        <v>9638</v>
      </c>
      <c r="R1313" s="2" t="s">
        <v>5883</v>
      </c>
      <c r="S1313" s="2" t="s">
        <v>5884</v>
      </c>
      <c r="T1313" s="2" t="s">
        <v>5885</v>
      </c>
      <c r="U1313" s="2" t="s">
        <v>5886</v>
      </c>
      <c r="V1313" s="2" t="s">
        <v>5887</v>
      </c>
      <c r="W1313" s="2" t="s">
        <v>5888</v>
      </c>
      <c r="X1313" s="5" t="s">
        <v>5889</v>
      </c>
      <c r="Y1313" s="5" t="s">
        <v>5890</v>
      </c>
    </row>
    <row r="1314" spans="1:25" ht="13" x14ac:dyDescent="0.15">
      <c r="A1314" s="2" t="s">
        <v>3985</v>
      </c>
      <c r="B1314" s="2" t="s">
        <v>3986</v>
      </c>
      <c r="C1314" s="8" t="str">
        <f ca="1">IFERROR(__xludf.DUMMYFUNCTION("INDEX(SPLIT(B1314,"" ""),1)"),"Goldmedal")</f>
        <v>Goldmedal</v>
      </c>
      <c r="D1314" s="2" t="s">
        <v>13942</v>
      </c>
      <c r="E1314" s="8" t="s">
        <v>13947</v>
      </c>
      <c r="F1314" s="8" t="s">
        <v>14045</v>
      </c>
      <c r="G1314" s="8" t="s">
        <v>14050</v>
      </c>
      <c r="H1314" s="8" t="s">
        <v>14132</v>
      </c>
      <c r="I1314" s="9">
        <v>99</v>
      </c>
      <c r="J1314" s="8" t="str">
        <f t="shared" si="10"/>
        <v>&lt;=100</v>
      </c>
      <c r="K1314" s="8" t="s">
        <v>14282</v>
      </c>
      <c r="L1314" s="8">
        <v>1</v>
      </c>
      <c r="M1314" s="9">
        <v>171</v>
      </c>
      <c r="N1314" s="3">
        <v>0.42</v>
      </c>
      <c r="O1314" s="2">
        <v>4.5</v>
      </c>
      <c r="P1314" s="4">
        <f t="shared" si="11"/>
        <v>1</v>
      </c>
      <c r="Q1314" s="4">
        <v>11339</v>
      </c>
      <c r="R1314" s="2" t="s">
        <v>3988</v>
      </c>
      <c r="S1314" s="2" t="s">
        <v>3989</v>
      </c>
      <c r="T1314" s="2" t="s">
        <v>3990</v>
      </c>
      <c r="U1314" s="2" t="s">
        <v>3991</v>
      </c>
      <c r="V1314" s="2" t="s">
        <v>3992</v>
      </c>
      <c r="W1314" s="2" t="s">
        <v>3993</v>
      </c>
      <c r="X1314" s="5" t="s">
        <v>3994</v>
      </c>
      <c r="Y1314" s="5" t="s">
        <v>3995</v>
      </c>
    </row>
    <row r="1315" spans="1:25" ht="13" x14ac:dyDescent="0.15">
      <c r="A1315" s="2" t="s">
        <v>4954</v>
      </c>
      <c r="B1315" s="2" t="s">
        <v>4955</v>
      </c>
      <c r="C1315" s="8" t="str">
        <f ca="1">IFERROR(__xludf.DUMMYFUNCTION("INDEX(SPLIT(B1315,"" ""),1)"),"LAPSTER")</f>
        <v>LAPSTER</v>
      </c>
      <c r="D1315" s="2" t="s">
        <v>13942</v>
      </c>
      <c r="E1315" s="8" t="s">
        <v>13947</v>
      </c>
      <c r="F1315" s="8" t="s">
        <v>14045</v>
      </c>
      <c r="G1315" s="8" t="s">
        <v>14280</v>
      </c>
      <c r="H1315" s="8" t="s">
        <v>14283</v>
      </c>
      <c r="I1315" s="9">
        <v>99</v>
      </c>
      <c r="J1315" s="8" t="str">
        <f t="shared" si="10"/>
        <v>&lt;=100</v>
      </c>
      <c r="K1315" s="8" t="s">
        <v>14282</v>
      </c>
      <c r="L1315" s="8">
        <v>1</v>
      </c>
      <c r="M1315" s="9">
        <v>999</v>
      </c>
      <c r="N1315" s="3">
        <v>0.9</v>
      </c>
      <c r="O1315" s="2">
        <v>4.4000000000000004</v>
      </c>
      <c r="P1315" s="4">
        <f t="shared" si="11"/>
        <v>1</v>
      </c>
      <c r="Q1315" s="2">
        <v>305</v>
      </c>
      <c r="R1315" s="2" t="s">
        <v>4957</v>
      </c>
      <c r="S1315" s="2" t="s">
        <v>4958</v>
      </c>
      <c r="T1315" s="2" t="s">
        <v>4959</v>
      </c>
      <c r="U1315" s="2" t="s">
        <v>4960</v>
      </c>
      <c r="V1315" s="2" t="s">
        <v>4961</v>
      </c>
      <c r="W1315" s="2" t="s">
        <v>4962</v>
      </c>
      <c r="X1315" s="5" t="s">
        <v>4963</v>
      </c>
      <c r="Y1315" s="5" t="s">
        <v>4964</v>
      </c>
    </row>
    <row r="1316" spans="1:25" ht="13" x14ac:dyDescent="0.15">
      <c r="A1316" s="2" t="s">
        <v>7619</v>
      </c>
      <c r="B1316" s="2" t="s">
        <v>7620</v>
      </c>
      <c r="C1316" s="8" t="str">
        <f ca="1">IFERROR(__xludf.DUMMYFUNCTION("INDEX(SPLIT(B1316,"" ""),1)"),"Apsara")</f>
        <v>Apsara</v>
      </c>
      <c r="D1316" s="2" t="s">
        <v>13950</v>
      </c>
      <c r="E1316" s="8" t="s">
        <v>14233</v>
      </c>
      <c r="F1316" s="8" t="s">
        <v>14284</v>
      </c>
      <c r="G1316" s="8" t="s">
        <v>14285</v>
      </c>
      <c r="H1316" s="8" t="s">
        <v>14286</v>
      </c>
      <c r="I1316" s="9">
        <v>99</v>
      </c>
      <c r="J1316" s="8" t="str">
        <f t="shared" si="10"/>
        <v>&lt;=100</v>
      </c>
      <c r="K1316" s="8" t="s">
        <v>14282</v>
      </c>
      <c r="L1316" s="8">
        <v>1</v>
      </c>
      <c r="M1316" s="9">
        <v>99</v>
      </c>
      <c r="N1316" s="3">
        <v>0</v>
      </c>
      <c r="O1316" s="2">
        <v>4.3</v>
      </c>
      <c r="P1316" s="4">
        <f t="shared" si="11"/>
        <v>1</v>
      </c>
      <c r="Q1316" s="4">
        <v>5036</v>
      </c>
      <c r="R1316" s="2" t="s">
        <v>7622</v>
      </c>
      <c r="S1316" s="2" t="s">
        <v>7623</v>
      </c>
      <c r="T1316" s="2" t="s">
        <v>7624</v>
      </c>
      <c r="U1316" s="2" t="s">
        <v>7625</v>
      </c>
      <c r="V1316" s="2" t="s">
        <v>7626</v>
      </c>
      <c r="W1316" s="2" t="s">
        <v>7627</v>
      </c>
      <c r="X1316" s="5" t="s">
        <v>7628</v>
      </c>
      <c r="Y1316" s="5" t="s">
        <v>7629</v>
      </c>
    </row>
    <row r="1317" spans="1:25" ht="13" x14ac:dyDescent="0.15">
      <c r="A1317" s="2" t="s">
        <v>3800</v>
      </c>
      <c r="B1317" s="2" t="s">
        <v>3801</v>
      </c>
      <c r="C1317" s="8" t="str">
        <f ca="1">IFERROR(__xludf.DUMMYFUNCTION("INDEX(SPLIT(B1317,"" ""),1)"),"STRIFF")</f>
        <v>STRIFF</v>
      </c>
      <c r="D1317" s="2" t="s">
        <v>13942</v>
      </c>
      <c r="E1317" s="8" t="s">
        <v>13947</v>
      </c>
      <c r="F1317" s="8" t="s">
        <v>14045</v>
      </c>
      <c r="G1317" s="8" t="s">
        <v>14232</v>
      </c>
      <c r="H1317" s="8"/>
      <c r="I1317" s="9">
        <v>99</v>
      </c>
      <c r="J1317" s="8" t="str">
        <f t="shared" si="10"/>
        <v>&lt;=100</v>
      </c>
      <c r="K1317" s="8" t="s">
        <v>14282</v>
      </c>
      <c r="L1317" s="8">
        <v>1</v>
      </c>
      <c r="M1317" s="9">
        <v>499</v>
      </c>
      <c r="N1317" s="3">
        <v>0.8</v>
      </c>
      <c r="O1317" s="2">
        <v>4.3</v>
      </c>
      <c r="P1317" s="4">
        <f t="shared" si="11"/>
        <v>1</v>
      </c>
      <c r="Q1317" s="4">
        <v>42641</v>
      </c>
      <c r="R1317" s="2" t="s">
        <v>3803</v>
      </c>
      <c r="S1317" s="2" t="s">
        <v>3804</v>
      </c>
      <c r="T1317" s="2" t="s">
        <v>3805</v>
      </c>
      <c r="U1317" s="2" t="s">
        <v>3806</v>
      </c>
      <c r="V1317" s="2" t="s">
        <v>3807</v>
      </c>
      <c r="W1317" s="2" t="s">
        <v>14287</v>
      </c>
      <c r="X1317" s="5" t="s">
        <v>3809</v>
      </c>
      <c r="Y1317" s="5" t="s">
        <v>3810</v>
      </c>
    </row>
    <row r="1318" spans="1:25" ht="13" x14ac:dyDescent="0.15">
      <c r="A1318" s="2" t="s">
        <v>7191</v>
      </c>
      <c r="B1318" s="2" t="s">
        <v>7192</v>
      </c>
      <c r="C1318" s="8" t="str">
        <f ca="1">IFERROR(__xludf.DUMMYFUNCTION("INDEX(SPLIT(B1318,"" ""),1)"),"BRUSTRO")</f>
        <v>BRUSTRO</v>
      </c>
      <c r="D1318" s="2" t="s">
        <v>14113</v>
      </c>
      <c r="E1318" s="8" t="s">
        <v>14114</v>
      </c>
      <c r="F1318" s="8" t="s">
        <v>14115</v>
      </c>
      <c r="G1318" s="8" t="s">
        <v>14288</v>
      </c>
      <c r="H1318" s="8" t="s">
        <v>14289</v>
      </c>
      <c r="I1318" s="9">
        <v>99</v>
      </c>
      <c r="J1318" s="8" t="str">
        <f t="shared" si="10"/>
        <v>&lt;=100</v>
      </c>
      <c r="K1318" s="8" t="s">
        <v>14282</v>
      </c>
      <c r="L1318" s="8">
        <v>1</v>
      </c>
      <c r="M1318" s="9">
        <v>99</v>
      </c>
      <c r="N1318" s="3">
        <v>0</v>
      </c>
      <c r="O1318" s="2">
        <v>4.3</v>
      </c>
      <c r="P1318" s="4">
        <f t="shared" si="11"/>
        <v>1</v>
      </c>
      <c r="Q1318" s="2">
        <v>388</v>
      </c>
      <c r="R1318" s="2" t="s">
        <v>7194</v>
      </c>
      <c r="S1318" s="2" t="s">
        <v>7195</v>
      </c>
      <c r="T1318" s="2" t="s">
        <v>7196</v>
      </c>
      <c r="U1318" s="2" t="s">
        <v>7197</v>
      </c>
      <c r="V1318" s="2" t="s">
        <v>7198</v>
      </c>
      <c r="W1318" s="2" t="s">
        <v>7199</v>
      </c>
      <c r="X1318" s="5" t="s">
        <v>7200</v>
      </c>
      <c r="Y1318" s="5" t="s">
        <v>7201</v>
      </c>
    </row>
    <row r="1319" spans="1:25" ht="13" x14ac:dyDescent="0.15">
      <c r="A1319" s="2" t="s">
        <v>5319</v>
      </c>
      <c r="B1319" s="2" t="s">
        <v>5320</v>
      </c>
      <c r="C1319" s="8" t="str">
        <f ca="1">IFERROR(__xludf.DUMMYFUNCTION("INDEX(SPLIT(B1319,"" ""),1)"),"LAPSTER")</f>
        <v>LAPSTER</v>
      </c>
      <c r="D1319" s="2" t="s">
        <v>13954</v>
      </c>
      <c r="E1319" s="8" t="s">
        <v>14026</v>
      </c>
      <c r="F1319" s="8" t="s">
        <v>14095</v>
      </c>
      <c r="G1319" s="8" t="s">
        <v>14290</v>
      </c>
      <c r="H1319" s="8"/>
      <c r="I1319" s="9">
        <v>99</v>
      </c>
      <c r="J1319" s="8" t="str">
        <f t="shared" si="10"/>
        <v>&lt;=100</v>
      </c>
      <c r="K1319" s="8" t="s">
        <v>14282</v>
      </c>
      <c r="L1319" s="8">
        <v>1</v>
      </c>
      <c r="M1319" s="9">
        <v>999</v>
      </c>
      <c r="N1319" s="3">
        <v>0.9</v>
      </c>
      <c r="O1319" s="2">
        <v>4.0999999999999996</v>
      </c>
      <c r="P1319" s="4">
        <f t="shared" si="11"/>
        <v>0</v>
      </c>
      <c r="Q1319" s="4">
        <v>8751</v>
      </c>
      <c r="R1319" s="2" t="s">
        <v>4957</v>
      </c>
      <c r="S1319" s="2" t="s">
        <v>5321</v>
      </c>
      <c r="T1319" s="2" t="s">
        <v>5322</v>
      </c>
      <c r="U1319" s="2" t="s">
        <v>5323</v>
      </c>
      <c r="V1319" s="2" t="s">
        <v>5324</v>
      </c>
      <c r="W1319" s="2" t="s">
        <v>5325</v>
      </c>
      <c r="X1319" s="5" t="s">
        <v>5326</v>
      </c>
      <c r="Y1319" s="5" t="s">
        <v>5327</v>
      </c>
    </row>
    <row r="1320" spans="1:25" ht="13" x14ac:dyDescent="0.15">
      <c r="A1320" s="2" t="s">
        <v>4645</v>
      </c>
      <c r="B1320" s="2" t="s">
        <v>4646</v>
      </c>
      <c r="C1320" s="8" t="str">
        <f ca="1">IFERROR(__xludf.DUMMYFUNCTION("INDEX(SPLIT(B1320,"" ""),1)"),"STRIFF")</f>
        <v>STRIFF</v>
      </c>
      <c r="D1320" s="2" t="s">
        <v>13942</v>
      </c>
      <c r="E1320" s="8" t="s">
        <v>13947</v>
      </c>
      <c r="F1320" s="8" t="s">
        <v>14045</v>
      </c>
      <c r="G1320" s="8" t="s">
        <v>14232</v>
      </c>
      <c r="H1320" s="8"/>
      <c r="I1320" s="9">
        <v>99</v>
      </c>
      <c r="J1320" s="8" t="str">
        <f t="shared" si="10"/>
        <v>&lt;=100</v>
      </c>
      <c r="K1320" s="8" t="s">
        <v>14282</v>
      </c>
      <c r="L1320" s="8">
        <v>1</v>
      </c>
      <c r="M1320" s="9">
        <v>499</v>
      </c>
      <c r="N1320" s="3">
        <v>0.8</v>
      </c>
      <c r="O1320" s="2">
        <v>4.0999999999999996</v>
      </c>
      <c r="P1320" s="4">
        <f t="shared" si="11"/>
        <v>0</v>
      </c>
      <c r="Q1320" s="4">
        <v>2451</v>
      </c>
      <c r="R1320" s="2" t="s">
        <v>4647</v>
      </c>
      <c r="S1320" s="2" t="s">
        <v>4648</v>
      </c>
      <c r="T1320" s="2" t="s">
        <v>4649</v>
      </c>
      <c r="U1320" s="2" t="s">
        <v>4650</v>
      </c>
      <c r="V1320" s="2" t="s">
        <v>4651</v>
      </c>
      <c r="W1320" s="2" t="s">
        <v>4652</v>
      </c>
      <c r="X1320" s="5" t="s">
        <v>4653</v>
      </c>
      <c r="Y1320" s="5" t="s">
        <v>4654</v>
      </c>
    </row>
    <row r="1321" spans="1:25" ht="13" x14ac:dyDescent="0.15">
      <c r="A1321" s="2" t="s">
        <v>6842</v>
      </c>
      <c r="B1321" s="2" t="s">
        <v>6843</v>
      </c>
      <c r="C1321" s="8" t="str">
        <f ca="1">IFERROR(__xludf.DUMMYFUNCTION("INDEX(SPLIT(B1321,"" ""),1)"),"STRIFF")</f>
        <v>STRIFF</v>
      </c>
      <c r="D1321" s="2" t="s">
        <v>13942</v>
      </c>
      <c r="E1321" s="8" t="s">
        <v>13947</v>
      </c>
      <c r="F1321" s="8" t="s">
        <v>14045</v>
      </c>
      <c r="G1321" s="8" t="s">
        <v>14232</v>
      </c>
      <c r="H1321" s="8"/>
      <c r="I1321" s="9">
        <v>99</v>
      </c>
      <c r="J1321" s="8" t="str">
        <f t="shared" si="10"/>
        <v>&lt;=100</v>
      </c>
      <c r="K1321" s="8" t="s">
        <v>14282</v>
      </c>
      <c r="L1321" s="8">
        <v>1</v>
      </c>
      <c r="M1321" s="9">
        <v>499</v>
      </c>
      <c r="N1321" s="3">
        <v>0.8</v>
      </c>
      <c r="O1321" s="2">
        <v>4.0999999999999996</v>
      </c>
      <c r="P1321" s="4">
        <f t="shared" si="11"/>
        <v>0</v>
      </c>
      <c r="Q1321" s="4">
        <v>2451</v>
      </c>
      <c r="R1321" s="2" t="s">
        <v>3803</v>
      </c>
      <c r="S1321" s="2" t="s">
        <v>6844</v>
      </c>
      <c r="T1321" s="2" t="s">
        <v>6845</v>
      </c>
      <c r="U1321" s="2" t="s">
        <v>6846</v>
      </c>
      <c r="V1321" s="2" t="s">
        <v>6847</v>
      </c>
      <c r="W1321" s="2" t="s">
        <v>6848</v>
      </c>
      <c r="X1321" s="5" t="s">
        <v>6849</v>
      </c>
      <c r="Y1321" s="5" t="s">
        <v>6850</v>
      </c>
    </row>
    <row r="1322" spans="1:25" ht="13" x14ac:dyDescent="0.15">
      <c r="A1322" s="2" t="s">
        <v>3827</v>
      </c>
      <c r="B1322" s="2" t="s">
        <v>3828</v>
      </c>
      <c r="C1322" s="8" t="str">
        <f ca="1">IFERROR(__xludf.DUMMYFUNCTION("INDEX(SPLIT(B1322,"" ""),1)"),"Sounce")</f>
        <v>Sounce</v>
      </c>
      <c r="D1322" s="2" t="s">
        <v>13954</v>
      </c>
      <c r="E1322" s="8" t="s">
        <v>14026</v>
      </c>
      <c r="F1322" s="8" t="s">
        <v>14095</v>
      </c>
      <c r="G1322" s="8" t="s">
        <v>14290</v>
      </c>
      <c r="H1322" s="8"/>
      <c r="I1322" s="9">
        <v>99</v>
      </c>
      <c r="J1322" s="8" t="str">
        <f t="shared" si="10"/>
        <v>&lt;=100</v>
      </c>
      <c r="K1322" s="8" t="s">
        <v>14282</v>
      </c>
      <c r="L1322" s="8">
        <v>1</v>
      </c>
      <c r="M1322" s="9">
        <v>999</v>
      </c>
      <c r="N1322" s="3">
        <v>0.9</v>
      </c>
      <c r="O1322" s="2">
        <v>4</v>
      </c>
      <c r="P1322" s="4">
        <f t="shared" si="11"/>
        <v>0</v>
      </c>
      <c r="Q1322" s="4">
        <v>1396</v>
      </c>
      <c r="R1322" s="2" t="s">
        <v>3830</v>
      </c>
      <c r="S1322" s="2" t="s">
        <v>3831</v>
      </c>
      <c r="T1322" s="2" t="s">
        <v>3832</v>
      </c>
      <c r="U1322" s="2" t="s">
        <v>3833</v>
      </c>
      <c r="V1322" s="2" t="s">
        <v>3834</v>
      </c>
      <c r="W1322" s="2" t="s">
        <v>3835</v>
      </c>
      <c r="X1322" s="5" t="s">
        <v>3836</v>
      </c>
      <c r="Y1322" s="5" t="s">
        <v>3837</v>
      </c>
    </row>
    <row r="1323" spans="1:25" ht="13" x14ac:dyDescent="0.15">
      <c r="A1323" s="2" t="s">
        <v>397</v>
      </c>
      <c r="B1323" s="2" t="s">
        <v>398</v>
      </c>
      <c r="C1323" s="8" t="str">
        <f ca="1">IFERROR(__xludf.DUMMYFUNCTION("INDEX(SPLIT(B1323,"" ""),1)"),"pTron")</f>
        <v>pTron</v>
      </c>
      <c r="D1323" s="2" t="s">
        <v>13954</v>
      </c>
      <c r="E1323" s="8" t="s">
        <v>14026</v>
      </c>
      <c r="F1323" s="8" t="s">
        <v>14095</v>
      </c>
      <c r="G1323" s="8" t="s">
        <v>14096</v>
      </c>
      <c r="H1323" s="8" t="s">
        <v>14097</v>
      </c>
      <c r="I1323" s="9">
        <v>99</v>
      </c>
      <c r="J1323" s="8" t="str">
        <f t="shared" si="10"/>
        <v>&lt;=100</v>
      </c>
      <c r="K1323" s="8" t="s">
        <v>14282</v>
      </c>
      <c r="L1323" s="8">
        <v>1</v>
      </c>
      <c r="M1323" s="9">
        <v>666.66</v>
      </c>
      <c r="N1323" s="3">
        <v>0.85</v>
      </c>
      <c r="O1323" s="2">
        <v>3.9</v>
      </c>
      <c r="P1323" s="4">
        <f t="shared" si="11"/>
        <v>0</v>
      </c>
      <c r="Q1323" s="4">
        <v>24871</v>
      </c>
      <c r="R1323" s="2" t="s">
        <v>401</v>
      </c>
      <c r="S1323" s="2" t="s">
        <v>80</v>
      </c>
      <c r="T1323" s="2" t="s">
        <v>81</v>
      </c>
      <c r="U1323" s="2" t="s">
        <v>82</v>
      </c>
      <c r="V1323" s="2" t="s">
        <v>83</v>
      </c>
      <c r="W1323" s="2" t="s">
        <v>402</v>
      </c>
      <c r="X1323" s="5" t="s">
        <v>403</v>
      </c>
      <c r="Y1323" s="5" t="s">
        <v>404</v>
      </c>
    </row>
    <row r="1324" spans="1:25" ht="13" x14ac:dyDescent="0.15">
      <c r="A1324" s="2" t="s">
        <v>1111</v>
      </c>
      <c r="B1324" s="2" t="s">
        <v>1112</v>
      </c>
      <c r="C1324" s="8" t="str">
        <f ca="1">IFERROR(__xludf.DUMMYFUNCTION("INDEX(SPLIT(B1324,"" ""),1)"),"PTron")</f>
        <v>PTron</v>
      </c>
      <c r="D1324" s="2" t="s">
        <v>13954</v>
      </c>
      <c r="E1324" s="8" t="s">
        <v>14026</v>
      </c>
      <c r="F1324" s="8" t="s">
        <v>14095</v>
      </c>
      <c r="G1324" s="8" t="s">
        <v>14096</v>
      </c>
      <c r="H1324" s="8" t="s">
        <v>14097</v>
      </c>
      <c r="I1324" s="9">
        <v>99</v>
      </c>
      <c r="J1324" s="8" t="str">
        <f t="shared" si="10"/>
        <v>&lt;=100</v>
      </c>
      <c r="K1324" s="8" t="s">
        <v>14282</v>
      </c>
      <c r="L1324" s="8">
        <v>1</v>
      </c>
      <c r="M1324" s="9">
        <v>800</v>
      </c>
      <c r="N1324" s="3">
        <v>0.88</v>
      </c>
      <c r="O1324" s="2">
        <v>3.9</v>
      </c>
      <c r="P1324" s="4">
        <f t="shared" si="11"/>
        <v>0</v>
      </c>
      <c r="Q1324" s="4">
        <v>24871</v>
      </c>
      <c r="R1324" s="2" t="s">
        <v>1113</v>
      </c>
      <c r="S1324" s="2" t="s">
        <v>80</v>
      </c>
      <c r="T1324" s="2" t="s">
        <v>81</v>
      </c>
      <c r="U1324" s="2" t="s">
        <v>82</v>
      </c>
      <c r="V1324" s="2" t="s">
        <v>83</v>
      </c>
      <c r="W1324" s="2" t="s">
        <v>1114</v>
      </c>
      <c r="X1324" s="5" t="s">
        <v>1115</v>
      </c>
      <c r="Y1324" s="5" t="s">
        <v>1116</v>
      </c>
    </row>
    <row r="1325" spans="1:25" ht="13" x14ac:dyDescent="0.15">
      <c r="A1325" s="2" t="s">
        <v>2740</v>
      </c>
      <c r="B1325" s="2" t="s">
        <v>2741</v>
      </c>
      <c r="C1325" s="8" t="str">
        <f ca="1">IFERROR(__xludf.DUMMYFUNCTION("INDEX(SPLIT(B1325,"" ""),1)"),"pTron")</f>
        <v>pTron</v>
      </c>
      <c r="D1325" s="2" t="s">
        <v>13954</v>
      </c>
      <c r="E1325" s="8" t="s">
        <v>14026</v>
      </c>
      <c r="F1325" s="8" t="s">
        <v>14095</v>
      </c>
      <c r="G1325" s="8" t="s">
        <v>14096</v>
      </c>
      <c r="H1325" s="8" t="s">
        <v>14097</v>
      </c>
      <c r="I1325" s="9">
        <v>99</v>
      </c>
      <c r="J1325" s="8" t="str">
        <f t="shared" si="10"/>
        <v>&lt;=100</v>
      </c>
      <c r="K1325" s="8" t="s">
        <v>14282</v>
      </c>
      <c r="L1325" s="8">
        <v>1</v>
      </c>
      <c r="M1325" s="9">
        <v>800</v>
      </c>
      <c r="N1325" s="3">
        <v>0.88</v>
      </c>
      <c r="O1325" s="2">
        <v>3.9</v>
      </c>
      <c r="P1325" s="4">
        <f t="shared" si="11"/>
        <v>0</v>
      </c>
      <c r="Q1325" s="4">
        <v>1075</v>
      </c>
      <c r="R1325" s="2" t="s">
        <v>1113</v>
      </c>
      <c r="S1325" s="2" t="s">
        <v>390</v>
      </c>
      <c r="T1325" s="2" t="s">
        <v>391</v>
      </c>
      <c r="U1325" s="2" t="s">
        <v>392</v>
      </c>
      <c r="V1325" s="2" t="s">
        <v>393</v>
      </c>
      <c r="W1325" s="2" t="s">
        <v>2742</v>
      </c>
      <c r="X1325" s="5" t="s">
        <v>2743</v>
      </c>
      <c r="Y1325" s="5" t="s">
        <v>2744</v>
      </c>
    </row>
    <row r="1326" spans="1:25" ht="13" x14ac:dyDescent="0.15">
      <c r="A1326" s="2" t="s">
        <v>8229</v>
      </c>
      <c r="B1326" s="2" t="s">
        <v>8230</v>
      </c>
      <c r="C1326" s="8" t="str">
        <f ca="1">IFERROR(__xludf.DUMMYFUNCTION("INDEX(SPLIT(B1326,"" ""),1)"),"Silicone")</f>
        <v>Silicone</v>
      </c>
      <c r="D1326" s="2" t="s">
        <v>13942</v>
      </c>
      <c r="E1326" s="8" t="s">
        <v>14007</v>
      </c>
      <c r="F1326" s="8" t="s">
        <v>14291</v>
      </c>
      <c r="G1326" s="8"/>
      <c r="H1326" s="8"/>
      <c r="I1326" s="9">
        <v>99</v>
      </c>
      <c r="J1326" s="8" t="str">
        <f t="shared" si="10"/>
        <v>&lt;=100</v>
      </c>
      <c r="K1326" s="8" t="s">
        <v>14282</v>
      </c>
      <c r="L1326" s="8">
        <v>1</v>
      </c>
      <c r="M1326" s="9">
        <v>999</v>
      </c>
      <c r="N1326" s="3">
        <v>0.9</v>
      </c>
      <c r="O1326" s="2">
        <v>3.8</v>
      </c>
      <c r="P1326" s="4">
        <f t="shared" si="11"/>
        <v>0</v>
      </c>
      <c r="Q1326" s="2">
        <v>594</v>
      </c>
      <c r="R1326" s="2" t="s">
        <v>8232</v>
      </c>
      <c r="S1326" s="2" t="s">
        <v>8233</v>
      </c>
      <c r="T1326" s="2" t="s">
        <v>8234</v>
      </c>
      <c r="U1326" s="2" t="s">
        <v>8235</v>
      </c>
      <c r="V1326" s="2" t="s">
        <v>8236</v>
      </c>
      <c r="W1326" s="2" t="s">
        <v>8237</v>
      </c>
      <c r="X1326" s="5" t="s">
        <v>8238</v>
      </c>
      <c r="Y1326" s="5" t="s">
        <v>8239</v>
      </c>
    </row>
    <row r="1327" spans="1:25" ht="13" x14ac:dyDescent="0.15">
      <c r="A1327" s="2" t="s">
        <v>2464</v>
      </c>
      <c r="B1327" s="2" t="s">
        <v>2465</v>
      </c>
      <c r="C1327" s="8" t="str">
        <f ca="1">IFERROR(__xludf.DUMMYFUNCTION("INDEX(SPLIT(B1327,"" ""),1)"),"SVM")</f>
        <v>SVM</v>
      </c>
      <c r="D1327" s="2" t="s">
        <v>13942</v>
      </c>
      <c r="E1327" s="8" t="s">
        <v>13943</v>
      </c>
      <c r="F1327" s="8" t="s">
        <v>14038</v>
      </c>
      <c r="G1327" s="8" t="s">
        <v>14081</v>
      </c>
      <c r="H1327" s="8" t="s">
        <v>14082</v>
      </c>
      <c r="I1327" s="9">
        <v>96</v>
      </c>
      <c r="J1327" s="8" t="str">
        <f t="shared" si="10"/>
        <v>&lt;=100</v>
      </c>
      <c r="K1327" s="8" t="s">
        <v>14282</v>
      </c>
      <c r="L1327" s="8">
        <v>1</v>
      </c>
      <c r="M1327" s="9">
        <v>399</v>
      </c>
      <c r="N1327" s="3">
        <v>0.76</v>
      </c>
      <c r="O1327" s="2">
        <v>3.6</v>
      </c>
      <c r="P1327" s="4">
        <f t="shared" si="11"/>
        <v>0</v>
      </c>
      <c r="Q1327" s="4">
        <v>1796</v>
      </c>
      <c r="R1327" s="2" t="s">
        <v>2467</v>
      </c>
      <c r="S1327" s="2" t="s">
        <v>2468</v>
      </c>
      <c r="T1327" s="2" t="s">
        <v>2469</v>
      </c>
      <c r="U1327" s="2" t="s">
        <v>2470</v>
      </c>
      <c r="V1327" s="2" t="s">
        <v>2471</v>
      </c>
      <c r="W1327" s="2" t="s">
        <v>2472</v>
      </c>
      <c r="X1327" s="5" t="s">
        <v>2473</v>
      </c>
      <c r="Y1327" s="5" t="s">
        <v>2474</v>
      </c>
    </row>
    <row r="1328" spans="1:25" ht="13" x14ac:dyDescent="0.15">
      <c r="A1328" s="2" t="s">
        <v>4369</v>
      </c>
      <c r="B1328" s="2" t="s">
        <v>4370</v>
      </c>
      <c r="C1328" s="8" t="str">
        <f ca="1">IFERROR(__xludf.DUMMYFUNCTION("INDEX(SPLIT(B1328,"" ""),1)"),"STRIFF")</f>
        <v>STRIFF</v>
      </c>
      <c r="D1328" s="2" t="s">
        <v>13942</v>
      </c>
      <c r="E1328" s="8" t="s">
        <v>13947</v>
      </c>
      <c r="F1328" s="8" t="s">
        <v>14045</v>
      </c>
      <c r="G1328" s="8" t="s">
        <v>14280</v>
      </c>
      <c r="H1328" s="8"/>
      <c r="I1328" s="9">
        <v>95</v>
      </c>
      <c r="J1328" s="8" t="str">
        <f t="shared" si="10"/>
        <v>&lt;=100</v>
      </c>
      <c r="K1328" s="8" t="s">
        <v>14282</v>
      </c>
      <c r="L1328" s="8">
        <v>1</v>
      </c>
      <c r="M1328" s="9">
        <v>499</v>
      </c>
      <c r="N1328" s="3">
        <v>0.81</v>
      </c>
      <c r="O1328" s="2">
        <v>4.2</v>
      </c>
      <c r="P1328" s="4">
        <f t="shared" si="11"/>
        <v>1</v>
      </c>
      <c r="Q1328" s="4">
        <v>1949</v>
      </c>
      <c r="R1328" s="2" t="s">
        <v>4372</v>
      </c>
      <c r="S1328" s="2" t="s">
        <v>4373</v>
      </c>
      <c r="T1328" s="2" t="s">
        <v>4374</v>
      </c>
      <c r="U1328" s="2" t="s">
        <v>4375</v>
      </c>
      <c r="V1328" s="2" t="s">
        <v>4376</v>
      </c>
      <c r="W1328" s="2" t="s">
        <v>4377</v>
      </c>
      <c r="X1328" s="5" t="s">
        <v>4378</v>
      </c>
      <c r="Y1328" s="5" t="s">
        <v>4379</v>
      </c>
    </row>
    <row r="1329" spans="1:25" ht="13" x14ac:dyDescent="0.15">
      <c r="A1329" s="2" t="s">
        <v>7357</v>
      </c>
      <c r="B1329" s="2" t="s">
        <v>7358</v>
      </c>
      <c r="C1329" s="8" t="str">
        <f ca="1">IFERROR(__xludf.DUMMYFUNCTION("INDEX(SPLIT(B1329,"" ""),1)"),"3M")</f>
        <v>3M</v>
      </c>
      <c r="D1329" s="2" t="s">
        <v>14113</v>
      </c>
      <c r="E1329" s="8" t="s">
        <v>14114</v>
      </c>
      <c r="F1329" s="8" t="s">
        <v>14115</v>
      </c>
      <c r="G1329" s="8" t="s">
        <v>14116</v>
      </c>
      <c r="H1329" s="8" t="s">
        <v>14117</v>
      </c>
      <c r="I1329" s="9">
        <v>90</v>
      </c>
      <c r="J1329" s="8" t="str">
        <f t="shared" si="10"/>
        <v>&lt;=100</v>
      </c>
      <c r="K1329" s="8" t="s">
        <v>14282</v>
      </c>
      <c r="L1329" s="8">
        <v>1</v>
      </c>
      <c r="M1329" s="9">
        <v>175</v>
      </c>
      <c r="N1329" s="3">
        <v>0.49</v>
      </c>
      <c r="O1329" s="2">
        <v>4.4000000000000004</v>
      </c>
      <c r="P1329" s="4">
        <f t="shared" si="11"/>
        <v>1</v>
      </c>
      <c r="Q1329" s="4">
        <v>7429</v>
      </c>
      <c r="R1329" s="2" t="s">
        <v>7361</v>
      </c>
      <c r="S1329" s="2" t="s">
        <v>7362</v>
      </c>
      <c r="T1329" s="2" t="s">
        <v>7363</v>
      </c>
      <c r="U1329" s="2" t="s">
        <v>7364</v>
      </c>
      <c r="V1329" s="2" t="s">
        <v>7365</v>
      </c>
      <c r="W1329" s="2" t="s">
        <v>7366</v>
      </c>
      <c r="X1329" s="5" t="s">
        <v>7367</v>
      </c>
      <c r="Y1329" s="5" t="s">
        <v>7368</v>
      </c>
    </row>
    <row r="1330" spans="1:25" ht="13" x14ac:dyDescent="0.15">
      <c r="A1330" s="2" t="s">
        <v>7998</v>
      </c>
      <c r="B1330" s="2" t="s">
        <v>7999</v>
      </c>
      <c r="C1330" s="8" t="str">
        <f ca="1">IFERROR(__xludf.DUMMYFUNCTION("INDEX(SPLIT(B1330,"" ""),1)"),"Classmate")</f>
        <v>Classmate</v>
      </c>
      <c r="D1330" s="2" t="s">
        <v>13950</v>
      </c>
      <c r="E1330" s="8" t="s">
        <v>14233</v>
      </c>
      <c r="F1330" s="8" t="s">
        <v>14284</v>
      </c>
      <c r="G1330" s="8" t="s">
        <v>14285</v>
      </c>
      <c r="H1330" s="8" t="s">
        <v>14292</v>
      </c>
      <c r="I1330" s="9">
        <v>90</v>
      </c>
      <c r="J1330" s="8" t="str">
        <f t="shared" si="10"/>
        <v>&lt;=100</v>
      </c>
      <c r="K1330" s="8" t="s">
        <v>14282</v>
      </c>
      <c r="L1330" s="8">
        <v>1</v>
      </c>
      <c r="M1330" s="9">
        <v>100</v>
      </c>
      <c r="N1330" s="3">
        <v>0.1</v>
      </c>
      <c r="O1330" s="2">
        <v>4.4000000000000004</v>
      </c>
      <c r="P1330" s="4">
        <f t="shared" si="11"/>
        <v>1</v>
      </c>
      <c r="Q1330" s="4">
        <v>10718</v>
      </c>
      <c r="R1330" s="2" t="s">
        <v>8001</v>
      </c>
      <c r="S1330" s="2" t="s">
        <v>8002</v>
      </c>
      <c r="T1330" s="2" t="s">
        <v>8003</v>
      </c>
      <c r="U1330" s="2" t="s">
        <v>8004</v>
      </c>
      <c r="V1330" s="2" t="s">
        <v>8005</v>
      </c>
      <c r="W1330" s="2" t="s">
        <v>8006</v>
      </c>
      <c r="X1330" s="5" t="s">
        <v>8007</v>
      </c>
      <c r="Y1330" s="5" t="s">
        <v>8008</v>
      </c>
    </row>
    <row r="1331" spans="1:25" ht="13" x14ac:dyDescent="0.15">
      <c r="A1331" s="2" t="s">
        <v>7856</v>
      </c>
      <c r="B1331" s="2" t="s">
        <v>7857</v>
      </c>
      <c r="C1331" s="8" t="str">
        <f ca="1">IFERROR(__xludf.DUMMYFUNCTION("INDEX(SPLIT(B1331,"" ""),1)"),"Parker")</f>
        <v>Parker</v>
      </c>
      <c r="D1331" s="2" t="s">
        <v>14113</v>
      </c>
      <c r="E1331" s="8" t="s">
        <v>14114</v>
      </c>
      <c r="F1331" s="8" t="s">
        <v>14115</v>
      </c>
      <c r="G1331" s="8" t="s">
        <v>14116</v>
      </c>
      <c r="H1331" s="8" t="s">
        <v>14211</v>
      </c>
      <c r="I1331" s="9">
        <v>90</v>
      </c>
      <c r="J1331" s="8" t="str">
        <f t="shared" si="10"/>
        <v>&lt;=100</v>
      </c>
      <c r="K1331" s="8" t="s">
        <v>14282</v>
      </c>
      <c r="L1331" s="8">
        <v>1</v>
      </c>
      <c r="M1331" s="9">
        <v>100</v>
      </c>
      <c r="N1331" s="3">
        <v>0.1</v>
      </c>
      <c r="O1331" s="2">
        <v>4.3</v>
      </c>
      <c r="P1331" s="4">
        <f t="shared" si="11"/>
        <v>1</v>
      </c>
      <c r="Q1331" s="4">
        <v>3061</v>
      </c>
      <c r="R1331" s="2" t="s">
        <v>7858</v>
      </c>
      <c r="S1331" s="2" t="s">
        <v>7859</v>
      </c>
      <c r="T1331" s="2" t="s">
        <v>7860</v>
      </c>
      <c r="U1331" s="2" t="s">
        <v>7861</v>
      </c>
      <c r="V1331" s="2" t="s">
        <v>7862</v>
      </c>
      <c r="W1331" s="2" t="s">
        <v>7863</v>
      </c>
      <c r="X1331" s="5" t="s">
        <v>7864</v>
      </c>
      <c r="Y1331" s="5" t="s">
        <v>7865</v>
      </c>
    </row>
    <row r="1332" spans="1:25" ht="13" x14ac:dyDescent="0.15">
      <c r="A1332" s="2" t="s">
        <v>8871</v>
      </c>
      <c r="B1332" s="2" t="s">
        <v>8872</v>
      </c>
      <c r="C1332" s="8" t="str">
        <f ca="1">IFERROR(__xludf.DUMMYFUNCTION("INDEX(SPLIT(B1332,"" ""),1)"),"Pilot")</f>
        <v>Pilot</v>
      </c>
      <c r="D1332" s="2" t="s">
        <v>14113</v>
      </c>
      <c r="E1332" s="8" t="s">
        <v>14114</v>
      </c>
      <c r="F1332" s="8" t="s">
        <v>14115</v>
      </c>
      <c r="G1332" s="8" t="s">
        <v>14116</v>
      </c>
      <c r="H1332" s="8" t="s">
        <v>14211</v>
      </c>
      <c r="I1332" s="9">
        <v>90</v>
      </c>
      <c r="J1332" s="8" t="str">
        <f t="shared" si="10"/>
        <v>&lt;=100</v>
      </c>
      <c r="K1332" s="8" t="s">
        <v>14282</v>
      </c>
      <c r="L1332" s="8">
        <v>1</v>
      </c>
      <c r="M1332" s="9">
        <v>100</v>
      </c>
      <c r="N1332" s="3">
        <v>0.1</v>
      </c>
      <c r="O1332" s="2">
        <v>4.0999999999999996</v>
      </c>
      <c r="P1332" s="4">
        <f t="shared" si="11"/>
        <v>0</v>
      </c>
      <c r="Q1332" s="4">
        <v>6199</v>
      </c>
      <c r="R1332" s="2" t="s">
        <v>8874</v>
      </c>
      <c r="S1332" s="2" t="s">
        <v>8875</v>
      </c>
      <c r="T1332" s="2" t="s">
        <v>8876</v>
      </c>
      <c r="U1332" s="2" t="s">
        <v>8877</v>
      </c>
      <c r="V1332" s="2" t="s">
        <v>8878</v>
      </c>
      <c r="W1332" s="2" t="s">
        <v>8879</v>
      </c>
      <c r="X1332" s="5" t="s">
        <v>8880</v>
      </c>
      <c r="Y1332" s="5" t="s">
        <v>8881</v>
      </c>
    </row>
    <row r="1333" spans="1:25" ht="13" x14ac:dyDescent="0.15">
      <c r="A1333" s="2" t="s">
        <v>4395</v>
      </c>
      <c r="B1333" s="2" t="s">
        <v>4396</v>
      </c>
      <c r="C1333" s="8" t="str">
        <f ca="1">IFERROR(__xludf.DUMMYFUNCTION("INDEX(SPLIT(B1333,"" ""),1)"),"Elv")</f>
        <v>Elv</v>
      </c>
      <c r="D1333" s="2" t="s">
        <v>13942</v>
      </c>
      <c r="E1333" s="8" t="s">
        <v>13947</v>
      </c>
      <c r="F1333" s="8" t="s">
        <v>14045</v>
      </c>
      <c r="G1333" s="8" t="s">
        <v>14232</v>
      </c>
      <c r="H1333" s="8"/>
      <c r="I1333" s="9">
        <v>89</v>
      </c>
      <c r="J1333" s="8" t="str">
        <f t="shared" si="10"/>
        <v>&lt;=100</v>
      </c>
      <c r="K1333" s="8" t="s">
        <v>14282</v>
      </c>
      <c r="L1333" s="8">
        <v>1</v>
      </c>
      <c r="M1333" s="9">
        <v>599</v>
      </c>
      <c r="N1333" s="3">
        <v>0.85</v>
      </c>
      <c r="O1333" s="2">
        <v>4.3</v>
      </c>
      <c r="P1333" s="4">
        <f t="shared" si="11"/>
        <v>1</v>
      </c>
      <c r="Q1333" s="4">
        <v>2351</v>
      </c>
      <c r="R1333" s="2" t="s">
        <v>4397</v>
      </c>
      <c r="S1333" s="2" t="s">
        <v>4398</v>
      </c>
      <c r="T1333" s="2" t="s">
        <v>4399</v>
      </c>
      <c r="U1333" s="2" t="s">
        <v>4400</v>
      </c>
      <c r="V1333" s="2" t="s">
        <v>4401</v>
      </c>
      <c r="W1333" s="2" t="s">
        <v>4402</v>
      </c>
      <c r="X1333" s="5" t="s">
        <v>4403</v>
      </c>
      <c r="Y1333" s="5" t="s">
        <v>4404</v>
      </c>
    </row>
    <row r="1334" spans="1:25" ht="13" x14ac:dyDescent="0.15">
      <c r="A1334" s="2" t="s">
        <v>9920</v>
      </c>
      <c r="B1334" s="2" t="s">
        <v>9921</v>
      </c>
      <c r="C1334" s="8" t="str">
        <f ca="1">IFERROR(__xludf.DUMMYFUNCTION("INDEX(SPLIT(B1334,"" ""),1)"),"VR")</f>
        <v>VR</v>
      </c>
      <c r="D1334" s="2" t="s">
        <v>13950</v>
      </c>
      <c r="E1334" s="8" t="s">
        <v>13958</v>
      </c>
      <c r="F1334" s="8" t="s">
        <v>13969</v>
      </c>
      <c r="G1334" s="8" t="s">
        <v>14100</v>
      </c>
      <c r="H1334" s="8"/>
      <c r="I1334" s="9">
        <v>89</v>
      </c>
      <c r="J1334" s="8" t="str">
        <f t="shared" si="10"/>
        <v>&lt;=100</v>
      </c>
      <c r="K1334" s="8" t="s">
        <v>14282</v>
      </c>
      <c r="L1334" s="8">
        <v>1</v>
      </c>
      <c r="M1334" s="9">
        <v>89</v>
      </c>
      <c r="N1334" s="3">
        <v>0</v>
      </c>
      <c r="O1334" s="2">
        <v>4.2</v>
      </c>
      <c r="P1334" s="4">
        <f t="shared" si="11"/>
        <v>1</v>
      </c>
      <c r="Q1334" s="4">
        <v>19621</v>
      </c>
      <c r="R1334" s="2" t="s">
        <v>9923</v>
      </c>
      <c r="S1334" s="2" t="s">
        <v>9924</v>
      </c>
      <c r="T1334" s="2" t="s">
        <v>9925</v>
      </c>
      <c r="U1334" s="2" t="s">
        <v>9926</v>
      </c>
      <c r="V1334" s="2" t="s">
        <v>9927</v>
      </c>
      <c r="W1334" s="2" t="s">
        <v>9928</v>
      </c>
      <c r="X1334" s="5" t="s">
        <v>9929</v>
      </c>
      <c r="Y1334" s="5" t="s">
        <v>9930</v>
      </c>
    </row>
    <row r="1335" spans="1:25" ht="13" x14ac:dyDescent="0.15">
      <c r="A1335" s="2" t="s">
        <v>6937</v>
      </c>
      <c r="B1335" s="2" t="s">
        <v>6938</v>
      </c>
      <c r="C1335" s="8" t="str">
        <f ca="1">IFERROR(__xludf.DUMMYFUNCTION("INDEX(SPLIT(B1335,"" ""),1)"),"E-COSMOS")</f>
        <v>E-COSMOS</v>
      </c>
      <c r="D1335" s="2" t="s">
        <v>13954</v>
      </c>
      <c r="E1335" s="8" t="s">
        <v>14026</v>
      </c>
      <c r="F1335" s="8" t="s">
        <v>14241</v>
      </c>
      <c r="G1335" s="8" t="s">
        <v>14242</v>
      </c>
      <c r="H1335" s="8"/>
      <c r="I1335" s="9">
        <v>89</v>
      </c>
      <c r="J1335" s="8" t="str">
        <f t="shared" si="10"/>
        <v>&lt;=100</v>
      </c>
      <c r="K1335" s="8" t="s">
        <v>14282</v>
      </c>
      <c r="L1335" s="8">
        <v>1</v>
      </c>
      <c r="M1335" s="9">
        <v>99</v>
      </c>
      <c r="N1335" s="3">
        <v>0.1</v>
      </c>
      <c r="O1335" s="2">
        <v>4.2</v>
      </c>
      <c r="P1335" s="4">
        <f t="shared" si="11"/>
        <v>1</v>
      </c>
      <c r="Q1335" s="2">
        <v>241</v>
      </c>
      <c r="R1335" s="2" t="s">
        <v>6939</v>
      </c>
      <c r="S1335" s="2" t="s">
        <v>6940</v>
      </c>
      <c r="T1335" s="2" t="s">
        <v>6941</v>
      </c>
      <c r="U1335" s="2" t="s">
        <v>6942</v>
      </c>
      <c r="V1335" s="2" t="s">
        <v>6943</v>
      </c>
      <c r="W1335" s="2" t="s">
        <v>6944</v>
      </c>
      <c r="X1335" s="5" t="s">
        <v>6945</v>
      </c>
      <c r="Y1335" s="5" t="s">
        <v>6946</v>
      </c>
    </row>
    <row r="1336" spans="1:25" ht="13" x14ac:dyDescent="0.15">
      <c r="A1336" s="2" t="s">
        <v>5118</v>
      </c>
      <c r="B1336" s="2" t="s">
        <v>5119</v>
      </c>
      <c r="C1336" s="8" t="str">
        <f ca="1">IFERROR(__xludf.DUMMYFUNCTION("INDEX(SPLIT(B1336,"" ""),1)"),"STRIFF")</f>
        <v>STRIFF</v>
      </c>
      <c r="D1336" s="2" t="s">
        <v>13942</v>
      </c>
      <c r="E1336" s="8" t="s">
        <v>13947</v>
      </c>
      <c r="F1336" s="8" t="s">
        <v>14045</v>
      </c>
      <c r="G1336" s="8" t="s">
        <v>14181</v>
      </c>
      <c r="H1336" s="8" t="s">
        <v>14293</v>
      </c>
      <c r="I1336" s="9">
        <v>89</v>
      </c>
      <c r="J1336" s="8" t="str">
        <f t="shared" si="10"/>
        <v>&lt;=100</v>
      </c>
      <c r="K1336" s="8" t="s">
        <v>14282</v>
      </c>
      <c r="L1336" s="8">
        <v>1</v>
      </c>
      <c r="M1336" s="9">
        <v>499</v>
      </c>
      <c r="N1336" s="3">
        <v>0.82</v>
      </c>
      <c r="O1336" s="2">
        <v>4.0999999999999996</v>
      </c>
      <c r="P1336" s="4">
        <f t="shared" si="11"/>
        <v>0</v>
      </c>
      <c r="Q1336" s="4">
        <v>9340</v>
      </c>
      <c r="R1336" s="2" t="s">
        <v>5121</v>
      </c>
      <c r="S1336" s="2" t="s">
        <v>5122</v>
      </c>
      <c r="T1336" s="2" t="s">
        <v>5123</v>
      </c>
      <c r="U1336" s="2" t="s">
        <v>5124</v>
      </c>
      <c r="V1336" s="2" t="s">
        <v>5125</v>
      </c>
      <c r="W1336" s="2" t="s">
        <v>5126</v>
      </c>
      <c r="X1336" s="5" t="s">
        <v>5127</v>
      </c>
      <c r="Y1336" s="5" t="s">
        <v>5128</v>
      </c>
    </row>
    <row r="1337" spans="1:25" ht="13" x14ac:dyDescent="0.15">
      <c r="A1337" s="2" t="s">
        <v>2394</v>
      </c>
      <c r="B1337" s="2" t="s">
        <v>2395</v>
      </c>
      <c r="C1337" s="8" t="str">
        <f ca="1">IFERROR(__xludf.DUMMYFUNCTION("INDEX(SPLIT(B1337,"" ""),1)"),"pTron")</f>
        <v>pTron</v>
      </c>
      <c r="D1337" s="2" t="s">
        <v>13954</v>
      </c>
      <c r="E1337" s="8" t="s">
        <v>14026</v>
      </c>
      <c r="F1337" s="8" t="s">
        <v>14095</v>
      </c>
      <c r="G1337" s="8" t="s">
        <v>14096</v>
      </c>
      <c r="H1337" s="8" t="s">
        <v>14097</v>
      </c>
      <c r="I1337" s="9">
        <v>89</v>
      </c>
      <c r="J1337" s="8" t="str">
        <f t="shared" si="10"/>
        <v>&lt;=100</v>
      </c>
      <c r="K1337" s="8" t="s">
        <v>14282</v>
      </c>
      <c r="L1337" s="8">
        <v>1</v>
      </c>
      <c r="M1337" s="9">
        <v>800</v>
      </c>
      <c r="N1337" s="3">
        <v>0.89</v>
      </c>
      <c r="O1337" s="2">
        <v>3.9</v>
      </c>
      <c r="P1337" s="4">
        <f t="shared" si="11"/>
        <v>0</v>
      </c>
      <c r="Q1337" s="4">
        <v>1075</v>
      </c>
      <c r="R1337" s="2" t="s">
        <v>2397</v>
      </c>
      <c r="S1337" s="2" t="s">
        <v>390</v>
      </c>
      <c r="T1337" s="2" t="s">
        <v>391</v>
      </c>
      <c r="U1337" s="2" t="s">
        <v>392</v>
      </c>
      <c r="V1337" s="2" t="s">
        <v>393</v>
      </c>
      <c r="W1337" s="2" t="s">
        <v>394</v>
      </c>
      <c r="X1337" s="5" t="s">
        <v>2398</v>
      </c>
      <c r="Y1337" s="5" t="s">
        <v>2399</v>
      </c>
    </row>
    <row r="1338" spans="1:25" ht="13" x14ac:dyDescent="0.15">
      <c r="A1338" s="2" t="s">
        <v>1732</v>
      </c>
      <c r="B1338" s="2" t="s">
        <v>1733</v>
      </c>
      <c r="C1338" s="8" t="str">
        <f ca="1">IFERROR(__xludf.DUMMYFUNCTION("INDEX(SPLIT(B1338,"" ""),1)"),"FLiX")</f>
        <v>FLiX</v>
      </c>
      <c r="D1338" s="2" t="s">
        <v>13954</v>
      </c>
      <c r="E1338" s="8" t="s">
        <v>14026</v>
      </c>
      <c r="F1338" s="8" t="s">
        <v>14095</v>
      </c>
      <c r="G1338" s="8" t="s">
        <v>14096</v>
      </c>
      <c r="H1338" s="8" t="s">
        <v>14097</v>
      </c>
      <c r="I1338" s="9">
        <v>88</v>
      </c>
      <c r="J1338" s="8" t="str">
        <f t="shared" si="10"/>
        <v>&lt;=100</v>
      </c>
      <c r="K1338" s="8" t="s">
        <v>14282</v>
      </c>
      <c r="L1338" s="8">
        <v>1</v>
      </c>
      <c r="M1338" s="9">
        <v>299</v>
      </c>
      <c r="N1338" s="3">
        <v>0.71</v>
      </c>
      <c r="O1338" s="2">
        <v>4</v>
      </c>
      <c r="P1338" s="4">
        <f t="shared" si="11"/>
        <v>0</v>
      </c>
      <c r="Q1338" s="4">
        <v>9378</v>
      </c>
      <c r="R1338" s="2" t="s">
        <v>1735</v>
      </c>
      <c r="S1338" s="2" t="s">
        <v>271</v>
      </c>
      <c r="T1338" s="2" t="s">
        <v>272</v>
      </c>
      <c r="U1338" s="2" t="s">
        <v>273</v>
      </c>
      <c r="V1338" s="2" t="s">
        <v>274</v>
      </c>
      <c r="W1338" s="2" t="s">
        <v>1736</v>
      </c>
      <c r="X1338" s="5" t="s">
        <v>1737</v>
      </c>
      <c r="Y1338" s="5" t="s">
        <v>1738</v>
      </c>
    </row>
    <row r="1339" spans="1:25" ht="13" x14ac:dyDescent="0.15">
      <c r="A1339" s="2" t="s">
        <v>13186</v>
      </c>
      <c r="B1339" s="2" t="s">
        <v>13187</v>
      </c>
      <c r="C1339" s="8" t="str">
        <f ca="1">IFERROR(__xludf.DUMMYFUNCTION("INDEX(SPLIT(B1339,"" ""),1)"),"Empty")</f>
        <v>Empty</v>
      </c>
      <c r="D1339" s="2" t="s">
        <v>13950</v>
      </c>
      <c r="E1339" s="8" t="s">
        <v>14150</v>
      </c>
      <c r="F1339" s="8" t="s">
        <v>14151</v>
      </c>
      <c r="G1339" s="8" t="s">
        <v>14264</v>
      </c>
      <c r="H1339" s="8" t="s">
        <v>14265</v>
      </c>
      <c r="I1339" s="9">
        <v>85</v>
      </c>
      <c r="J1339" s="8" t="str">
        <f t="shared" si="10"/>
        <v>&lt;=100</v>
      </c>
      <c r="K1339" s="8" t="s">
        <v>14282</v>
      </c>
      <c r="L1339" s="8">
        <v>1</v>
      </c>
      <c r="M1339" s="9">
        <v>199</v>
      </c>
      <c r="N1339" s="3">
        <v>0.56999999999999995</v>
      </c>
      <c r="O1339" s="2">
        <v>4.0999999999999996</v>
      </c>
      <c r="P1339" s="4">
        <f t="shared" si="11"/>
        <v>0</v>
      </c>
      <c r="Q1339" s="2">
        <v>212</v>
      </c>
      <c r="R1339" s="2" t="s">
        <v>13189</v>
      </c>
      <c r="S1339" s="2" t="s">
        <v>13190</v>
      </c>
      <c r="T1339" s="2" t="s">
        <v>13191</v>
      </c>
      <c r="U1339" s="2" t="s">
        <v>13192</v>
      </c>
      <c r="V1339" s="2" t="s">
        <v>13193</v>
      </c>
      <c r="W1339" s="2" t="s">
        <v>13194</v>
      </c>
      <c r="X1339" s="5" t="s">
        <v>13195</v>
      </c>
      <c r="Y1339" s="5" t="s">
        <v>13196</v>
      </c>
    </row>
    <row r="1340" spans="1:25" ht="13" x14ac:dyDescent="0.15">
      <c r="A1340" s="2" t="s">
        <v>4625</v>
      </c>
      <c r="B1340" s="2" t="s">
        <v>4626</v>
      </c>
      <c r="C1340" s="8" t="str">
        <f ca="1">IFERROR(__xludf.DUMMYFUNCTION("INDEX(SPLIT(B1340,"" ""),1)"),"STRIFF")</f>
        <v>STRIFF</v>
      </c>
      <c r="D1340" s="2" t="s">
        <v>13942</v>
      </c>
      <c r="E1340" s="8" t="s">
        <v>13947</v>
      </c>
      <c r="F1340" s="8" t="s">
        <v>14045</v>
      </c>
      <c r="G1340" s="8" t="s">
        <v>14280</v>
      </c>
      <c r="H1340" s="8"/>
      <c r="I1340" s="9">
        <v>79</v>
      </c>
      <c r="J1340" s="8" t="str">
        <f t="shared" si="10"/>
        <v>&lt;=100</v>
      </c>
      <c r="K1340" s="8" t="s">
        <v>14282</v>
      </c>
      <c r="L1340" s="8">
        <v>1</v>
      </c>
      <c r="M1340" s="9">
        <v>499</v>
      </c>
      <c r="N1340" s="3">
        <v>0.84</v>
      </c>
      <c r="O1340" s="2">
        <v>4.2</v>
      </c>
      <c r="P1340" s="4">
        <f t="shared" si="11"/>
        <v>1</v>
      </c>
      <c r="Q1340" s="4">
        <v>1949</v>
      </c>
      <c r="R1340" s="2" t="s">
        <v>4628</v>
      </c>
      <c r="S1340" s="2" t="s">
        <v>4373</v>
      </c>
      <c r="T1340" s="2" t="s">
        <v>4374</v>
      </c>
      <c r="U1340" s="2" t="s">
        <v>4375</v>
      </c>
      <c r="V1340" s="2" t="s">
        <v>4376</v>
      </c>
      <c r="W1340" s="2" t="s">
        <v>4377</v>
      </c>
      <c r="X1340" s="5" t="s">
        <v>4629</v>
      </c>
      <c r="Y1340" s="5" t="s">
        <v>4630</v>
      </c>
    </row>
    <row r="1341" spans="1:25" ht="13" x14ac:dyDescent="0.15">
      <c r="A1341" s="2" t="s">
        <v>10693</v>
      </c>
      <c r="B1341" s="2" t="s">
        <v>10694</v>
      </c>
      <c r="C1341" s="8" t="str">
        <f ca="1">IFERROR(__xludf.DUMMYFUNCTION("INDEX(SPLIT(B1341,"" ""),1)"),"Kitchenwell")</f>
        <v>Kitchenwell</v>
      </c>
      <c r="D1341" s="2" t="s">
        <v>13950</v>
      </c>
      <c r="E1341" s="8" t="s">
        <v>13958</v>
      </c>
      <c r="F1341" s="8" t="s">
        <v>13969</v>
      </c>
      <c r="G1341" s="8" t="s">
        <v>14100</v>
      </c>
      <c r="H1341" s="8"/>
      <c r="I1341" s="9">
        <v>79</v>
      </c>
      <c r="J1341" s="8" t="str">
        <f t="shared" si="10"/>
        <v>&lt;=100</v>
      </c>
      <c r="K1341" s="8" t="s">
        <v>14282</v>
      </c>
      <c r="L1341" s="8">
        <v>1</v>
      </c>
      <c r="M1341" s="9">
        <v>79</v>
      </c>
      <c r="N1341" s="3">
        <v>0</v>
      </c>
      <c r="O1341" s="2">
        <v>4</v>
      </c>
      <c r="P1341" s="4">
        <f t="shared" si="11"/>
        <v>0</v>
      </c>
      <c r="Q1341" s="2">
        <v>97</v>
      </c>
      <c r="R1341" s="2" t="s">
        <v>10695</v>
      </c>
      <c r="S1341" s="2" t="s">
        <v>10696</v>
      </c>
      <c r="T1341" s="2" t="s">
        <v>10697</v>
      </c>
      <c r="U1341" s="2" t="s">
        <v>10698</v>
      </c>
      <c r="V1341" s="2" t="s">
        <v>10699</v>
      </c>
      <c r="W1341" s="2" t="s">
        <v>14294</v>
      </c>
      <c r="X1341" s="5" t="s">
        <v>10701</v>
      </c>
      <c r="Y1341" s="5" t="s">
        <v>10702</v>
      </c>
    </row>
    <row r="1342" spans="1:25" ht="13" x14ac:dyDescent="0.15">
      <c r="A1342" s="2" t="s">
        <v>7090</v>
      </c>
      <c r="B1342" s="2" t="s">
        <v>7091</v>
      </c>
      <c r="C1342" s="8" t="str">
        <f ca="1">IFERROR(__xludf.DUMMYFUNCTION("INDEX(SPLIT(B1342,"" ""),1)"),"Gizga")</f>
        <v>Gizga</v>
      </c>
      <c r="D1342" s="2" t="s">
        <v>13954</v>
      </c>
      <c r="E1342" s="8" t="s">
        <v>14026</v>
      </c>
      <c r="F1342" s="8" t="s">
        <v>14078</v>
      </c>
      <c r="G1342" s="8" t="s">
        <v>14274</v>
      </c>
      <c r="H1342" s="8"/>
      <c r="I1342" s="9">
        <v>69</v>
      </c>
      <c r="J1342" s="8" t="str">
        <f t="shared" si="10"/>
        <v>&lt;=100</v>
      </c>
      <c r="K1342" s="8" t="s">
        <v>14282</v>
      </c>
      <c r="L1342" s="8">
        <v>1</v>
      </c>
      <c r="M1342" s="9">
        <v>299</v>
      </c>
      <c r="N1342" s="3">
        <v>0.77</v>
      </c>
      <c r="O1342" s="2">
        <v>4.3</v>
      </c>
      <c r="P1342" s="4">
        <f t="shared" si="11"/>
        <v>1</v>
      </c>
      <c r="Q1342" s="2">
        <v>255</v>
      </c>
      <c r="R1342" s="2" t="s">
        <v>7093</v>
      </c>
      <c r="S1342" s="2" t="s">
        <v>7094</v>
      </c>
      <c r="T1342" s="2" t="s">
        <v>7095</v>
      </c>
      <c r="U1342" s="2" t="s">
        <v>7096</v>
      </c>
      <c r="V1342" s="2" t="s">
        <v>7097</v>
      </c>
      <c r="W1342" s="2" t="s">
        <v>7098</v>
      </c>
      <c r="X1342" s="5" t="s">
        <v>7099</v>
      </c>
      <c r="Y1342" s="5" t="s">
        <v>7100</v>
      </c>
    </row>
    <row r="1343" spans="1:25" ht="13" x14ac:dyDescent="0.15">
      <c r="A1343" s="2" t="s">
        <v>7224</v>
      </c>
      <c r="B1343" s="2" t="s">
        <v>7225</v>
      </c>
      <c r="C1343" s="8" t="str">
        <f ca="1">IFERROR(__xludf.DUMMYFUNCTION("INDEX(SPLIT(B1343,"" ""),1)"),"Classmate")</f>
        <v>Classmate</v>
      </c>
      <c r="D1343" s="2" t="s">
        <v>14113</v>
      </c>
      <c r="E1343" s="8" t="s">
        <v>14114</v>
      </c>
      <c r="F1343" s="8" t="s">
        <v>14115</v>
      </c>
      <c r="G1343" s="8" t="s">
        <v>14116</v>
      </c>
      <c r="H1343" s="8" t="s">
        <v>14117</v>
      </c>
      <c r="I1343" s="9">
        <v>67</v>
      </c>
      <c r="J1343" s="8" t="str">
        <f t="shared" si="10"/>
        <v>&lt;=100</v>
      </c>
      <c r="K1343" s="8" t="s">
        <v>14282</v>
      </c>
      <c r="L1343" s="8">
        <v>1</v>
      </c>
      <c r="M1343" s="9">
        <v>75</v>
      </c>
      <c r="N1343" s="3">
        <v>0.11</v>
      </c>
      <c r="O1343" s="2">
        <v>4.0999999999999996</v>
      </c>
      <c r="P1343" s="4">
        <f t="shared" si="11"/>
        <v>0</v>
      </c>
      <c r="Q1343" s="4">
        <v>1269</v>
      </c>
      <c r="R1343" s="2" t="s">
        <v>7228</v>
      </c>
      <c r="S1343" s="2" t="s">
        <v>7229</v>
      </c>
      <c r="T1343" s="2" t="s">
        <v>7230</v>
      </c>
      <c r="U1343" s="2" t="s">
        <v>7231</v>
      </c>
      <c r="V1343" s="2" t="s">
        <v>7232</v>
      </c>
      <c r="W1343" s="2" t="s">
        <v>7233</v>
      </c>
      <c r="X1343" s="5" t="s">
        <v>7234</v>
      </c>
      <c r="Y1343" s="5" t="s">
        <v>7235</v>
      </c>
    </row>
    <row r="1344" spans="1:25" ht="13" x14ac:dyDescent="0.15">
      <c r="A1344" s="2" t="s">
        <v>267</v>
      </c>
      <c r="B1344" s="2" t="s">
        <v>268</v>
      </c>
      <c r="C1344" s="8" t="str">
        <f ca="1">IFERROR(__xludf.DUMMYFUNCTION("INDEX(SPLIT(B1344,"" ""),1)"),"Flix")</f>
        <v>Flix</v>
      </c>
      <c r="D1344" s="2" t="s">
        <v>13954</v>
      </c>
      <c r="E1344" s="8" t="s">
        <v>14026</v>
      </c>
      <c r="F1344" s="8" t="s">
        <v>14095</v>
      </c>
      <c r="G1344" s="8" t="s">
        <v>14096</v>
      </c>
      <c r="H1344" s="8" t="s">
        <v>14097</v>
      </c>
      <c r="I1344" s="9">
        <v>59</v>
      </c>
      <c r="J1344" s="8" t="str">
        <f t="shared" si="10"/>
        <v>&lt;=100</v>
      </c>
      <c r="K1344" s="8" t="s">
        <v>14282</v>
      </c>
      <c r="L1344" s="8">
        <v>1</v>
      </c>
      <c r="M1344" s="9">
        <v>199</v>
      </c>
      <c r="N1344" s="3">
        <v>0.7</v>
      </c>
      <c r="O1344" s="2">
        <v>4</v>
      </c>
      <c r="P1344" s="4">
        <f t="shared" si="11"/>
        <v>0</v>
      </c>
      <c r="Q1344" s="4">
        <v>9378</v>
      </c>
      <c r="R1344" s="2" t="s">
        <v>270</v>
      </c>
      <c r="S1344" s="2" t="s">
        <v>271</v>
      </c>
      <c r="T1344" s="2" t="s">
        <v>272</v>
      </c>
      <c r="U1344" s="2" t="s">
        <v>273</v>
      </c>
      <c r="V1344" s="2" t="s">
        <v>274</v>
      </c>
      <c r="W1344" s="2" t="s">
        <v>275</v>
      </c>
      <c r="X1344" s="5" t="s">
        <v>276</v>
      </c>
      <c r="Y1344" s="5" t="s">
        <v>277</v>
      </c>
    </row>
    <row r="1345" spans="1:25" ht="13" x14ac:dyDescent="0.15">
      <c r="A1345" s="2" t="s">
        <v>488</v>
      </c>
      <c r="B1345" s="2" t="s">
        <v>489</v>
      </c>
      <c r="C1345" s="8" t="str">
        <f ca="1">IFERROR(__xludf.DUMMYFUNCTION("INDEX(SPLIT(B1345,"" ""),1)"),"FLiX")</f>
        <v>FLiX</v>
      </c>
      <c r="D1345" s="2" t="s">
        <v>13954</v>
      </c>
      <c r="E1345" s="8" t="s">
        <v>14026</v>
      </c>
      <c r="F1345" s="8" t="s">
        <v>14095</v>
      </c>
      <c r="G1345" s="8" t="s">
        <v>14096</v>
      </c>
      <c r="H1345" s="8" t="s">
        <v>14097</v>
      </c>
      <c r="I1345" s="9">
        <v>59</v>
      </c>
      <c r="J1345" s="8" t="str">
        <f t="shared" si="10"/>
        <v>&lt;=100</v>
      </c>
      <c r="K1345" s="8" t="s">
        <v>14282</v>
      </c>
      <c r="L1345" s="8">
        <v>1</v>
      </c>
      <c r="M1345" s="9">
        <v>199</v>
      </c>
      <c r="N1345" s="3">
        <v>0.7</v>
      </c>
      <c r="O1345" s="2">
        <v>4</v>
      </c>
      <c r="P1345" s="4">
        <f t="shared" si="11"/>
        <v>0</v>
      </c>
      <c r="Q1345" s="4">
        <v>9378</v>
      </c>
      <c r="R1345" s="2" t="s">
        <v>490</v>
      </c>
      <c r="S1345" s="2" t="s">
        <v>271</v>
      </c>
      <c r="T1345" s="2" t="s">
        <v>272</v>
      </c>
      <c r="U1345" s="2" t="s">
        <v>273</v>
      </c>
      <c r="V1345" s="2" t="s">
        <v>274</v>
      </c>
      <c r="W1345" s="2" t="s">
        <v>275</v>
      </c>
      <c r="X1345" s="5" t="s">
        <v>491</v>
      </c>
      <c r="Y1345" s="5" t="s">
        <v>492</v>
      </c>
    </row>
    <row r="1346" spans="1:25" ht="13" x14ac:dyDescent="0.15">
      <c r="A1346" s="2" t="s">
        <v>6264</v>
      </c>
      <c r="B1346" s="2" t="s">
        <v>6265</v>
      </c>
      <c r="C1346" s="8" t="str">
        <f ca="1">IFERROR(__xludf.DUMMYFUNCTION("INDEX(SPLIT(B1346,"" ""),1)"),"E-COSMOS")</f>
        <v>E-COSMOS</v>
      </c>
      <c r="D1346" s="2" t="s">
        <v>13954</v>
      </c>
      <c r="E1346" s="8" t="s">
        <v>14026</v>
      </c>
      <c r="F1346" s="8" t="s">
        <v>14241</v>
      </c>
      <c r="G1346" s="8" t="s">
        <v>14242</v>
      </c>
      <c r="H1346" s="8"/>
      <c r="I1346" s="9">
        <v>59</v>
      </c>
      <c r="J1346" s="8" t="str">
        <f t="shared" si="10"/>
        <v>&lt;=100</v>
      </c>
      <c r="K1346" s="8" t="s">
        <v>14282</v>
      </c>
      <c r="L1346" s="8">
        <v>1</v>
      </c>
      <c r="M1346" s="9">
        <v>59</v>
      </c>
      <c r="N1346" s="3">
        <v>0</v>
      </c>
      <c r="O1346" s="2">
        <v>3.8</v>
      </c>
      <c r="P1346" s="4">
        <f t="shared" si="11"/>
        <v>0</v>
      </c>
      <c r="Q1346" s="4">
        <v>5958</v>
      </c>
      <c r="R1346" s="2" t="s">
        <v>6267</v>
      </c>
      <c r="S1346" s="2" t="s">
        <v>6268</v>
      </c>
      <c r="T1346" s="2" t="s">
        <v>6269</v>
      </c>
      <c r="U1346" s="2" t="s">
        <v>6270</v>
      </c>
      <c r="V1346" s="2" t="s">
        <v>6271</v>
      </c>
      <c r="W1346" s="2" t="s">
        <v>6272</v>
      </c>
      <c r="X1346" s="5" t="s">
        <v>6273</v>
      </c>
      <c r="Y1346" s="5" t="s">
        <v>6274</v>
      </c>
    </row>
    <row r="1347" spans="1:25" ht="13" x14ac:dyDescent="0.15">
      <c r="A1347" s="2" t="s">
        <v>1744</v>
      </c>
      <c r="B1347" s="2" t="s">
        <v>1745</v>
      </c>
      <c r="C1347" s="8" t="str">
        <f ca="1">IFERROR(__xludf.DUMMYFUNCTION("INDEX(SPLIT(B1347,"" ""),1)"),"FLiX")</f>
        <v>FLiX</v>
      </c>
      <c r="D1347" s="2" t="s">
        <v>13954</v>
      </c>
      <c r="E1347" s="8" t="s">
        <v>14026</v>
      </c>
      <c r="F1347" s="8" t="s">
        <v>14095</v>
      </c>
      <c r="G1347" s="8" t="s">
        <v>14096</v>
      </c>
      <c r="H1347" s="8" t="s">
        <v>14097</v>
      </c>
      <c r="I1347" s="9">
        <v>57.89</v>
      </c>
      <c r="J1347" s="8" t="str">
        <f t="shared" si="10"/>
        <v>&lt;=100</v>
      </c>
      <c r="K1347" s="8" t="s">
        <v>14282</v>
      </c>
      <c r="L1347" s="8">
        <v>1</v>
      </c>
      <c r="M1347" s="9">
        <v>199</v>
      </c>
      <c r="N1347" s="3">
        <v>0.71</v>
      </c>
      <c r="O1347" s="2">
        <v>4</v>
      </c>
      <c r="P1347" s="4">
        <f t="shared" si="11"/>
        <v>0</v>
      </c>
      <c r="Q1347" s="4">
        <v>9378</v>
      </c>
      <c r="R1347" s="2" t="s">
        <v>1747</v>
      </c>
      <c r="S1347" s="2" t="s">
        <v>271</v>
      </c>
      <c r="T1347" s="2" t="s">
        <v>272</v>
      </c>
      <c r="U1347" s="2" t="s">
        <v>273</v>
      </c>
      <c r="V1347" s="2" t="s">
        <v>274</v>
      </c>
      <c r="W1347" s="2" t="s">
        <v>275</v>
      </c>
      <c r="X1347" s="5" t="s">
        <v>1748</v>
      </c>
      <c r="Y1347" s="5" t="s">
        <v>1749</v>
      </c>
    </row>
    <row r="1348" spans="1:25" ht="13" x14ac:dyDescent="0.15">
      <c r="A1348" s="2" t="s">
        <v>5429</v>
      </c>
      <c r="B1348" s="2" t="s">
        <v>5430</v>
      </c>
      <c r="C1348" s="8" t="str">
        <f ca="1">IFERROR(__xludf.DUMMYFUNCTION("INDEX(SPLIT(B1348,"" ""),1)"),"Classmate")</f>
        <v>Classmate</v>
      </c>
      <c r="D1348" s="2" t="s">
        <v>14113</v>
      </c>
      <c r="E1348" s="8" t="s">
        <v>14114</v>
      </c>
      <c r="F1348" s="8" t="s">
        <v>14115</v>
      </c>
      <c r="G1348" s="8" t="s">
        <v>14116</v>
      </c>
      <c r="H1348" s="8" t="s">
        <v>14211</v>
      </c>
      <c r="I1348" s="9">
        <v>50</v>
      </c>
      <c r="J1348" s="8" t="str">
        <f t="shared" si="10"/>
        <v>&lt;=100</v>
      </c>
      <c r="K1348" s="8" t="s">
        <v>14282</v>
      </c>
      <c r="L1348" s="8">
        <v>1</v>
      </c>
      <c r="M1348" s="9">
        <v>50</v>
      </c>
      <c r="N1348" s="3">
        <v>0</v>
      </c>
      <c r="O1348" s="2">
        <v>4.3</v>
      </c>
      <c r="P1348" s="4">
        <f t="shared" si="11"/>
        <v>1</v>
      </c>
      <c r="Q1348" s="4">
        <v>5792</v>
      </c>
      <c r="R1348" s="2" t="s">
        <v>5433</v>
      </c>
      <c r="S1348" s="2" t="s">
        <v>5434</v>
      </c>
      <c r="T1348" s="2" t="s">
        <v>5435</v>
      </c>
      <c r="U1348" s="2" t="s">
        <v>5436</v>
      </c>
      <c r="V1348" s="2" t="s">
        <v>5437</v>
      </c>
      <c r="W1348" s="2" t="s">
        <v>5438</v>
      </c>
      <c r="X1348" s="5" t="s">
        <v>5439</v>
      </c>
      <c r="Y1348" s="5" t="s">
        <v>5440</v>
      </c>
    </row>
    <row r="1349" spans="1:25" ht="13" x14ac:dyDescent="0.15">
      <c r="A1349" s="2" t="s">
        <v>8722</v>
      </c>
      <c r="B1349" s="2" t="s">
        <v>8723</v>
      </c>
      <c r="C1349" s="8" t="str">
        <f ca="1">IFERROR(__xludf.DUMMYFUNCTION("INDEX(SPLIT(B1349,"" ""),1)"),"E-COSMOS")</f>
        <v>E-COSMOS</v>
      </c>
      <c r="D1349" s="2" t="s">
        <v>13954</v>
      </c>
      <c r="E1349" s="8" t="s">
        <v>14026</v>
      </c>
      <c r="F1349" s="8" t="s">
        <v>14241</v>
      </c>
      <c r="G1349" s="8" t="s">
        <v>14242</v>
      </c>
      <c r="H1349" s="8"/>
      <c r="I1349" s="9">
        <v>39</v>
      </c>
      <c r="J1349" s="8" t="str">
        <f t="shared" si="10"/>
        <v>&lt;=100</v>
      </c>
      <c r="K1349" s="8" t="s">
        <v>14282</v>
      </c>
      <c r="L1349" s="8">
        <v>1</v>
      </c>
      <c r="M1349" s="9">
        <v>39</v>
      </c>
      <c r="N1349" s="3">
        <v>0</v>
      </c>
      <c r="O1349" s="2">
        <v>3.8</v>
      </c>
      <c r="P1349" s="4">
        <f t="shared" si="11"/>
        <v>0</v>
      </c>
      <c r="Q1349" s="4">
        <v>3344</v>
      </c>
      <c r="R1349" s="2" t="s">
        <v>8724</v>
      </c>
      <c r="S1349" s="2" t="s">
        <v>8725</v>
      </c>
      <c r="T1349" s="2" t="s">
        <v>8726</v>
      </c>
      <c r="U1349" s="2" t="s">
        <v>8727</v>
      </c>
      <c r="V1349" s="2" t="s">
        <v>8728</v>
      </c>
      <c r="W1349" s="2" t="s">
        <v>8729</v>
      </c>
      <c r="X1349" s="5" t="s">
        <v>8730</v>
      </c>
      <c r="Y1349" s="5" t="s">
        <v>8731</v>
      </c>
    </row>
    <row r="1350" spans="1:25" ht="13" x14ac:dyDescent="0.15">
      <c r="A1350" s="2" t="s">
        <v>8912</v>
      </c>
      <c r="B1350" s="2" t="s">
        <v>8913</v>
      </c>
      <c r="C1350" s="8" t="str">
        <f ca="1">IFERROR(__xludf.DUMMYFUNCTION("INDEX(SPLIT(B1350,"" ""),1)"),"Inventis")</f>
        <v>Inventis</v>
      </c>
      <c r="D1350" s="2" t="s">
        <v>13954</v>
      </c>
      <c r="E1350" s="8" t="s">
        <v>14026</v>
      </c>
      <c r="F1350" s="8" t="s">
        <v>14241</v>
      </c>
      <c r="G1350" s="8" t="s">
        <v>14242</v>
      </c>
      <c r="H1350" s="8"/>
      <c r="I1350" s="9">
        <v>39</v>
      </c>
      <c r="J1350" s="8" t="str">
        <f t="shared" si="10"/>
        <v>&lt;=100</v>
      </c>
      <c r="K1350" s="8" t="s">
        <v>14282</v>
      </c>
      <c r="L1350" s="8">
        <v>1</v>
      </c>
      <c r="M1350" s="9">
        <v>39</v>
      </c>
      <c r="N1350" s="3">
        <v>0</v>
      </c>
      <c r="O1350" s="2">
        <v>3.6</v>
      </c>
      <c r="P1350" s="4">
        <f t="shared" si="11"/>
        <v>0</v>
      </c>
      <c r="Q1350" s="4">
        <v>13572</v>
      </c>
      <c r="R1350" s="2" t="s">
        <v>8724</v>
      </c>
      <c r="S1350" s="2" t="s">
        <v>8914</v>
      </c>
      <c r="T1350" s="2" t="s">
        <v>8915</v>
      </c>
      <c r="U1350" s="2" t="s">
        <v>8916</v>
      </c>
      <c r="V1350" s="2" t="s">
        <v>8917</v>
      </c>
      <c r="W1350" s="2" t="s">
        <v>8918</v>
      </c>
      <c r="X1350" s="5" t="s">
        <v>8919</v>
      </c>
      <c r="Y1350" s="5" t="s">
        <v>8920</v>
      </c>
    </row>
    <row r="1351" spans="1:25" ht="13" x14ac:dyDescent="0.15">
      <c r="A1351" s="2" t="s">
        <v>5666</v>
      </c>
      <c r="B1351" s="2" t="s">
        <v>5667</v>
      </c>
      <c r="C1351" s="8" t="str">
        <f ca="1">IFERROR(__xludf.DUMMYFUNCTION("INDEX(SPLIT(B1351,"" ""),1)"),"GIZGA")</f>
        <v>GIZGA</v>
      </c>
      <c r="D1351" s="2" t="s">
        <v>13954</v>
      </c>
      <c r="E1351" s="8" t="s">
        <v>14026</v>
      </c>
      <c r="F1351" s="8" t="s">
        <v>14027</v>
      </c>
      <c r="G1351" s="8" t="s">
        <v>14147</v>
      </c>
      <c r="H1351" s="8" t="s">
        <v>14281</v>
      </c>
      <c r="I1351" s="9">
        <v>39</v>
      </c>
      <c r="J1351" s="8" t="str">
        <f t="shared" si="10"/>
        <v>&lt;=100</v>
      </c>
      <c r="K1351" s="8" t="s">
        <v>14282</v>
      </c>
      <c r="L1351" s="8">
        <v>1</v>
      </c>
      <c r="M1351" s="9">
        <v>299</v>
      </c>
      <c r="N1351" s="3">
        <v>0.87</v>
      </c>
      <c r="O1351" s="2">
        <v>3.5</v>
      </c>
      <c r="P1351" s="4">
        <f t="shared" si="11"/>
        <v>0</v>
      </c>
      <c r="Q1351" s="4">
        <v>15233</v>
      </c>
      <c r="R1351" s="2" t="s">
        <v>5670</v>
      </c>
      <c r="S1351" s="2" t="s">
        <v>5671</v>
      </c>
      <c r="T1351" s="2" t="s">
        <v>5672</v>
      </c>
      <c r="U1351" s="2" t="s">
        <v>5673</v>
      </c>
      <c r="V1351" s="2" t="s">
        <v>5674</v>
      </c>
      <c r="W1351" s="2" t="s">
        <v>5675</v>
      </c>
      <c r="X1351" s="5" t="s">
        <v>5676</v>
      </c>
      <c r="Y1351" s="5" t="s">
        <v>5677</v>
      </c>
    </row>
  </sheetData>
  <autoFilter ref="A1:AA1351" xr:uid="{00000000-0009-0000-0000-000001000000}"/>
  <conditionalFormatting sqref="A1:A1351">
    <cfRule type="expression" dxfId="63" priority="1">
      <formula>COUNTIF(A:A, A1) &gt; 1</formula>
    </cfRule>
  </conditionalFormatting>
  <hyperlinks>
    <hyperlink ref="X2" r:id="rId1" xr:uid="{00000000-0004-0000-0100-000000000000}"/>
    <hyperlink ref="Y2" r:id="rId2" xr:uid="{00000000-0004-0000-0100-000001000000}"/>
    <hyperlink ref="X3" r:id="rId3" xr:uid="{00000000-0004-0000-0100-000002000000}"/>
    <hyperlink ref="Y3" r:id="rId4" xr:uid="{00000000-0004-0000-0100-000003000000}"/>
    <hyperlink ref="X4" r:id="rId5" xr:uid="{00000000-0004-0000-0100-000004000000}"/>
    <hyperlink ref="Y4" r:id="rId6" xr:uid="{00000000-0004-0000-0100-000005000000}"/>
    <hyperlink ref="X5" r:id="rId7" xr:uid="{00000000-0004-0000-0100-000006000000}"/>
    <hyperlink ref="Y5" r:id="rId8" xr:uid="{00000000-0004-0000-0100-000007000000}"/>
    <hyperlink ref="X6" r:id="rId9" xr:uid="{00000000-0004-0000-0100-000008000000}"/>
    <hyperlink ref="Y6" r:id="rId10" xr:uid="{00000000-0004-0000-0100-000009000000}"/>
    <hyperlink ref="X7" r:id="rId11" xr:uid="{00000000-0004-0000-0100-00000A000000}"/>
    <hyperlink ref="Y7" r:id="rId12" xr:uid="{00000000-0004-0000-0100-00000B000000}"/>
    <hyperlink ref="X8" r:id="rId13" xr:uid="{00000000-0004-0000-0100-00000C000000}"/>
    <hyperlink ref="Y8" r:id="rId14" xr:uid="{00000000-0004-0000-0100-00000D000000}"/>
    <hyperlink ref="X9" r:id="rId15" xr:uid="{00000000-0004-0000-0100-00000E000000}"/>
    <hyperlink ref="Y9" r:id="rId16" xr:uid="{00000000-0004-0000-0100-00000F000000}"/>
    <hyperlink ref="X10" r:id="rId17" xr:uid="{00000000-0004-0000-0100-000010000000}"/>
    <hyperlink ref="Y10" r:id="rId18" xr:uid="{00000000-0004-0000-0100-000011000000}"/>
    <hyperlink ref="X11" r:id="rId19" xr:uid="{00000000-0004-0000-0100-000012000000}"/>
    <hyperlink ref="Y11" r:id="rId20" xr:uid="{00000000-0004-0000-0100-000013000000}"/>
    <hyperlink ref="X12" r:id="rId21" xr:uid="{00000000-0004-0000-0100-000014000000}"/>
    <hyperlink ref="Y12" r:id="rId22" xr:uid="{00000000-0004-0000-0100-000015000000}"/>
    <hyperlink ref="X13" r:id="rId23" xr:uid="{00000000-0004-0000-0100-000016000000}"/>
    <hyperlink ref="Y13" r:id="rId24" xr:uid="{00000000-0004-0000-0100-000017000000}"/>
    <hyperlink ref="X14" r:id="rId25" xr:uid="{00000000-0004-0000-0100-000018000000}"/>
    <hyperlink ref="Y14" r:id="rId26" xr:uid="{00000000-0004-0000-0100-000019000000}"/>
    <hyperlink ref="X15" r:id="rId27" xr:uid="{00000000-0004-0000-0100-00001A000000}"/>
    <hyperlink ref="Y15" r:id="rId28" xr:uid="{00000000-0004-0000-0100-00001B000000}"/>
    <hyperlink ref="X16" r:id="rId29" xr:uid="{00000000-0004-0000-0100-00001C000000}"/>
    <hyperlink ref="Y16" r:id="rId30" xr:uid="{00000000-0004-0000-0100-00001D000000}"/>
    <hyperlink ref="X17" r:id="rId31" xr:uid="{00000000-0004-0000-0100-00001E000000}"/>
    <hyperlink ref="Y17" r:id="rId32" xr:uid="{00000000-0004-0000-0100-00001F000000}"/>
    <hyperlink ref="X18" r:id="rId33" xr:uid="{00000000-0004-0000-0100-000020000000}"/>
    <hyperlink ref="Y18" r:id="rId34" xr:uid="{00000000-0004-0000-0100-000021000000}"/>
    <hyperlink ref="X19" r:id="rId35" xr:uid="{00000000-0004-0000-0100-000022000000}"/>
    <hyperlink ref="Y19" r:id="rId36" xr:uid="{00000000-0004-0000-0100-000023000000}"/>
    <hyperlink ref="X20" r:id="rId37" xr:uid="{00000000-0004-0000-0100-000024000000}"/>
    <hyperlink ref="Y20" r:id="rId38" xr:uid="{00000000-0004-0000-0100-000025000000}"/>
    <hyperlink ref="X21" r:id="rId39" xr:uid="{00000000-0004-0000-0100-000026000000}"/>
    <hyperlink ref="Y21" r:id="rId40" xr:uid="{00000000-0004-0000-0100-000027000000}"/>
    <hyperlink ref="X22" r:id="rId41" xr:uid="{00000000-0004-0000-0100-000028000000}"/>
    <hyperlink ref="Y22" r:id="rId42" xr:uid="{00000000-0004-0000-0100-000029000000}"/>
    <hyperlink ref="X23" r:id="rId43" xr:uid="{00000000-0004-0000-0100-00002A000000}"/>
    <hyperlink ref="Y23" r:id="rId44" xr:uid="{00000000-0004-0000-0100-00002B000000}"/>
    <hyperlink ref="X24" r:id="rId45" xr:uid="{00000000-0004-0000-0100-00002C000000}"/>
    <hyperlink ref="Y24" r:id="rId46" xr:uid="{00000000-0004-0000-0100-00002D000000}"/>
    <hyperlink ref="X25" r:id="rId47" xr:uid="{00000000-0004-0000-0100-00002E000000}"/>
    <hyperlink ref="Y25" r:id="rId48" xr:uid="{00000000-0004-0000-0100-00002F000000}"/>
    <hyperlink ref="X26" r:id="rId49" xr:uid="{00000000-0004-0000-0100-000030000000}"/>
    <hyperlink ref="Y26" r:id="rId50" xr:uid="{00000000-0004-0000-0100-000031000000}"/>
    <hyperlink ref="X27" r:id="rId51" xr:uid="{00000000-0004-0000-0100-000032000000}"/>
    <hyperlink ref="Y27" r:id="rId52" xr:uid="{00000000-0004-0000-0100-000033000000}"/>
    <hyperlink ref="X28" r:id="rId53" xr:uid="{00000000-0004-0000-0100-000034000000}"/>
    <hyperlink ref="Y28" r:id="rId54" xr:uid="{00000000-0004-0000-0100-000035000000}"/>
    <hyperlink ref="X29" r:id="rId55" xr:uid="{00000000-0004-0000-0100-000036000000}"/>
    <hyperlink ref="Y29" r:id="rId56" xr:uid="{00000000-0004-0000-0100-000037000000}"/>
    <hyperlink ref="X30" r:id="rId57" xr:uid="{00000000-0004-0000-0100-000038000000}"/>
    <hyperlink ref="Y30" r:id="rId58" xr:uid="{00000000-0004-0000-0100-000039000000}"/>
    <hyperlink ref="X31" r:id="rId59" xr:uid="{00000000-0004-0000-0100-00003A000000}"/>
    <hyperlink ref="Y31" r:id="rId60" xr:uid="{00000000-0004-0000-0100-00003B000000}"/>
    <hyperlink ref="X32" r:id="rId61" xr:uid="{00000000-0004-0000-0100-00003C000000}"/>
    <hyperlink ref="Y32" r:id="rId62" xr:uid="{00000000-0004-0000-0100-00003D000000}"/>
    <hyperlink ref="X33" r:id="rId63" xr:uid="{00000000-0004-0000-0100-00003E000000}"/>
    <hyperlink ref="Y33" r:id="rId64" xr:uid="{00000000-0004-0000-0100-00003F000000}"/>
    <hyperlink ref="X34" r:id="rId65" xr:uid="{00000000-0004-0000-0100-000040000000}"/>
    <hyperlink ref="Y34" r:id="rId66" xr:uid="{00000000-0004-0000-0100-000041000000}"/>
    <hyperlink ref="X35" r:id="rId67" xr:uid="{00000000-0004-0000-0100-000042000000}"/>
    <hyperlink ref="Y35" r:id="rId68" xr:uid="{00000000-0004-0000-0100-000043000000}"/>
    <hyperlink ref="X36" r:id="rId69" xr:uid="{00000000-0004-0000-0100-000044000000}"/>
    <hyperlink ref="Y36" r:id="rId70" xr:uid="{00000000-0004-0000-0100-000045000000}"/>
    <hyperlink ref="X37" r:id="rId71" xr:uid="{00000000-0004-0000-0100-000046000000}"/>
    <hyperlink ref="Y37" r:id="rId72" xr:uid="{00000000-0004-0000-0100-000047000000}"/>
    <hyperlink ref="X38" r:id="rId73" xr:uid="{00000000-0004-0000-0100-000048000000}"/>
    <hyperlink ref="Y38" r:id="rId74" xr:uid="{00000000-0004-0000-0100-000049000000}"/>
    <hyperlink ref="X39" r:id="rId75" xr:uid="{00000000-0004-0000-0100-00004A000000}"/>
    <hyperlink ref="Y39" r:id="rId76" xr:uid="{00000000-0004-0000-0100-00004B000000}"/>
    <hyperlink ref="X40" r:id="rId77" xr:uid="{00000000-0004-0000-0100-00004C000000}"/>
    <hyperlink ref="Y40" r:id="rId78" xr:uid="{00000000-0004-0000-0100-00004D000000}"/>
    <hyperlink ref="X41" r:id="rId79" xr:uid="{00000000-0004-0000-0100-00004E000000}"/>
    <hyperlink ref="Y41" r:id="rId80" xr:uid="{00000000-0004-0000-0100-00004F000000}"/>
    <hyperlink ref="X42" r:id="rId81" xr:uid="{00000000-0004-0000-0100-000050000000}"/>
    <hyperlink ref="Y42" r:id="rId82" xr:uid="{00000000-0004-0000-0100-000051000000}"/>
    <hyperlink ref="X43" r:id="rId83" xr:uid="{00000000-0004-0000-0100-000052000000}"/>
    <hyperlink ref="Y43" r:id="rId84" xr:uid="{00000000-0004-0000-0100-000053000000}"/>
    <hyperlink ref="X44" r:id="rId85" xr:uid="{00000000-0004-0000-0100-000054000000}"/>
    <hyperlink ref="Y44" r:id="rId86" xr:uid="{00000000-0004-0000-0100-000055000000}"/>
    <hyperlink ref="X45" r:id="rId87" xr:uid="{00000000-0004-0000-0100-000056000000}"/>
    <hyperlink ref="Y45" r:id="rId88" xr:uid="{00000000-0004-0000-0100-000057000000}"/>
    <hyperlink ref="X46" r:id="rId89" xr:uid="{00000000-0004-0000-0100-000058000000}"/>
    <hyperlink ref="Y46" r:id="rId90" xr:uid="{00000000-0004-0000-0100-000059000000}"/>
    <hyperlink ref="X47" r:id="rId91" xr:uid="{00000000-0004-0000-0100-00005A000000}"/>
    <hyperlink ref="Y47" r:id="rId92" xr:uid="{00000000-0004-0000-0100-00005B000000}"/>
    <hyperlink ref="X48" r:id="rId93" xr:uid="{00000000-0004-0000-0100-00005C000000}"/>
    <hyperlink ref="Y48" r:id="rId94" xr:uid="{00000000-0004-0000-0100-00005D000000}"/>
    <hyperlink ref="X49" r:id="rId95" xr:uid="{00000000-0004-0000-0100-00005E000000}"/>
    <hyperlink ref="Y49" r:id="rId96" xr:uid="{00000000-0004-0000-0100-00005F000000}"/>
    <hyperlink ref="X50" r:id="rId97" xr:uid="{00000000-0004-0000-0100-000060000000}"/>
    <hyperlink ref="Y50" r:id="rId98" xr:uid="{00000000-0004-0000-0100-000061000000}"/>
    <hyperlink ref="X51" r:id="rId99" xr:uid="{00000000-0004-0000-0100-000062000000}"/>
    <hyperlink ref="Y51" r:id="rId100" xr:uid="{00000000-0004-0000-0100-000063000000}"/>
    <hyperlink ref="X52" r:id="rId101" xr:uid="{00000000-0004-0000-0100-000064000000}"/>
    <hyperlink ref="Y52" r:id="rId102" xr:uid="{00000000-0004-0000-0100-000065000000}"/>
    <hyperlink ref="X53" r:id="rId103" xr:uid="{00000000-0004-0000-0100-000066000000}"/>
    <hyperlink ref="Y53" r:id="rId104" xr:uid="{00000000-0004-0000-0100-000067000000}"/>
    <hyperlink ref="X54" r:id="rId105" xr:uid="{00000000-0004-0000-0100-000068000000}"/>
    <hyperlink ref="Y54" r:id="rId106" xr:uid="{00000000-0004-0000-0100-000069000000}"/>
    <hyperlink ref="X55" r:id="rId107" xr:uid="{00000000-0004-0000-0100-00006A000000}"/>
    <hyperlink ref="Y55" r:id="rId108" xr:uid="{00000000-0004-0000-0100-00006B000000}"/>
    <hyperlink ref="X56" r:id="rId109" xr:uid="{00000000-0004-0000-0100-00006C000000}"/>
    <hyperlink ref="Y56" r:id="rId110" xr:uid="{00000000-0004-0000-0100-00006D000000}"/>
    <hyperlink ref="X57" r:id="rId111" xr:uid="{00000000-0004-0000-0100-00006E000000}"/>
    <hyperlink ref="Y57" r:id="rId112" xr:uid="{00000000-0004-0000-0100-00006F000000}"/>
    <hyperlink ref="X58" r:id="rId113" xr:uid="{00000000-0004-0000-0100-000070000000}"/>
    <hyperlink ref="Y58" r:id="rId114" xr:uid="{00000000-0004-0000-0100-000071000000}"/>
    <hyperlink ref="X59" r:id="rId115" xr:uid="{00000000-0004-0000-0100-000072000000}"/>
    <hyperlink ref="Y59" r:id="rId116" xr:uid="{00000000-0004-0000-0100-000073000000}"/>
    <hyperlink ref="X60" r:id="rId117" xr:uid="{00000000-0004-0000-0100-000074000000}"/>
    <hyperlink ref="Y60" r:id="rId118" xr:uid="{00000000-0004-0000-0100-000075000000}"/>
    <hyperlink ref="X61" r:id="rId119" xr:uid="{00000000-0004-0000-0100-000076000000}"/>
    <hyperlink ref="Y61" r:id="rId120" xr:uid="{00000000-0004-0000-0100-000077000000}"/>
    <hyperlink ref="X62" r:id="rId121" xr:uid="{00000000-0004-0000-0100-000078000000}"/>
    <hyperlink ref="Y62" r:id="rId122" xr:uid="{00000000-0004-0000-0100-000079000000}"/>
    <hyperlink ref="X63" r:id="rId123" xr:uid="{00000000-0004-0000-0100-00007A000000}"/>
    <hyperlink ref="Y63" r:id="rId124" xr:uid="{00000000-0004-0000-0100-00007B000000}"/>
    <hyperlink ref="X64" r:id="rId125" xr:uid="{00000000-0004-0000-0100-00007C000000}"/>
    <hyperlink ref="Y64" r:id="rId126" xr:uid="{00000000-0004-0000-0100-00007D000000}"/>
    <hyperlink ref="X65" r:id="rId127" xr:uid="{00000000-0004-0000-0100-00007E000000}"/>
    <hyperlink ref="Y65" r:id="rId128" xr:uid="{00000000-0004-0000-0100-00007F000000}"/>
    <hyperlink ref="X66" r:id="rId129" xr:uid="{00000000-0004-0000-0100-000080000000}"/>
    <hyperlink ref="Y66" r:id="rId130" xr:uid="{00000000-0004-0000-0100-000081000000}"/>
    <hyperlink ref="X67" r:id="rId131" xr:uid="{00000000-0004-0000-0100-000082000000}"/>
    <hyperlink ref="Y67" r:id="rId132" xr:uid="{00000000-0004-0000-0100-000083000000}"/>
    <hyperlink ref="X68" r:id="rId133" xr:uid="{00000000-0004-0000-0100-000084000000}"/>
    <hyperlink ref="Y68" r:id="rId134" xr:uid="{00000000-0004-0000-0100-000085000000}"/>
    <hyperlink ref="X69" r:id="rId135" xr:uid="{00000000-0004-0000-0100-000086000000}"/>
    <hyperlink ref="Y69" r:id="rId136" xr:uid="{00000000-0004-0000-0100-000087000000}"/>
    <hyperlink ref="X70" r:id="rId137" xr:uid="{00000000-0004-0000-0100-000088000000}"/>
    <hyperlink ref="Y70" r:id="rId138" xr:uid="{00000000-0004-0000-0100-000089000000}"/>
    <hyperlink ref="X71" r:id="rId139" xr:uid="{00000000-0004-0000-0100-00008A000000}"/>
    <hyperlink ref="Y71" r:id="rId140" xr:uid="{00000000-0004-0000-0100-00008B000000}"/>
    <hyperlink ref="X72" r:id="rId141" xr:uid="{00000000-0004-0000-0100-00008C000000}"/>
    <hyperlink ref="Y72" r:id="rId142" xr:uid="{00000000-0004-0000-0100-00008D000000}"/>
    <hyperlink ref="X73" r:id="rId143" xr:uid="{00000000-0004-0000-0100-00008E000000}"/>
    <hyperlink ref="Y73" r:id="rId144" xr:uid="{00000000-0004-0000-0100-00008F000000}"/>
    <hyperlink ref="X74" r:id="rId145" xr:uid="{00000000-0004-0000-0100-000090000000}"/>
    <hyperlink ref="Y74" r:id="rId146" xr:uid="{00000000-0004-0000-0100-000091000000}"/>
    <hyperlink ref="X75" r:id="rId147" xr:uid="{00000000-0004-0000-0100-000092000000}"/>
    <hyperlink ref="Y75" r:id="rId148" xr:uid="{00000000-0004-0000-0100-000093000000}"/>
    <hyperlink ref="X76" r:id="rId149" xr:uid="{00000000-0004-0000-0100-000094000000}"/>
    <hyperlink ref="Y76" r:id="rId150" xr:uid="{00000000-0004-0000-0100-000095000000}"/>
    <hyperlink ref="X77" r:id="rId151" xr:uid="{00000000-0004-0000-0100-000096000000}"/>
    <hyperlink ref="Y77" r:id="rId152" xr:uid="{00000000-0004-0000-0100-000097000000}"/>
    <hyperlink ref="X78" r:id="rId153" xr:uid="{00000000-0004-0000-0100-000098000000}"/>
    <hyperlink ref="Y78" r:id="rId154" xr:uid="{00000000-0004-0000-0100-000099000000}"/>
    <hyperlink ref="X79" r:id="rId155" xr:uid="{00000000-0004-0000-0100-00009A000000}"/>
    <hyperlink ref="Y79" r:id="rId156" xr:uid="{00000000-0004-0000-0100-00009B000000}"/>
    <hyperlink ref="X80" r:id="rId157" xr:uid="{00000000-0004-0000-0100-00009C000000}"/>
    <hyperlink ref="Y80" r:id="rId158" xr:uid="{00000000-0004-0000-0100-00009D000000}"/>
    <hyperlink ref="X81" r:id="rId159" xr:uid="{00000000-0004-0000-0100-00009E000000}"/>
    <hyperlink ref="Y81" r:id="rId160" xr:uid="{00000000-0004-0000-0100-00009F000000}"/>
    <hyperlink ref="X82" r:id="rId161" xr:uid="{00000000-0004-0000-0100-0000A0000000}"/>
    <hyperlink ref="Y82" r:id="rId162" xr:uid="{00000000-0004-0000-0100-0000A1000000}"/>
    <hyperlink ref="X83" r:id="rId163" xr:uid="{00000000-0004-0000-0100-0000A2000000}"/>
    <hyperlink ref="Y83" r:id="rId164" xr:uid="{00000000-0004-0000-0100-0000A3000000}"/>
    <hyperlink ref="X84" r:id="rId165" xr:uid="{00000000-0004-0000-0100-0000A4000000}"/>
    <hyperlink ref="Y84" r:id="rId166" xr:uid="{00000000-0004-0000-0100-0000A5000000}"/>
    <hyperlink ref="X85" r:id="rId167" xr:uid="{00000000-0004-0000-0100-0000A6000000}"/>
    <hyperlink ref="Y85" r:id="rId168" xr:uid="{00000000-0004-0000-0100-0000A7000000}"/>
    <hyperlink ref="X86" r:id="rId169" xr:uid="{00000000-0004-0000-0100-0000A8000000}"/>
    <hyperlink ref="Y86" r:id="rId170" xr:uid="{00000000-0004-0000-0100-0000A9000000}"/>
    <hyperlink ref="X87" r:id="rId171" xr:uid="{00000000-0004-0000-0100-0000AA000000}"/>
    <hyperlink ref="Y87" r:id="rId172" xr:uid="{00000000-0004-0000-0100-0000AB000000}"/>
    <hyperlink ref="X88" r:id="rId173" xr:uid="{00000000-0004-0000-0100-0000AC000000}"/>
    <hyperlink ref="Y88" r:id="rId174" xr:uid="{00000000-0004-0000-0100-0000AD000000}"/>
    <hyperlink ref="X89" r:id="rId175" xr:uid="{00000000-0004-0000-0100-0000AE000000}"/>
    <hyperlink ref="Y89" r:id="rId176" xr:uid="{00000000-0004-0000-0100-0000AF000000}"/>
    <hyperlink ref="X90" r:id="rId177" xr:uid="{00000000-0004-0000-0100-0000B0000000}"/>
    <hyperlink ref="Y90" r:id="rId178" xr:uid="{00000000-0004-0000-0100-0000B1000000}"/>
    <hyperlink ref="X91" r:id="rId179" xr:uid="{00000000-0004-0000-0100-0000B2000000}"/>
    <hyperlink ref="Y91" r:id="rId180" xr:uid="{00000000-0004-0000-0100-0000B3000000}"/>
    <hyperlink ref="X92" r:id="rId181" xr:uid="{00000000-0004-0000-0100-0000B4000000}"/>
    <hyperlink ref="Y92" r:id="rId182" xr:uid="{00000000-0004-0000-0100-0000B5000000}"/>
    <hyperlink ref="X93" r:id="rId183" xr:uid="{00000000-0004-0000-0100-0000B6000000}"/>
    <hyperlink ref="Y93" r:id="rId184" xr:uid="{00000000-0004-0000-0100-0000B7000000}"/>
    <hyperlink ref="X94" r:id="rId185" xr:uid="{00000000-0004-0000-0100-0000B8000000}"/>
    <hyperlink ref="Y94" r:id="rId186" xr:uid="{00000000-0004-0000-0100-0000B9000000}"/>
    <hyperlink ref="X95" r:id="rId187" xr:uid="{00000000-0004-0000-0100-0000BA000000}"/>
    <hyperlink ref="Y95" r:id="rId188" xr:uid="{00000000-0004-0000-0100-0000BB000000}"/>
    <hyperlink ref="X96" r:id="rId189" xr:uid="{00000000-0004-0000-0100-0000BC000000}"/>
    <hyperlink ref="Y96" r:id="rId190" xr:uid="{00000000-0004-0000-0100-0000BD000000}"/>
    <hyperlink ref="X97" r:id="rId191" xr:uid="{00000000-0004-0000-0100-0000BE000000}"/>
    <hyperlink ref="Y97" r:id="rId192" xr:uid="{00000000-0004-0000-0100-0000BF000000}"/>
    <hyperlink ref="X98" r:id="rId193" xr:uid="{00000000-0004-0000-0100-0000C0000000}"/>
    <hyperlink ref="Y98" r:id="rId194" xr:uid="{00000000-0004-0000-0100-0000C1000000}"/>
    <hyperlink ref="X99" r:id="rId195" xr:uid="{00000000-0004-0000-0100-0000C2000000}"/>
    <hyperlink ref="Y99" r:id="rId196" xr:uid="{00000000-0004-0000-0100-0000C3000000}"/>
    <hyperlink ref="X100" r:id="rId197" xr:uid="{00000000-0004-0000-0100-0000C4000000}"/>
    <hyperlink ref="Y100" r:id="rId198" xr:uid="{00000000-0004-0000-0100-0000C5000000}"/>
    <hyperlink ref="X101" r:id="rId199" xr:uid="{00000000-0004-0000-0100-0000C6000000}"/>
    <hyperlink ref="Y101" r:id="rId200" xr:uid="{00000000-0004-0000-0100-0000C7000000}"/>
    <hyperlink ref="X102" r:id="rId201" xr:uid="{00000000-0004-0000-0100-0000C8000000}"/>
    <hyperlink ref="Y102" r:id="rId202" xr:uid="{00000000-0004-0000-0100-0000C9000000}"/>
    <hyperlink ref="X103" r:id="rId203" xr:uid="{00000000-0004-0000-0100-0000CA000000}"/>
    <hyperlink ref="Y103" r:id="rId204" xr:uid="{00000000-0004-0000-0100-0000CB000000}"/>
    <hyperlink ref="X104" r:id="rId205" xr:uid="{00000000-0004-0000-0100-0000CC000000}"/>
    <hyperlink ref="Y104" r:id="rId206" xr:uid="{00000000-0004-0000-0100-0000CD000000}"/>
    <hyperlink ref="X105" r:id="rId207" xr:uid="{00000000-0004-0000-0100-0000CE000000}"/>
    <hyperlink ref="Y105" r:id="rId208" xr:uid="{00000000-0004-0000-0100-0000CF000000}"/>
    <hyperlink ref="X106" r:id="rId209" xr:uid="{00000000-0004-0000-0100-0000D0000000}"/>
    <hyperlink ref="Y106" r:id="rId210" xr:uid="{00000000-0004-0000-0100-0000D1000000}"/>
    <hyperlink ref="X107" r:id="rId211" xr:uid="{00000000-0004-0000-0100-0000D2000000}"/>
    <hyperlink ref="Y107" r:id="rId212" xr:uid="{00000000-0004-0000-0100-0000D3000000}"/>
    <hyperlink ref="X108" r:id="rId213" xr:uid="{00000000-0004-0000-0100-0000D4000000}"/>
    <hyperlink ref="Y108" r:id="rId214" xr:uid="{00000000-0004-0000-0100-0000D5000000}"/>
    <hyperlink ref="X109" r:id="rId215" xr:uid="{00000000-0004-0000-0100-0000D6000000}"/>
    <hyperlink ref="Y109" r:id="rId216" xr:uid="{00000000-0004-0000-0100-0000D7000000}"/>
    <hyperlink ref="X110" r:id="rId217" xr:uid="{00000000-0004-0000-0100-0000D8000000}"/>
    <hyperlink ref="Y110" r:id="rId218" xr:uid="{00000000-0004-0000-0100-0000D9000000}"/>
    <hyperlink ref="X111" r:id="rId219" xr:uid="{00000000-0004-0000-0100-0000DA000000}"/>
    <hyperlink ref="Y111" r:id="rId220" xr:uid="{00000000-0004-0000-0100-0000DB000000}"/>
    <hyperlink ref="X112" r:id="rId221" xr:uid="{00000000-0004-0000-0100-0000DC000000}"/>
    <hyperlink ref="Y112" r:id="rId222" xr:uid="{00000000-0004-0000-0100-0000DD000000}"/>
    <hyperlink ref="X113" r:id="rId223" xr:uid="{00000000-0004-0000-0100-0000DE000000}"/>
    <hyperlink ref="Y113" r:id="rId224" xr:uid="{00000000-0004-0000-0100-0000DF000000}"/>
    <hyperlink ref="X114" r:id="rId225" xr:uid="{00000000-0004-0000-0100-0000E0000000}"/>
    <hyperlink ref="Y114" r:id="rId226" xr:uid="{00000000-0004-0000-0100-0000E1000000}"/>
    <hyperlink ref="X115" r:id="rId227" xr:uid="{00000000-0004-0000-0100-0000E2000000}"/>
    <hyperlink ref="Y115" r:id="rId228" xr:uid="{00000000-0004-0000-0100-0000E3000000}"/>
    <hyperlink ref="X116" r:id="rId229" xr:uid="{00000000-0004-0000-0100-0000E4000000}"/>
    <hyperlink ref="Y116" r:id="rId230" xr:uid="{00000000-0004-0000-0100-0000E5000000}"/>
    <hyperlink ref="X117" r:id="rId231" xr:uid="{00000000-0004-0000-0100-0000E6000000}"/>
    <hyperlink ref="Y117" r:id="rId232" xr:uid="{00000000-0004-0000-0100-0000E7000000}"/>
    <hyperlink ref="X118" r:id="rId233" xr:uid="{00000000-0004-0000-0100-0000E8000000}"/>
    <hyperlink ref="Y118" r:id="rId234" xr:uid="{00000000-0004-0000-0100-0000E9000000}"/>
    <hyperlink ref="X119" r:id="rId235" xr:uid="{00000000-0004-0000-0100-0000EA000000}"/>
    <hyperlink ref="Y119" r:id="rId236" xr:uid="{00000000-0004-0000-0100-0000EB000000}"/>
    <hyperlink ref="X120" r:id="rId237" xr:uid="{00000000-0004-0000-0100-0000EC000000}"/>
    <hyperlink ref="Y120" r:id="rId238" xr:uid="{00000000-0004-0000-0100-0000ED000000}"/>
    <hyperlink ref="X121" r:id="rId239" xr:uid="{00000000-0004-0000-0100-0000EE000000}"/>
    <hyperlink ref="Y121" r:id="rId240" xr:uid="{00000000-0004-0000-0100-0000EF000000}"/>
    <hyperlink ref="X122" r:id="rId241" xr:uid="{00000000-0004-0000-0100-0000F0000000}"/>
    <hyperlink ref="Y122" r:id="rId242" xr:uid="{00000000-0004-0000-0100-0000F1000000}"/>
    <hyperlink ref="X123" r:id="rId243" xr:uid="{00000000-0004-0000-0100-0000F2000000}"/>
    <hyperlink ref="Y123" r:id="rId244" xr:uid="{00000000-0004-0000-0100-0000F3000000}"/>
    <hyperlink ref="X124" r:id="rId245" xr:uid="{00000000-0004-0000-0100-0000F4000000}"/>
    <hyperlink ref="Y124" r:id="rId246" xr:uid="{00000000-0004-0000-0100-0000F5000000}"/>
    <hyperlink ref="X125" r:id="rId247" xr:uid="{00000000-0004-0000-0100-0000F6000000}"/>
    <hyperlink ref="Y125" r:id="rId248" xr:uid="{00000000-0004-0000-0100-0000F7000000}"/>
    <hyperlink ref="X126" r:id="rId249" xr:uid="{00000000-0004-0000-0100-0000F8000000}"/>
    <hyperlink ref="Y126" r:id="rId250" xr:uid="{00000000-0004-0000-0100-0000F9000000}"/>
    <hyperlink ref="X127" r:id="rId251" xr:uid="{00000000-0004-0000-0100-0000FA000000}"/>
    <hyperlink ref="Y127" r:id="rId252" xr:uid="{00000000-0004-0000-0100-0000FB000000}"/>
    <hyperlink ref="X128" r:id="rId253" xr:uid="{00000000-0004-0000-0100-0000FC000000}"/>
    <hyperlink ref="Y128" r:id="rId254" xr:uid="{00000000-0004-0000-0100-0000FD000000}"/>
    <hyperlink ref="X129" r:id="rId255" xr:uid="{00000000-0004-0000-0100-0000FE000000}"/>
    <hyperlink ref="Y129" r:id="rId256" xr:uid="{00000000-0004-0000-0100-0000FF000000}"/>
    <hyperlink ref="X130" r:id="rId257" xr:uid="{00000000-0004-0000-0100-000000010000}"/>
    <hyperlink ref="Y130" r:id="rId258" xr:uid="{00000000-0004-0000-0100-000001010000}"/>
    <hyperlink ref="X131" r:id="rId259" xr:uid="{00000000-0004-0000-0100-000002010000}"/>
    <hyperlink ref="Y131" r:id="rId260" xr:uid="{00000000-0004-0000-0100-000003010000}"/>
    <hyperlink ref="X132" r:id="rId261" xr:uid="{00000000-0004-0000-0100-000004010000}"/>
    <hyperlink ref="Y132" r:id="rId262" xr:uid="{00000000-0004-0000-0100-000005010000}"/>
    <hyperlink ref="X133" r:id="rId263" xr:uid="{00000000-0004-0000-0100-000006010000}"/>
    <hyperlink ref="Y133" r:id="rId264" xr:uid="{00000000-0004-0000-0100-000007010000}"/>
    <hyperlink ref="X134" r:id="rId265" xr:uid="{00000000-0004-0000-0100-000008010000}"/>
    <hyperlink ref="Y134" r:id="rId266" xr:uid="{00000000-0004-0000-0100-000009010000}"/>
    <hyperlink ref="X135" r:id="rId267" xr:uid="{00000000-0004-0000-0100-00000A010000}"/>
    <hyperlink ref="Y135" r:id="rId268" xr:uid="{00000000-0004-0000-0100-00000B010000}"/>
    <hyperlink ref="X136" r:id="rId269" xr:uid="{00000000-0004-0000-0100-00000C010000}"/>
    <hyperlink ref="Y136" r:id="rId270" xr:uid="{00000000-0004-0000-0100-00000D010000}"/>
    <hyperlink ref="X137" r:id="rId271" xr:uid="{00000000-0004-0000-0100-00000E010000}"/>
    <hyperlink ref="Y137" r:id="rId272" xr:uid="{00000000-0004-0000-0100-00000F010000}"/>
    <hyperlink ref="X138" r:id="rId273" xr:uid="{00000000-0004-0000-0100-000010010000}"/>
    <hyperlink ref="Y138" r:id="rId274" xr:uid="{00000000-0004-0000-0100-000011010000}"/>
    <hyperlink ref="X139" r:id="rId275" xr:uid="{00000000-0004-0000-0100-000012010000}"/>
    <hyperlink ref="Y139" r:id="rId276" xr:uid="{00000000-0004-0000-0100-000013010000}"/>
    <hyperlink ref="X140" r:id="rId277" xr:uid="{00000000-0004-0000-0100-000014010000}"/>
    <hyperlink ref="Y140" r:id="rId278" xr:uid="{00000000-0004-0000-0100-000015010000}"/>
    <hyperlink ref="X141" r:id="rId279" xr:uid="{00000000-0004-0000-0100-000016010000}"/>
    <hyperlink ref="Y141" r:id="rId280" xr:uid="{00000000-0004-0000-0100-000017010000}"/>
    <hyperlink ref="X142" r:id="rId281" xr:uid="{00000000-0004-0000-0100-000018010000}"/>
    <hyperlink ref="Y142" r:id="rId282" xr:uid="{00000000-0004-0000-0100-000019010000}"/>
    <hyperlink ref="X143" r:id="rId283" xr:uid="{00000000-0004-0000-0100-00001A010000}"/>
    <hyperlink ref="Y143" r:id="rId284" xr:uid="{00000000-0004-0000-0100-00001B010000}"/>
    <hyperlink ref="X144" r:id="rId285" xr:uid="{00000000-0004-0000-0100-00001C010000}"/>
    <hyperlink ref="Y144" r:id="rId286" xr:uid="{00000000-0004-0000-0100-00001D010000}"/>
    <hyperlink ref="X145" r:id="rId287" xr:uid="{00000000-0004-0000-0100-00001E010000}"/>
    <hyperlink ref="Y145" r:id="rId288" xr:uid="{00000000-0004-0000-0100-00001F010000}"/>
    <hyperlink ref="X146" r:id="rId289" xr:uid="{00000000-0004-0000-0100-000020010000}"/>
    <hyperlink ref="Y146" r:id="rId290" xr:uid="{00000000-0004-0000-0100-000021010000}"/>
    <hyperlink ref="X147" r:id="rId291" xr:uid="{00000000-0004-0000-0100-000022010000}"/>
    <hyperlink ref="Y147" r:id="rId292" xr:uid="{00000000-0004-0000-0100-000023010000}"/>
    <hyperlink ref="X148" r:id="rId293" xr:uid="{00000000-0004-0000-0100-000024010000}"/>
    <hyperlink ref="Y148" r:id="rId294" xr:uid="{00000000-0004-0000-0100-000025010000}"/>
    <hyperlink ref="X149" r:id="rId295" xr:uid="{00000000-0004-0000-0100-000026010000}"/>
    <hyperlink ref="Y149" r:id="rId296" xr:uid="{00000000-0004-0000-0100-000027010000}"/>
    <hyperlink ref="X150" r:id="rId297" xr:uid="{00000000-0004-0000-0100-000028010000}"/>
    <hyperlink ref="Y150" r:id="rId298" xr:uid="{00000000-0004-0000-0100-000029010000}"/>
    <hyperlink ref="X151" r:id="rId299" xr:uid="{00000000-0004-0000-0100-00002A010000}"/>
    <hyperlink ref="Y151" r:id="rId300" xr:uid="{00000000-0004-0000-0100-00002B010000}"/>
    <hyperlink ref="X152" r:id="rId301" xr:uid="{00000000-0004-0000-0100-00002C010000}"/>
    <hyperlink ref="Y152" r:id="rId302" xr:uid="{00000000-0004-0000-0100-00002D010000}"/>
    <hyperlink ref="X153" r:id="rId303" xr:uid="{00000000-0004-0000-0100-00002E010000}"/>
    <hyperlink ref="Y153" r:id="rId304" xr:uid="{00000000-0004-0000-0100-00002F010000}"/>
    <hyperlink ref="X154" r:id="rId305" xr:uid="{00000000-0004-0000-0100-000030010000}"/>
    <hyperlink ref="Y154" r:id="rId306" xr:uid="{00000000-0004-0000-0100-000031010000}"/>
    <hyperlink ref="X155" r:id="rId307" xr:uid="{00000000-0004-0000-0100-000032010000}"/>
    <hyperlink ref="Y155" r:id="rId308" xr:uid="{00000000-0004-0000-0100-000033010000}"/>
    <hyperlink ref="X156" r:id="rId309" xr:uid="{00000000-0004-0000-0100-000034010000}"/>
    <hyperlink ref="Y156" r:id="rId310" xr:uid="{00000000-0004-0000-0100-000035010000}"/>
    <hyperlink ref="X157" r:id="rId311" xr:uid="{00000000-0004-0000-0100-000036010000}"/>
    <hyperlink ref="Y157" r:id="rId312" xr:uid="{00000000-0004-0000-0100-000037010000}"/>
    <hyperlink ref="X158" r:id="rId313" xr:uid="{00000000-0004-0000-0100-000038010000}"/>
    <hyperlink ref="Y158" r:id="rId314" xr:uid="{00000000-0004-0000-0100-000039010000}"/>
    <hyperlink ref="X159" r:id="rId315" xr:uid="{00000000-0004-0000-0100-00003A010000}"/>
    <hyperlink ref="Y159" r:id="rId316" xr:uid="{00000000-0004-0000-0100-00003B010000}"/>
    <hyperlink ref="X160" r:id="rId317" xr:uid="{00000000-0004-0000-0100-00003C010000}"/>
    <hyperlink ref="Y160" r:id="rId318" xr:uid="{00000000-0004-0000-0100-00003D010000}"/>
    <hyperlink ref="X161" r:id="rId319" xr:uid="{00000000-0004-0000-0100-00003E010000}"/>
    <hyperlink ref="Y161" r:id="rId320" xr:uid="{00000000-0004-0000-0100-00003F010000}"/>
    <hyperlink ref="X162" r:id="rId321" xr:uid="{00000000-0004-0000-0100-000040010000}"/>
    <hyperlink ref="Y162" r:id="rId322" xr:uid="{00000000-0004-0000-0100-000041010000}"/>
    <hyperlink ref="X163" r:id="rId323" xr:uid="{00000000-0004-0000-0100-000042010000}"/>
    <hyperlink ref="Y163" r:id="rId324" xr:uid="{00000000-0004-0000-0100-000043010000}"/>
    <hyperlink ref="X164" r:id="rId325" xr:uid="{00000000-0004-0000-0100-000044010000}"/>
    <hyperlink ref="Y164" r:id="rId326" xr:uid="{00000000-0004-0000-0100-000045010000}"/>
    <hyperlink ref="X165" r:id="rId327" xr:uid="{00000000-0004-0000-0100-000046010000}"/>
    <hyperlink ref="Y165" r:id="rId328" xr:uid="{00000000-0004-0000-0100-000047010000}"/>
    <hyperlink ref="X166" r:id="rId329" xr:uid="{00000000-0004-0000-0100-000048010000}"/>
    <hyperlink ref="Y166" r:id="rId330" xr:uid="{00000000-0004-0000-0100-000049010000}"/>
    <hyperlink ref="X167" r:id="rId331" xr:uid="{00000000-0004-0000-0100-00004A010000}"/>
    <hyperlink ref="Y167" r:id="rId332" xr:uid="{00000000-0004-0000-0100-00004B010000}"/>
    <hyperlink ref="X168" r:id="rId333" xr:uid="{00000000-0004-0000-0100-00004C010000}"/>
    <hyperlink ref="Y168" r:id="rId334" xr:uid="{00000000-0004-0000-0100-00004D010000}"/>
    <hyperlink ref="X169" r:id="rId335" xr:uid="{00000000-0004-0000-0100-00004E010000}"/>
    <hyperlink ref="Y169" r:id="rId336" xr:uid="{00000000-0004-0000-0100-00004F010000}"/>
    <hyperlink ref="X170" r:id="rId337" xr:uid="{00000000-0004-0000-0100-000050010000}"/>
    <hyperlink ref="Y170" r:id="rId338" xr:uid="{00000000-0004-0000-0100-000051010000}"/>
    <hyperlink ref="X171" r:id="rId339" xr:uid="{00000000-0004-0000-0100-000052010000}"/>
    <hyperlink ref="Y171" r:id="rId340" xr:uid="{00000000-0004-0000-0100-000053010000}"/>
    <hyperlink ref="X172" r:id="rId341" xr:uid="{00000000-0004-0000-0100-000054010000}"/>
    <hyperlink ref="Y172" r:id="rId342" xr:uid="{00000000-0004-0000-0100-000055010000}"/>
    <hyperlink ref="X173" r:id="rId343" xr:uid="{00000000-0004-0000-0100-000056010000}"/>
    <hyperlink ref="Y173" r:id="rId344" xr:uid="{00000000-0004-0000-0100-000057010000}"/>
    <hyperlink ref="X174" r:id="rId345" xr:uid="{00000000-0004-0000-0100-000058010000}"/>
    <hyperlink ref="Y174" r:id="rId346" xr:uid="{00000000-0004-0000-0100-000059010000}"/>
    <hyperlink ref="X175" r:id="rId347" xr:uid="{00000000-0004-0000-0100-00005A010000}"/>
    <hyperlink ref="Y175" r:id="rId348" xr:uid="{00000000-0004-0000-0100-00005B010000}"/>
    <hyperlink ref="X176" r:id="rId349" xr:uid="{00000000-0004-0000-0100-00005C010000}"/>
    <hyperlink ref="Y176" r:id="rId350" xr:uid="{00000000-0004-0000-0100-00005D010000}"/>
    <hyperlink ref="X177" r:id="rId351" xr:uid="{00000000-0004-0000-0100-00005E010000}"/>
    <hyperlink ref="Y177" r:id="rId352" xr:uid="{00000000-0004-0000-0100-00005F010000}"/>
    <hyperlink ref="X178" r:id="rId353" xr:uid="{00000000-0004-0000-0100-000060010000}"/>
    <hyperlink ref="Y178" r:id="rId354" xr:uid="{00000000-0004-0000-0100-000061010000}"/>
    <hyperlink ref="X179" r:id="rId355" xr:uid="{00000000-0004-0000-0100-000062010000}"/>
    <hyperlink ref="Y179" r:id="rId356" xr:uid="{00000000-0004-0000-0100-000063010000}"/>
    <hyperlink ref="X180" r:id="rId357" xr:uid="{00000000-0004-0000-0100-000064010000}"/>
    <hyperlink ref="Y180" r:id="rId358" xr:uid="{00000000-0004-0000-0100-000065010000}"/>
    <hyperlink ref="X181" r:id="rId359" xr:uid="{00000000-0004-0000-0100-000066010000}"/>
    <hyperlink ref="Y181" r:id="rId360" xr:uid="{00000000-0004-0000-0100-000067010000}"/>
    <hyperlink ref="X182" r:id="rId361" xr:uid="{00000000-0004-0000-0100-000068010000}"/>
    <hyperlink ref="Y182" r:id="rId362" xr:uid="{00000000-0004-0000-0100-000069010000}"/>
    <hyperlink ref="X183" r:id="rId363" xr:uid="{00000000-0004-0000-0100-00006A010000}"/>
    <hyperlink ref="Y183" r:id="rId364" xr:uid="{00000000-0004-0000-0100-00006B010000}"/>
    <hyperlink ref="X184" r:id="rId365" xr:uid="{00000000-0004-0000-0100-00006C010000}"/>
    <hyperlink ref="Y184" r:id="rId366" xr:uid="{00000000-0004-0000-0100-00006D010000}"/>
    <hyperlink ref="X185" r:id="rId367" xr:uid="{00000000-0004-0000-0100-00006E010000}"/>
    <hyperlink ref="Y185" r:id="rId368" xr:uid="{00000000-0004-0000-0100-00006F010000}"/>
    <hyperlink ref="X186" r:id="rId369" xr:uid="{00000000-0004-0000-0100-000070010000}"/>
    <hyperlink ref="Y186" r:id="rId370" xr:uid="{00000000-0004-0000-0100-000071010000}"/>
    <hyperlink ref="X187" r:id="rId371" xr:uid="{00000000-0004-0000-0100-000072010000}"/>
    <hyperlink ref="Y187" r:id="rId372" xr:uid="{00000000-0004-0000-0100-000073010000}"/>
    <hyperlink ref="X188" r:id="rId373" xr:uid="{00000000-0004-0000-0100-000074010000}"/>
    <hyperlink ref="Y188" r:id="rId374" xr:uid="{00000000-0004-0000-0100-000075010000}"/>
    <hyperlink ref="X189" r:id="rId375" xr:uid="{00000000-0004-0000-0100-000076010000}"/>
    <hyperlink ref="Y189" r:id="rId376" xr:uid="{00000000-0004-0000-0100-000077010000}"/>
    <hyperlink ref="X190" r:id="rId377" xr:uid="{00000000-0004-0000-0100-000078010000}"/>
    <hyperlink ref="Y190" r:id="rId378" xr:uid="{00000000-0004-0000-0100-000079010000}"/>
    <hyperlink ref="X191" r:id="rId379" xr:uid="{00000000-0004-0000-0100-00007A010000}"/>
    <hyperlink ref="Y191" r:id="rId380" xr:uid="{00000000-0004-0000-0100-00007B010000}"/>
    <hyperlink ref="X192" r:id="rId381" xr:uid="{00000000-0004-0000-0100-00007C010000}"/>
    <hyperlink ref="Y192" r:id="rId382" xr:uid="{00000000-0004-0000-0100-00007D010000}"/>
    <hyperlink ref="X193" r:id="rId383" xr:uid="{00000000-0004-0000-0100-00007E010000}"/>
    <hyperlink ref="Y193" r:id="rId384" xr:uid="{00000000-0004-0000-0100-00007F010000}"/>
    <hyperlink ref="X194" r:id="rId385" xr:uid="{00000000-0004-0000-0100-000080010000}"/>
    <hyperlink ref="Y194" r:id="rId386" xr:uid="{00000000-0004-0000-0100-000081010000}"/>
    <hyperlink ref="X195" r:id="rId387" xr:uid="{00000000-0004-0000-0100-000082010000}"/>
    <hyperlink ref="Y195" r:id="rId388" xr:uid="{00000000-0004-0000-0100-000083010000}"/>
    <hyperlink ref="X196" r:id="rId389" xr:uid="{00000000-0004-0000-0100-000084010000}"/>
    <hyperlink ref="Y196" r:id="rId390" xr:uid="{00000000-0004-0000-0100-000085010000}"/>
    <hyperlink ref="X197" r:id="rId391" xr:uid="{00000000-0004-0000-0100-000086010000}"/>
    <hyperlink ref="Y197" r:id="rId392" xr:uid="{00000000-0004-0000-0100-000087010000}"/>
    <hyperlink ref="X198" r:id="rId393" xr:uid="{00000000-0004-0000-0100-000088010000}"/>
    <hyperlink ref="Y198" r:id="rId394" xr:uid="{00000000-0004-0000-0100-000089010000}"/>
    <hyperlink ref="X199" r:id="rId395" xr:uid="{00000000-0004-0000-0100-00008A010000}"/>
    <hyperlink ref="Y199" r:id="rId396" xr:uid="{00000000-0004-0000-0100-00008B010000}"/>
    <hyperlink ref="X200" r:id="rId397" xr:uid="{00000000-0004-0000-0100-00008C010000}"/>
    <hyperlink ref="Y200" r:id="rId398" xr:uid="{00000000-0004-0000-0100-00008D010000}"/>
    <hyperlink ref="X201" r:id="rId399" xr:uid="{00000000-0004-0000-0100-00008E010000}"/>
    <hyperlink ref="Y201" r:id="rId400" xr:uid="{00000000-0004-0000-0100-00008F010000}"/>
    <hyperlink ref="X202" r:id="rId401" xr:uid="{00000000-0004-0000-0100-000090010000}"/>
    <hyperlink ref="Y202" r:id="rId402" xr:uid="{00000000-0004-0000-0100-000091010000}"/>
    <hyperlink ref="X203" r:id="rId403" xr:uid="{00000000-0004-0000-0100-000092010000}"/>
    <hyperlink ref="Y203" r:id="rId404" xr:uid="{00000000-0004-0000-0100-000093010000}"/>
    <hyperlink ref="X204" r:id="rId405" xr:uid="{00000000-0004-0000-0100-000094010000}"/>
    <hyperlink ref="Y204" r:id="rId406" xr:uid="{00000000-0004-0000-0100-000095010000}"/>
    <hyperlink ref="X205" r:id="rId407" xr:uid="{00000000-0004-0000-0100-000096010000}"/>
    <hyperlink ref="Y205" r:id="rId408" xr:uid="{00000000-0004-0000-0100-000097010000}"/>
    <hyperlink ref="X206" r:id="rId409" xr:uid="{00000000-0004-0000-0100-000098010000}"/>
    <hyperlink ref="Y206" r:id="rId410" xr:uid="{00000000-0004-0000-0100-000099010000}"/>
    <hyperlink ref="X207" r:id="rId411" xr:uid="{00000000-0004-0000-0100-00009A010000}"/>
    <hyperlink ref="Y207" r:id="rId412" xr:uid="{00000000-0004-0000-0100-00009B010000}"/>
    <hyperlink ref="X208" r:id="rId413" xr:uid="{00000000-0004-0000-0100-00009C010000}"/>
    <hyperlink ref="Y208" r:id="rId414" xr:uid="{00000000-0004-0000-0100-00009D010000}"/>
    <hyperlink ref="X209" r:id="rId415" xr:uid="{00000000-0004-0000-0100-00009E010000}"/>
    <hyperlink ref="Y209" r:id="rId416" xr:uid="{00000000-0004-0000-0100-00009F010000}"/>
    <hyperlink ref="X210" r:id="rId417" xr:uid="{00000000-0004-0000-0100-0000A0010000}"/>
    <hyperlink ref="Y210" r:id="rId418" xr:uid="{00000000-0004-0000-0100-0000A1010000}"/>
    <hyperlink ref="X211" r:id="rId419" xr:uid="{00000000-0004-0000-0100-0000A2010000}"/>
    <hyperlink ref="Y211" r:id="rId420" xr:uid="{00000000-0004-0000-0100-0000A3010000}"/>
    <hyperlink ref="X212" r:id="rId421" xr:uid="{00000000-0004-0000-0100-0000A4010000}"/>
    <hyperlink ref="Y212" r:id="rId422" xr:uid="{00000000-0004-0000-0100-0000A5010000}"/>
    <hyperlink ref="X213" r:id="rId423" xr:uid="{00000000-0004-0000-0100-0000A6010000}"/>
    <hyperlink ref="Y213" r:id="rId424" xr:uid="{00000000-0004-0000-0100-0000A7010000}"/>
    <hyperlink ref="X214" r:id="rId425" xr:uid="{00000000-0004-0000-0100-0000A8010000}"/>
    <hyperlink ref="Y214" r:id="rId426" xr:uid="{00000000-0004-0000-0100-0000A9010000}"/>
    <hyperlink ref="X215" r:id="rId427" xr:uid="{00000000-0004-0000-0100-0000AA010000}"/>
    <hyperlink ref="Y215" r:id="rId428" xr:uid="{00000000-0004-0000-0100-0000AB010000}"/>
    <hyperlink ref="X216" r:id="rId429" xr:uid="{00000000-0004-0000-0100-0000AC010000}"/>
    <hyperlink ref="Y216" r:id="rId430" xr:uid="{00000000-0004-0000-0100-0000AD010000}"/>
    <hyperlink ref="X217" r:id="rId431" xr:uid="{00000000-0004-0000-0100-0000AE010000}"/>
    <hyperlink ref="Y217" r:id="rId432" xr:uid="{00000000-0004-0000-0100-0000AF010000}"/>
    <hyperlink ref="X218" r:id="rId433" xr:uid="{00000000-0004-0000-0100-0000B0010000}"/>
    <hyperlink ref="Y218" r:id="rId434" xr:uid="{00000000-0004-0000-0100-0000B1010000}"/>
    <hyperlink ref="X219" r:id="rId435" xr:uid="{00000000-0004-0000-0100-0000B2010000}"/>
    <hyperlink ref="Y219" r:id="rId436" xr:uid="{00000000-0004-0000-0100-0000B3010000}"/>
    <hyperlink ref="X220" r:id="rId437" xr:uid="{00000000-0004-0000-0100-0000B4010000}"/>
    <hyperlink ref="Y220" r:id="rId438" xr:uid="{00000000-0004-0000-0100-0000B5010000}"/>
    <hyperlink ref="X221" r:id="rId439" xr:uid="{00000000-0004-0000-0100-0000B6010000}"/>
    <hyperlink ref="Y221" r:id="rId440" xr:uid="{00000000-0004-0000-0100-0000B7010000}"/>
    <hyperlink ref="X222" r:id="rId441" xr:uid="{00000000-0004-0000-0100-0000B8010000}"/>
    <hyperlink ref="Y222" r:id="rId442" xr:uid="{00000000-0004-0000-0100-0000B9010000}"/>
    <hyperlink ref="X223" r:id="rId443" xr:uid="{00000000-0004-0000-0100-0000BA010000}"/>
    <hyperlink ref="Y223" r:id="rId444" xr:uid="{00000000-0004-0000-0100-0000BB010000}"/>
    <hyperlink ref="X224" r:id="rId445" xr:uid="{00000000-0004-0000-0100-0000BC010000}"/>
    <hyperlink ref="Y224" r:id="rId446" xr:uid="{00000000-0004-0000-0100-0000BD010000}"/>
    <hyperlink ref="X225" r:id="rId447" xr:uid="{00000000-0004-0000-0100-0000BE010000}"/>
    <hyperlink ref="Y225" r:id="rId448" xr:uid="{00000000-0004-0000-0100-0000BF010000}"/>
    <hyperlink ref="X226" r:id="rId449" xr:uid="{00000000-0004-0000-0100-0000C0010000}"/>
    <hyperlink ref="Y226" r:id="rId450" xr:uid="{00000000-0004-0000-0100-0000C1010000}"/>
    <hyperlink ref="X227" r:id="rId451" xr:uid="{00000000-0004-0000-0100-0000C2010000}"/>
    <hyperlink ref="Y227" r:id="rId452" xr:uid="{00000000-0004-0000-0100-0000C3010000}"/>
    <hyperlink ref="X228" r:id="rId453" xr:uid="{00000000-0004-0000-0100-0000C4010000}"/>
    <hyperlink ref="Y228" r:id="rId454" xr:uid="{00000000-0004-0000-0100-0000C5010000}"/>
    <hyperlink ref="X229" r:id="rId455" xr:uid="{00000000-0004-0000-0100-0000C6010000}"/>
    <hyperlink ref="Y229" r:id="rId456" xr:uid="{00000000-0004-0000-0100-0000C7010000}"/>
    <hyperlink ref="X230" r:id="rId457" xr:uid="{00000000-0004-0000-0100-0000C8010000}"/>
    <hyperlink ref="Y230" r:id="rId458" xr:uid="{00000000-0004-0000-0100-0000C9010000}"/>
    <hyperlink ref="X231" r:id="rId459" xr:uid="{00000000-0004-0000-0100-0000CA010000}"/>
    <hyperlink ref="Y231" r:id="rId460" xr:uid="{00000000-0004-0000-0100-0000CB010000}"/>
    <hyperlink ref="X232" r:id="rId461" xr:uid="{00000000-0004-0000-0100-0000CC010000}"/>
    <hyperlink ref="Y232" r:id="rId462" xr:uid="{00000000-0004-0000-0100-0000CD010000}"/>
    <hyperlink ref="X233" r:id="rId463" xr:uid="{00000000-0004-0000-0100-0000CE010000}"/>
    <hyperlink ref="Y233" r:id="rId464" xr:uid="{00000000-0004-0000-0100-0000CF010000}"/>
    <hyperlink ref="X234" r:id="rId465" xr:uid="{00000000-0004-0000-0100-0000D0010000}"/>
    <hyperlink ref="Y234" r:id="rId466" xr:uid="{00000000-0004-0000-0100-0000D1010000}"/>
    <hyperlink ref="X235" r:id="rId467" xr:uid="{00000000-0004-0000-0100-0000D2010000}"/>
    <hyperlink ref="Y235" r:id="rId468" xr:uid="{00000000-0004-0000-0100-0000D3010000}"/>
    <hyperlink ref="X236" r:id="rId469" xr:uid="{00000000-0004-0000-0100-0000D4010000}"/>
    <hyperlink ref="Y236" r:id="rId470" xr:uid="{00000000-0004-0000-0100-0000D5010000}"/>
    <hyperlink ref="X237" r:id="rId471" xr:uid="{00000000-0004-0000-0100-0000D6010000}"/>
    <hyperlink ref="Y237" r:id="rId472" xr:uid="{00000000-0004-0000-0100-0000D7010000}"/>
    <hyperlink ref="X238" r:id="rId473" xr:uid="{00000000-0004-0000-0100-0000D8010000}"/>
    <hyperlink ref="Y238" r:id="rId474" xr:uid="{00000000-0004-0000-0100-0000D9010000}"/>
    <hyperlink ref="X239" r:id="rId475" xr:uid="{00000000-0004-0000-0100-0000DA010000}"/>
    <hyperlink ref="Y239" r:id="rId476" xr:uid="{00000000-0004-0000-0100-0000DB010000}"/>
    <hyperlink ref="X240" r:id="rId477" xr:uid="{00000000-0004-0000-0100-0000DC010000}"/>
    <hyperlink ref="Y240" r:id="rId478" xr:uid="{00000000-0004-0000-0100-0000DD010000}"/>
    <hyperlink ref="X241" r:id="rId479" xr:uid="{00000000-0004-0000-0100-0000DE010000}"/>
    <hyperlink ref="Y241" r:id="rId480" xr:uid="{00000000-0004-0000-0100-0000DF010000}"/>
    <hyperlink ref="X242" r:id="rId481" xr:uid="{00000000-0004-0000-0100-0000E0010000}"/>
    <hyperlink ref="Y242" r:id="rId482" xr:uid="{00000000-0004-0000-0100-0000E1010000}"/>
    <hyperlink ref="X243" r:id="rId483" xr:uid="{00000000-0004-0000-0100-0000E2010000}"/>
    <hyperlink ref="Y243" r:id="rId484" xr:uid="{00000000-0004-0000-0100-0000E3010000}"/>
    <hyperlink ref="X244" r:id="rId485" xr:uid="{00000000-0004-0000-0100-0000E4010000}"/>
    <hyperlink ref="Y244" r:id="rId486" xr:uid="{00000000-0004-0000-0100-0000E5010000}"/>
    <hyperlink ref="X245" r:id="rId487" xr:uid="{00000000-0004-0000-0100-0000E6010000}"/>
    <hyperlink ref="Y245" r:id="rId488" xr:uid="{00000000-0004-0000-0100-0000E7010000}"/>
    <hyperlink ref="X246" r:id="rId489" xr:uid="{00000000-0004-0000-0100-0000E8010000}"/>
    <hyperlink ref="Y246" r:id="rId490" xr:uid="{00000000-0004-0000-0100-0000E9010000}"/>
    <hyperlink ref="X247" r:id="rId491" xr:uid="{00000000-0004-0000-0100-0000EA010000}"/>
    <hyperlink ref="Y247" r:id="rId492" xr:uid="{00000000-0004-0000-0100-0000EB010000}"/>
    <hyperlink ref="X248" r:id="rId493" xr:uid="{00000000-0004-0000-0100-0000EC010000}"/>
    <hyperlink ref="Y248" r:id="rId494" xr:uid="{00000000-0004-0000-0100-0000ED010000}"/>
    <hyperlink ref="X249" r:id="rId495" xr:uid="{00000000-0004-0000-0100-0000EE010000}"/>
    <hyperlink ref="Y249" r:id="rId496" xr:uid="{00000000-0004-0000-0100-0000EF010000}"/>
    <hyperlink ref="X250" r:id="rId497" xr:uid="{00000000-0004-0000-0100-0000F0010000}"/>
    <hyperlink ref="Y250" r:id="rId498" xr:uid="{00000000-0004-0000-0100-0000F1010000}"/>
    <hyperlink ref="X251" r:id="rId499" xr:uid="{00000000-0004-0000-0100-0000F2010000}"/>
    <hyperlink ref="Y251" r:id="rId500" xr:uid="{00000000-0004-0000-0100-0000F3010000}"/>
    <hyperlink ref="X252" r:id="rId501" xr:uid="{00000000-0004-0000-0100-0000F4010000}"/>
    <hyperlink ref="Y252" r:id="rId502" xr:uid="{00000000-0004-0000-0100-0000F5010000}"/>
    <hyperlink ref="X253" r:id="rId503" xr:uid="{00000000-0004-0000-0100-0000F6010000}"/>
    <hyperlink ref="Y253" r:id="rId504" xr:uid="{00000000-0004-0000-0100-0000F7010000}"/>
    <hyperlink ref="X254" r:id="rId505" xr:uid="{00000000-0004-0000-0100-0000F8010000}"/>
    <hyperlink ref="Y254" r:id="rId506" xr:uid="{00000000-0004-0000-0100-0000F9010000}"/>
    <hyperlink ref="X255" r:id="rId507" xr:uid="{00000000-0004-0000-0100-0000FA010000}"/>
    <hyperlink ref="Y255" r:id="rId508" xr:uid="{00000000-0004-0000-0100-0000FB010000}"/>
    <hyperlink ref="X256" r:id="rId509" xr:uid="{00000000-0004-0000-0100-0000FC010000}"/>
    <hyperlink ref="Y256" r:id="rId510" xr:uid="{00000000-0004-0000-0100-0000FD010000}"/>
    <hyperlink ref="X257" r:id="rId511" xr:uid="{00000000-0004-0000-0100-0000FE010000}"/>
    <hyperlink ref="Y257" r:id="rId512" xr:uid="{00000000-0004-0000-0100-0000FF010000}"/>
    <hyperlink ref="X258" r:id="rId513" xr:uid="{00000000-0004-0000-0100-000000020000}"/>
    <hyperlink ref="Y258" r:id="rId514" xr:uid="{00000000-0004-0000-0100-000001020000}"/>
    <hyperlink ref="X259" r:id="rId515" xr:uid="{00000000-0004-0000-0100-000002020000}"/>
    <hyperlink ref="Y259" r:id="rId516" xr:uid="{00000000-0004-0000-0100-000003020000}"/>
    <hyperlink ref="X260" r:id="rId517" xr:uid="{00000000-0004-0000-0100-000004020000}"/>
    <hyperlink ref="Y260" r:id="rId518" xr:uid="{00000000-0004-0000-0100-000005020000}"/>
    <hyperlink ref="X261" r:id="rId519" xr:uid="{00000000-0004-0000-0100-000006020000}"/>
    <hyperlink ref="Y261" r:id="rId520" xr:uid="{00000000-0004-0000-0100-000007020000}"/>
    <hyperlink ref="X262" r:id="rId521" xr:uid="{00000000-0004-0000-0100-000008020000}"/>
    <hyperlink ref="Y262" r:id="rId522" xr:uid="{00000000-0004-0000-0100-000009020000}"/>
    <hyperlink ref="X263" r:id="rId523" xr:uid="{00000000-0004-0000-0100-00000A020000}"/>
    <hyperlink ref="Y263" r:id="rId524" xr:uid="{00000000-0004-0000-0100-00000B020000}"/>
    <hyperlink ref="X264" r:id="rId525" xr:uid="{00000000-0004-0000-0100-00000C020000}"/>
    <hyperlink ref="Y264" r:id="rId526" xr:uid="{00000000-0004-0000-0100-00000D020000}"/>
    <hyperlink ref="X265" r:id="rId527" xr:uid="{00000000-0004-0000-0100-00000E020000}"/>
    <hyperlink ref="Y265" r:id="rId528" xr:uid="{00000000-0004-0000-0100-00000F020000}"/>
    <hyperlink ref="X266" r:id="rId529" xr:uid="{00000000-0004-0000-0100-000010020000}"/>
    <hyperlink ref="Y266" r:id="rId530" xr:uid="{00000000-0004-0000-0100-000011020000}"/>
    <hyperlink ref="X267" r:id="rId531" xr:uid="{00000000-0004-0000-0100-000012020000}"/>
    <hyperlink ref="Y267" r:id="rId532" xr:uid="{00000000-0004-0000-0100-000013020000}"/>
    <hyperlink ref="X268" r:id="rId533" xr:uid="{00000000-0004-0000-0100-000014020000}"/>
    <hyperlink ref="Y268" r:id="rId534" xr:uid="{00000000-0004-0000-0100-000015020000}"/>
    <hyperlink ref="X269" r:id="rId535" xr:uid="{00000000-0004-0000-0100-000016020000}"/>
    <hyperlink ref="Y269" r:id="rId536" xr:uid="{00000000-0004-0000-0100-000017020000}"/>
    <hyperlink ref="X270" r:id="rId537" xr:uid="{00000000-0004-0000-0100-000018020000}"/>
    <hyperlink ref="Y270" r:id="rId538" xr:uid="{00000000-0004-0000-0100-000019020000}"/>
    <hyperlink ref="X271" r:id="rId539" xr:uid="{00000000-0004-0000-0100-00001A020000}"/>
    <hyperlink ref="Y271" r:id="rId540" xr:uid="{00000000-0004-0000-0100-00001B020000}"/>
    <hyperlink ref="X272" r:id="rId541" xr:uid="{00000000-0004-0000-0100-00001C020000}"/>
    <hyperlink ref="Y272" r:id="rId542" xr:uid="{00000000-0004-0000-0100-00001D020000}"/>
    <hyperlink ref="X273" r:id="rId543" xr:uid="{00000000-0004-0000-0100-00001E020000}"/>
    <hyperlink ref="Y273" r:id="rId544" xr:uid="{00000000-0004-0000-0100-00001F020000}"/>
    <hyperlink ref="X274" r:id="rId545" xr:uid="{00000000-0004-0000-0100-000020020000}"/>
    <hyperlink ref="Y274" r:id="rId546" xr:uid="{00000000-0004-0000-0100-000021020000}"/>
    <hyperlink ref="X275" r:id="rId547" xr:uid="{00000000-0004-0000-0100-000022020000}"/>
    <hyperlink ref="Y275" r:id="rId548" xr:uid="{00000000-0004-0000-0100-000023020000}"/>
    <hyperlink ref="X276" r:id="rId549" xr:uid="{00000000-0004-0000-0100-000024020000}"/>
    <hyperlink ref="Y276" r:id="rId550" xr:uid="{00000000-0004-0000-0100-000025020000}"/>
    <hyperlink ref="X277" r:id="rId551" xr:uid="{00000000-0004-0000-0100-000026020000}"/>
    <hyperlink ref="Y277" r:id="rId552" xr:uid="{00000000-0004-0000-0100-000027020000}"/>
    <hyperlink ref="X278" r:id="rId553" xr:uid="{00000000-0004-0000-0100-000028020000}"/>
    <hyperlink ref="Y278" r:id="rId554" xr:uid="{00000000-0004-0000-0100-000029020000}"/>
    <hyperlink ref="X279" r:id="rId555" xr:uid="{00000000-0004-0000-0100-00002A020000}"/>
    <hyperlink ref="Y279" r:id="rId556" xr:uid="{00000000-0004-0000-0100-00002B020000}"/>
    <hyperlink ref="X280" r:id="rId557" xr:uid="{00000000-0004-0000-0100-00002C020000}"/>
    <hyperlink ref="Y280" r:id="rId558" xr:uid="{00000000-0004-0000-0100-00002D020000}"/>
    <hyperlink ref="X281" r:id="rId559" xr:uid="{00000000-0004-0000-0100-00002E020000}"/>
    <hyperlink ref="Y281" r:id="rId560" xr:uid="{00000000-0004-0000-0100-00002F020000}"/>
    <hyperlink ref="X282" r:id="rId561" xr:uid="{00000000-0004-0000-0100-000030020000}"/>
    <hyperlink ref="Y282" r:id="rId562" xr:uid="{00000000-0004-0000-0100-000031020000}"/>
    <hyperlink ref="X283" r:id="rId563" xr:uid="{00000000-0004-0000-0100-000032020000}"/>
    <hyperlink ref="Y283" r:id="rId564" xr:uid="{00000000-0004-0000-0100-000033020000}"/>
    <hyperlink ref="X284" r:id="rId565" xr:uid="{00000000-0004-0000-0100-000034020000}"/>
    <hyperlink ref="Y284" r:id="rId566" xr:uid="{00000000-0004-0000-0100-000035020000}"/>
    <hyperlink ref="X285" r:id="rId567" xr:uid="{00000000-0004-0000-0100-000036020000}"/>
    <hyperlink ref="Y285" r:id="rId568" xr:uid="{00000000-0004-0000-0100-000037020000}"/>
    <hyperlink ref="X286" r:id="rId569" xr:uid="{00000000-0004-0000-0100-000038020000}"/>
    <hyperlink ref="Y286" r:id="rId570" xr:uid="{00000000-0004-0000-0100-000039020000}"/>
    <hyperlink ref="X287" r:id="rId571" xr:uid="{00000000-0004-0000-0100-00003A020000}"/>
    <hyperlink ref="Y287" r:id="rId572" xr:uid="{00000000-0004-0000-0100-00003B020000}"/>
    <hyperlink ref="X288" r:id="rId573" xr:uid="{00000000-0004-0000-0100-00003C020000}"/>
    <hyperlink ref="Y288" r:id="rId574" xr:uid="{00000000-0004-0000-0100-00003D020000}"/>
    <hyperlink ref="X289" r:id="rId575" xr:uid="{00000000-0004-0000-0100-00003E020000}"/>
    <hyperlink ref="Y289" r:id="rId576" xr:uid="{00000000-0004-0000-0100-00003F020000}"/>
    <hyperlink ref="X290" r:id="rId577" xr:uid="{00000000-0004-0000-0100-000040020000}"/>
    <hyperlink ref="Y290" r:id="rId578" xr:uid="{00000000-0004-0000-0100-000041020000}"/>
    <hyperlink ref="X291" r:id="rId579" xr:uid="{00000000-0004-0000-0100-000042020000}"/>
    <hyperlink ref="Y291" r:id="rId580" xr:uid="{00000000-0004-0000-0100-000043020000}"/>
    <hyperlink ref="X292" r:id="rId581" xr:uid="{00000000-0004-0000-0100-000044020000}"/>
    <hyperlink ref="Y292" r:id="rId582" xr:uid="{00000000-0004-0000-0100-000045020000}"/>
    <hyperlink ref="X293" r:id="rId583" xr:uid="{00000000-0004-0000-0100-000046020000}"/>
    <hyperlink ref="Y293" r:id="rId584" xr:uid="{00000000-0004-0000-0100-000047020000}"/>
    <hyperlink ref="X294" r:id="rId585" xr:uid="{00000000-0004-0000-0100-000048020000}"/>
    <hyperlink ref="Y294" r:id="rId586" xr:uid="{00000000-0004-0000-0100-000049020000}"/>
    <hyperlink ref="X295" r:id="rId587" xr:uid="{00000000-0004-0000-0100-00004A020000}"/>
    <hyperlink ref="Y295" r:id="rId588" xr:uid="{00000000-0004-0000-0100-00004B020000}"/>
    <hyperlink ref="X296" r:id="rId589" xr:uid="{00000000-0004-0000-0100-00004C020000}"/>
    <hyperlink ref="Y296" r:id="rId590" xr:uid="{00000000-0004-0000-0100-00004D020000}"/>
    <hyperlink ref="X297" r:id="rId591" xr:uid="{00000000-0004-0000-0100-00004E020000}"/>
    <hyperlink ref="Y297" r:id="rId592" xr:uid="{00000000-0004-0000-0100-00004F020000}"/>
    <hyperlink ref="X298" r:id="rId593" xr:uid="{00000000-0004-0000-0100-000050020000}"/>
    <hyperlink ref="Y298" r:id="rId594" xr:uid="{00000000-0004-0000-0100-000051020000}"/>
    <hyperlink ref="X299" r:id="rId595" xr:uid="{00000000-0004-0000-0100-000052020000}"/>
    <hyperlink ref="Y299" r:id="rId596" xr:uid="{00000000-0004-0000-0100-000053020000}"/>
    <hyperlink ref="X300" r:id="rId597" xr:uid="{00000000-0004-0000-0100-000054020000}"/>
    <hyperlink ref="Y300" r:id="rId598" xr:uid="{00000000-0004-0000-0100-000055020000}"/>
    <hyperlink ref="X301" r:id="rId599" xr:uid="{00000000-0004-0000-0100-000056020000}"/>
    <hyperlink ref="Y301" r:id="rId600" xr:uid="{00000000-0004-0000-0100-000057020000}"/>
    <hyperlink ref="X302" r:id="rId601" xr:uid="{00000000-0004-0000-0100-000058020000}"/>
    <hyperlink ref="Y302" r:id="rId602" xr:uid="{00000000-0004-0000-0100-000059020000}"/>
    <hyperlink ref="X303" r:id="rId603" xr:uid="{00000000-0004-0000-0100-00005A020000}"/>
    <hyperlink ref="Y303" r:id="rId604" xr:uid="{00000000-0004-0000-0100-00005B020000}"/>
    <hyperlink ref="X304" r:id="rId605" xr:uid="{00000000-0004-0000-0100-00005C020000}"/>
    <hyperlink ref="Y304" r:id="rId606" xr:uid="{00000000-0004-0000-0100-00005D020000}"/>
    <hyperlink ref="X305" r:id="rId607" xr:uid="{00000000-0004-0000-0100-00005E020000}"/>
    <hyperlink ref="Y305" r:id="rId608" xr:uid="{00000000-0004-0000-0100-00005F020000}"/>
    <hyperlink ref="X306" r:id="rId609" xr:uid="{00000000-0004-0000-0100-000060020000}"/>
    <hyperlink ref="Y306" r:id="rId610" xr:uid="{00000000-0004-0000-0100-000061020000}"/>
    <hyperlink ref="X307" r:id="rId611" xr:uid="{00000000-0004-0000-0100-000062020000}"/>
    <hyperlink ref="Y307" r:id="rId612" xr:uid="{00000000-0004-0000-0100-000063020000}"/>
    <hyperlink ref="X308" r:id="rId613" xr:uid="{00000000-0004-0000-0100-000064020000}"/>
    <hyperlink ref="Y308" r:id="rId614" xr:uid="{00000000-0004-0000-0100-000065020000}"/>
    <hyperlink ref="X309" r:id="rId615" xr:uid="{00000000-0004-0000-0100-000066020000}"/>
    <hyperlink ref="Y309" r:id="rId616" xr:uid="{00000000-0004-0000-0100-000067020000}"/>
    <hyperlink ref="X310" r:id="rId617" xr:uid="{00000000-0004-0000-0100-000068020000}"/>
    <hyperlink ref="Y310" r:id="rId618" xr:uid="{00000000-0004-0000-0100-000069020000}"/>
    <hyperlink ref="X311" r:id="rId619" xr:uid="{00000000-0004-0000-0100-00006A020000}"/>
    <hyperlink ref="Y311" r:id="rId620" xr:uid="{00000000-0004-0000-0100-00006B020000}"/>
    <hyperlink ref="X312" r:id="rId621" xr:uid="{00000000-0004-0000-0100-00006C020000}"/>
    <hyperlink ref="Y312" r:id="rId622" xr:uid="{00000000-0004-0000-0100-00006D020000}"/>
    <hyperlink ref="X313" r:id="rId623" xr:uid="{00000000-0004-0000-0100-00006E020000}"/>
    <hyperlink ref="Y313" r:id="rId624" xr:uid="{00000000-0004-0000-0100-00006F020000}"/>
    <hyperlink ref="X314" r:id="rId625" xr:uid="{00000000-0004-0000-0100-000070020000}"/>
    <hyperlink ref="Y314" r:id="rId626" xr:uid="{00000000-0004-0000-0100-000071020000}"/>
    <hyperlink ref="X315" r:id="rId627" xr:uid="{00000000-0004-0000-0100-000072020000}"/>
    <hyperlink ref="Y315" r:id="rId628" xr:uid="{00000000-0004-0000-0100-000073020000}"/>
    <hyperlink ref="X316" r:id="rId629" xr:uid="{00000000-0004-0000-0100-000074020000}"/>
    <hyperlink ref="Y316" r:id="rId630" xr:uid="{00000000-0004-0000-0100-000075020000}"/>
    <hyperlink ref="X317" r:id="rId631" xr:uid="{00000000-0004-0000-0100-000076020000}"/>
    <hyperlink ref="Y317" r:id="rId632" xr:uid="{00000000-0004-0000-0100-000077020000}"/>
    <hyperlink ref="X318" r:id="rId633" xr:uid="{00000000-0004-0000-0100-000078020000}"/>
    <hyperlink ref="Y318" r:id="rId634" xr:uid="{00000000-0004-0000-0100-000079020000}"/>
    <hyperlink ref="X319" r:id="rId635" xr:uid="{00000000-0004-0000-0100-00007A020000}"/>
    <hyperlink ref="Y319" r:id="rId636" xr:uid="{00000000-0004-0000-0100-00007B020000}"/>
    <hyperlink ref="X320" r:id="rId637" xr:uid="{00000000-0004-0000-0100-00007C020000}"/>
    <hyperlink ref="Y320" r:id="rId638" xr:uid="{00000000-0004-0000-0100-00007D020000}"/>
    <hyperlink ref="X321" r:id="rId639" xr:uid="{00000000-0004-0000-0100-00007E020000}"/>
    <hyperlink ref="Y321" r:id="rId640" xr:uid="{00000000-0004-0000-0100-00007F020000}"/>
    <hyperlink ref="X322" r:id="rId641" xr:uid="{00000000-0004-0000-0100-000080020000}"/>
    <hyperlink ref="Y322" r:id="rId642" xr:uid="{00000000-0004-0000-0100-000081020000}"/>
    <hyperlink ref="X323" r:id="rId643" xr:uid="{00000000-0004-0000-0100-000082020000}"/>
    <hyperlink ref="Y323" r:id="rId644" xr:uid="{00000000-0004-0000-0100-000083020000}"/>
    <hyperlink ref="X324" r:id="rId645" xr:uid="{00000000-0004-0000-0100-000084020000}"/>
    <hyperlink ref="Y324" r:id="rId646" xr:uid="{00000000-0004-0000-0100-000085020000}"/>
    <hyperlink ref="X325" r:id="rId647" xr:uid="{00000000-0004-0000-0100-000086020000}"/>
    <hyperlink ref="Y325" r:id="rId648" xr:uid="{00000000-0004-0000-0100-000087020000}"/>
    <hyperlink ref="X326" r:id="rId649" xr:uid="{00000000-0004-0000-0100-000088020000}"/>
    <hyperlink ref="Y326" r:id="rId650" xr:uid="{00000000-0004-0000-0100-000089020000}"/>
    <hyperlink ref="X327" r:id="rId651" xr:uid="{00000000-0004-0000-0100-00008A020000}"/>
    <hyperlink ref="Y327" r:id="rId652" xr:uid="{00000000-0004-0000-0100-00008B020000}"/>
    <hyperlink ref="X328" r:id="rId653" xr:uid="{00000000-0004-0000-0100-00008C020000}"/>
    <hyperlink ref="Y328" r:id="rId654" xr:uid="{00000000-0004-0000-0100-00008D020000}"/>
    <hyperlink ref="X329" r:id="rId655" xr:uid="{00000000-0004-0000-0100-00008E020000}"/>
    <hyperlink ref="Y329" r:id="rId656" xr:uid="{00000000-0004-0000-0100-00008F020000}"/>
    <hyperlink ref="X330" r:id="rId657" xr:uid="{00000000-0004-0000-0100-000090020000}"/>
    <hyperlink ref="Y330" r:id="rId658" xr:uid="{00000000-0004-0000-0100-000091020000}"/>
    <hyperlink ref="X331" r:id="rId659" xr:uid="{00000000-0004-0000-0100-000092020000}"/>
    <hyperlink ref="Y331" r:id="rId660" xr:uid="{00000000-0004-0000-0100-000093020000}"/>
    <hyperlink ref="X332" r:id="rId661" xr:uid="{00000000-0004-0000-0100-000094020000}"/>
    <hyperlink ref="Y332" r:id="rId662" xr:uid="{00000000-0004-0000-0100-000095020000}"/>
    <hyperlink ref="X333" r:id="rId663" xr:uid="{00000000-0004-0000-0100-000096020000}"/>
    <hyperlink ref="Y333" r:id="rId664" xr:uid="{00000000-0004-0000-0100-000097020000}"/>
    <hyperlink ref="X334" r:id="rId665" xr:uid="{00000000-0004-0000-0100-000098020000}"/>
    <hyperlink ref="Y334" r:id="rId666" xr:uid="{00000000-0004-0000-0100-000099020000}"/>
    <hyperlink ref="X335" r:id="rId667" xr:uid="{00000000-0004-0000-0100-00009A020000}"/>
    <hyperlink ref="Y335" r:id="rId668" xr:uid="{00000000-0004-0000-0100-00009B020000}"/>
    <hyperlink ref="X336" r:id="rId669" xr:uid="{00000000-0004-0000-0100-00009C020000}"/>
    <hyperlink ref="Y336" r:id="rId670" xr:uid="{00000000-0004-0000-0100-00009D020000}"/>
    <hyperlink ref="X337" r:id="rId671" xr:uid="{00000000-0004-0000-0100-00009E020000}"/>
    <hyperlink ref="Y337" r:id="rId672" xr:uid="{00000000-0004-0000-0100-00009F020000}"/>
    <hyperlink ref="X338" r:id="rId673" xr:uid="{00000000-0004-0000-0100-0000A0020000}"/>
    <hyperlink ref="Y338" r:id="rId674" xr:uid="{00000000-0004-0000-0100-0000A1020000}"/>
    <hyperlink ref="X339" r:id="rId675" xr:uid="{00000000-0004-0000-0100-0000A2020000}"/>
    <hyperlink ref="Y339" r:id="rId676" xr:uid="{00000000-0004-0000-0100-0000A3020000}"/>
    <hyperlink ref="X340" r:id="rId677" xr:uid="{00000000-0004-0000-0100-0000A4020000}"/>
    <hyperlink ref="Y340" r:id="rId678" xr:uid="{00000000-0004-0000-0100-0000A5020000}"/>
    <hyperlink ref="X341" r:id="rId679" xr:uid="{00000000-0004-0000-0100-0000A6020000}"/>
    <hyperlink ref="Y341" r:id="rId680" xr:uid="{00000000-0004-0000-0100-0000A7020000}"/>
    <hyperlink ref="X342" r:id="rId681" xr:uid="{00000000-0004-0000-0100-0000A8020000}"/>
    <hyperlink ref="Y342" r:id="rId682" xr:uid="{00000000-0004-0000-0100-0000A9020000}"/>
    <hyperlink ref="X343" r:id="rId683" xr:uid="{00000000-0004-0000-0100-0000AA020000}"/>
    <hyperlink ref="Y343" r:id="rId684" xr:uid="{00000000-0004-0000-0100-0000AB020000}"/>
    <hyperlink ref="X344" r:id="rId685" xr:uid="{00000000-0004-0000-0100-0000AC020000}"/>
    <hyperlink ref="Y344" r:id="rId686" xr:uid="{00000000-0004-0000-0100-0000AD020000}"/>
    <hyperlink ref="X345" r:id="rId687" xr:uid="{00000000-0004-0000-0100-0000AE020000}"/>
    <hyperlink ref="Y345" r:id="rId688" xr:uid="{00000000-0004-0000-0100-0000AF020000}"/>
    <hyperlink ref="X346" r:id="rId689" xr:uid="{00000000-0004-0000-0100-0000B0020000}"/>
    <hyperlink ref="Y346" r:id="rId690" xr:uid="{00000000-0004-0000-0100-0000B1020000}"/>
    <hyperlink ref="X347" r:id="rId691" xr:uid="{00000000-0004-0000-0100-0000B2020000}"/>
    <hyperlink ref="Y347" r:id="rId692" xr:uid="{00000000-0004-0000-0100-0000B3020000}"/>
    <hyperlink ref="X348" r:id="rId693" xr:uid="{00000000-0004-0000-0100-0000B4020000}"/>
    <hyperlink ref="Y348" r:id="rId694" xr:uid="{00000000-0004-0000-0100-0000B5020000}"/>
    <hyperlink ref="X349" r:id="rId695" xr:uid="{00000000-0004-0000-0100-0000B6020000}"/>
    <hyperlink ref="Y349" r:id="rId696" xr:uid="{00000000-0004-0000-0100-0000B7020000}"/>
    <hyperlink ref="X350" r:id="rId697" xr:uid="{00000000-0004-0000-0100-0000B8020000}"/>
    <hyperlink ref="Y350" r:id="rId698" xr:uid="{00000000-0004-0000-0100-0000B9020000}"/>
    <hyperlink ref="X351" r:id="rId699" xr:uid="{00000000-0004-0000-0100-0000BA020000}"/>
    <hyperlink ref="Y351" r:id="rId700" xr:uid="{00000000-0004-0000-0100-0000BB020000}"/>
    <hyperlink ref="X352" r:id="rId701" xr:uid="{00000000-0004-0000-0100-0000BC020000}"/>
    <hyperlink ref="Y352" r:id="rId702" xr:uid="{00000000-0004-0000-0100-0000BD020000}"/>
    <hyperlink ref="X353" r:id="rId703" xr:uid="{00000000-0004-0000-0100-0000BE020000}"/>
    <hyperlink ref="Y353" r:id="rId704" xr:uid="{00000000-0004-0000-0100-0000BF020000}"/>
    <hyperlink ref="X354" r:id="rId705" xr:uid="{00000000-0004-0000-0100-0000C0020000}"/>
    <hyperlink ref="Y354" r:id="rId706" xr:uid="{00000000-0004-0000-0100-0000C1020000}"/>
    <hyperlink ref="X355" r:id="rId707" xr:uid="{00000000-0004-0000-0100-0000C2020000}"/>
    <hyperlink ref="Y355" r:id="rId708" xr:uid="{00000000-0004-0000-0100-0000C3020000}"/>
    <hyperlink ref="X356" r:id="rId709" xr:uid="{00000000-0004-0000-0100-0000C4020000}"/>
    <hyperlink ref="Y356" r:id="rId710" xr:uid="{00000000-0004-0000-0100-0000C5020000}"/>
    <hyperlink ref="X357" r:id="rId711" xr:uid="{00000000-0004-0000-0100-0000C6020000}"/>
    <hyperlink ref="Y357" r:id="rId712" xr:uid="{00000000-0004-0000-0100-0000C7020000}"/>
    <hyperlink ref="X358" r:id="rId713" xr:uid="{00000000-0004-0000-0100-0000C8020000}"/>
    <hyperlink ref="Y358" r:id="rId714" xr:uid="{00000000-0004-0000-0100-0000C9020000}"/>
    <hyperlink ref="X359" r:id="rId715" xr:uid="{00000000-0004-0000-0100-0000CA020000}"/>
    <hyperlink ref="Y359" r:id="rId716" xr:uid="{00000000-0004-0000-0100-0000CB020000}"/>
    <hyperlink ref="X360" r:id="rId717" xr:uid="{00000000-0004-0000-0100-0000CC020000}"/>
    <hyperlink ref="Y360" r:id="rId718" xr:uid="{00000000-0004-0000-0100-0000CD020000}"/>
    <hyperlink ref="X361" r:id="rId719" xr:uid="{00000000-0004-0000-0100-0000CE020000}"/>
    <hyperlink ref="Y361" r:id="rId720" xr:uid="{00000000-0004-0000-0100-0000CF020000}"/>
    <hyperlink ref="X362" r:id="rId721" xr:uid="{00000000-0004-0000-0100-0000D0020000}"/>
    <hyperlink ref="Y362" r:id="rId722" xr:uid="{00000000-0004-0000-0100-0000D1020000}"/>
    <hyperlink ref="X363" r:id="rId723" xr:uid="{00000000-0004-0000-0100-0000D2020000}"/>
    <hyperlink ref="Y363" r:id="rId724" xr:uid="{00000000-0004-0000-0100-0000D3020000}"/>
    <hyperlink ref="X364" r:id="rId725" xr:uid="{00000000-0004-0000-0100-0000D4020000}"/>
    <hyperlink ref="Y364" r:id="rId726" xr:uid="{00000000-0004-0000-0100-0000D5020000}"/>
    <hyperlink ref="X365" r:id="rId727" xr:uid="{00000000-0004-0000-0100-0000D6020000}"/>
    <hyperlink ref="Y365" r:id="rId728" xr:uid="{00000000-0004-0000-0100-0000D7020000}"/>
    <hyperlink ref="X366" r:id="rId729" xr:uid="{00000000-0004-0000-0100-0000D8020000}"/>
    <hyperlink ref="Y366" r:id="rId730" xr:uid="{00000000-0004-0000-0100-0000D9020000}"/>
    <hyperlink ref="X367" r:id="rId731" xr:uid="{00000000-0004-0000-0100-0000DA020000}"/>
    <hyperlink ref="Y367" r:id="rId732" xr:uid="{00000000-0004-0000-0100-0000DB020000}"/>
    <hyperlink ref="X368" r:id="rId733" xr:uid="{00000000-0004-0000-0100-0000DC020000}"/>
    <hyperlink ref="Y368" r:id="rId734" xr:uid="{00000000-0004-0000-0100-0000DD020000}"/>
    <hyperlink ref="X369" r:id="rId735" xr:uid="{00000000-0004-0000-0100-0000DE020000}"/>
    <hyperlink ref="Y369" r:id="rId736" xr:uid="{00000000-0004-0000-0100-0000DF020000}"/>
    <hyperlink ref="X370" r:id="rId737" xr:uid="{00000000-0004-0000-0100-0000E0020000}"/>
    <hyperlink ref="Y370" r:id="rId738" xr:uid="{00000000-0004-0000-0100-0000E1020000}"/>
    <hyperlink ref="X371" r:id="rId739" xr:uid="{00000000-0004-0000-0100-0000E2020000}"/>
    <hyperlink ref="Y371" r:id="rId740" xr:uid="{00000000-0004-0000-0100-0000E3020000}"/>
    <hyperlink ref="X372" r:id="rId741" xr:uid="{00000000-0004-0000-0100-0000E4020000}"/>
    <hyperlink ref="Y372" r:id="rId742" xr:uid="{00000000-0004-0000-0100-0000E5020000}"/>
    <hyperlink ref="X373" r:id="rId743" xr:uid="{00000000-0004-0000-0100-0000E6020000}"/>
    <hyperlink ref="Y373" r:id="rId744" xr:uid="{00000000-0004-0000-0100-0000E7020000}"/>
    <hyperlink ref="X374" r:id="rId745" xr:uid="{00000000-0004-0000-0100-0000E8020000}"/>
    <hyperlink ref="Y374" r:id="rId746" xr:uid="{00000000-0004-0000-0100-0000E9020000}"/>
    <hyperlink ref="X375" r:id="rId747" xr:uid="{00000000-0004-0000-0100-0000EA020000}"/>
    <hyperlink ref="Y375" r:id="rId748" xr:uid="{00000000-0004-0000-0100-0000EB020000}"/>
    <hyperlink ref="X376" r:id="rId749" xr:uid="{00000000-0004-0000-0100-0000EC020000}"/>
    <hyperlink ref="Y376" r:id="rId750" xr:uid="{00000000-0004-0000-0100-0000ED020000}"/>
    <hyperlink ref="X377" r:id="rId751" xr:uid="{00000000-0004-0000-0100-0000EE020000}"/>
    <hyperlink ref="Y377" r:id="rId752" xr:uid="{00000000-0004-0000-0100-0000EF020000}"/>
    <hyperlink ref="X378" r:id="rId753" xr:uid="{00000000-0004-0000-0100-0000F0020000}"/>
    <hyperlink ref="Y378" r:id="rId754" xr:uid="{00000000-0004-0000-0100-0000F1020000}"/>
    <hyperlink ref="X379" r:id="rId755" xr:uid="{00000000-0004-0000-0100-0000F2020000}"/>
    <hyperlink ref="Y379" r:id="rId756" xr:uid="{00000000-0004-0000-0100-0000F3020000}"/>
    <hyperlink ref="X380" r:id="rId757" xr:uid="{00000000-0004-0000-0100-0000F4020000}"/>
    <hyperlink ref="Y380" r:id="rId758" xr:uid="{00000000-0004-0000-0100-0000F5020000}"/>
    <hyperlink ref="X381" r:id="rId759" xr:uid="{00000000-0004-0000-0100-0000F6020000}"/>
    <hyperlink ref="Y381" r:id="rId760" xr:uid="{00000000-0004-0000-0100-0000F7020000}"/>
    <hyperlink ref="X382" r:id="rId761" xr:uid="{00000000-0004-0000-0100-0000F8020000}"/>
    <hyperlink ref="Y382" r:id="rId762" xr:uid="{00000000-0004-0000-0100-0000F9020000}"/>
    <hyperlink ref="X383" r:id="rId763" xr:uid="{00000000-0004-0000-0100-0000FA020000}"/>
    <hyperlink ref="Y383" r:id="rId764" xr:uid="{00000000-0004-0000-0100-0000FB020000}"/>
    <hyperlink ref="X384" r:id="rId765" xr:uid="{00000000-0004-0000-0100-0000FC020000}"/>
    <hyperlink ref="Y384" r:id="rId766" xr:uid="{00000000-0004-0000-0100-0000FD020000}"/>
    <hyperlink ref="X385" r:id="rId767" xr:uid="{00000000-0004-0000-0100-0000FE020000}"/>
    <hyperlink ref="Y385" r:id="rId768" xr:uid="{00000000-0004-0000-0100-0000FF020000}"/>
    <hyperlink ref="X386" r:id="rId769" xr:uid="{00000000-0004-0000-0100-000000030000}"/>
    <hyperlink ref="Y386" r:id="rId770" xr:uid="{00000000-0004-0000-0100-000001030000}"/>
    <hyperlink ref="X387" r:id="rId771" xr:uid="{00000000-0004-0000-0100-000002030000}"/>
    <hyperlink ref="Y387" r:id="rId772" xr:uid="{00000000-0004-0000-0100-000003030000}"/>
    <hyperlink ref="X388" r:id="rId773" xr:uid="{00000000-0004-0000-0100-000004030000}"/>
    <hyperlink ref="Y388" r:id="rId774" xr:uid="{00000000-0004-0000-0100-000005030000}"/>
    <hyperlink ref="X389" r:id="rId775" xr:uid="{00000000-0004-0000-0100-000006030000}"/>
    <hyperlink ref="Y389" r:id="rId776" xr:uid="{00000000-0004-0000-0100-000007030000}"/>
    <hyperlink ref="X390" r:id="rId777" xr:uid="{00000000-0004-0000-0100-000008030000}"/>
    <hyperlink ref="Y390" r:id="rId778" xr:uid="{00000000-0004-0000-0100-000009030000}"/>
    <hyperlink ref="X391" r:id="rId779" xr:uid="{00000000-0004-0000-0100-00000A030000}"/>
    <hyperlink ref="Y391" r:id="rId780" xr:uid="{00000000-0004-0000-0100-00000B030000}"/>
    <hyperlink ref="X392" r:id="rId781" xr:uid="{00000000-0004-0000-0100-00000C030000}"/>
    <hyperlink ref="Y392" r:id="rId782" xr:uid="{00000000-0004-0000-0100-00000D030000}"/>
    <hyperlink ref="X393" r:id="rId783" xr:uid="{00000000-0004-0000-0100-00000E030000}"/>
    <hyperlink ref="Y393" r:id="rId784" xr:uid="{00000000-0004-0000-0100-00000F030000}"/>
    <hyperlink ref="X394" r:id="rId785" xr:uid="{00000000-0004-0000-0100-000010030000}"/>
    <hyperlink ref="Y394" r:id="rId786" xr:uid="{00000000-0004-0000-0100-000011030000}"/>
    <hyperlink ref="X395" r:id="rId787" xr:uid="{00000000-0004-0000-0100-000012030000}"/>
    <hyperlink ref="Y395" r:id="rId788" xr:uid="{00000000-0004-0000-0100-000013030000}"/>
    <hyperlink ref="X396" r:id="rId789" xr:uid="{00000000-0004-0000-0100-000014030000}"/>
    <hyperlink ref="Y396" r:id="rId790" xr:uid="{00000000-0004-0000-0100-000015030000}"/>
    <hyperlink ref="X397" r:id="rId791" xr:uid="{00000000-0004-0000-0100-000016030000}"/>
    <hyperlink ref="Y397" r:id="rId792" xr:uid="{00000000-0004-0000-0100-000017030000}"/>
    <hyperlink ref="X398" r:id="rId793" xr:uid="{00000000-0004-0000-0100-000018030000}"/>
    <hyperlink ref="Y398" r:id="rId794" xr:uid="{00000000-0004-0000-0100-000019030000}"/>
    <hyperlink ref="X399" r:id="rId795" xr:uid="{00000000-0004-0000-0100-00001A030000}"/>
    <hyperlink ref="Y399" r:id="rId796" xr:uid="{00000000-0004-0000-0100-00001B030000}"/>
    <hyperlink ref="X400" r:id="rId797" xr:uid="{00000000-0004-0000-0100-00001C030000}"/>
    <hyperlink ref="Y400" r:id="rId798" xr:uid="{00000000-0004-0000-0100-00001D030000}"/>
    <hyperlink ref="X401" r:id="rId799" xr:uid="{00000000-0004-0000-0100-00001E030000}"/>
    <hyperlink ref="Y401" r:id="rId800" xr:uid="{00000000-0004-0000-0100-00001F030000}"/>
    <hyperlink ref="X402" r:id="rId801" xr:uid="{00000000-0004-0000-0100-000020030000}"/>
    <hyperlink ref="Y402" r:id="rId802" xr:uid="{00000000-0004-0000-0100-000021030000}"/>
    <hyperlink ref="X403" r:id="rId803" xr:uid="{00000000-0004-0000-0100-000022030000}"/>
    <hyperlink ref="Y403" r:id="rId804" xr:uid="{00000000-0004-0000-0100-000023030000}"/>
    <hyperlink ref="X404" r:id="rId805" xr:uid="{00000000-0004-0000-0100-000024030000}"/>
    <hyperlink ref="Y404" r:id="rId806" xr:uid="{00000000-0004-0000-0100-000025030000}"/>
    <hyperlink ref="X405" r:id="rId807" xr:uid="{00000000-0004-0000-0100-000026030000}"/>
    <hyperlink ref="Y405" r:id="rId808" xr:uid="{00000000-0004-0000-0100-000027030000}"/>
    <hyperlink ref="X406" r:id="rId809" xr:uid="{00000000-0004-0000-0100-000028030000}"/>
    <hyperlink ref="Y406" r:id="rId810" xr:uid="{00000000-0004-0000-0100-000029030000}"/>
    <hyperlink ref="X407" r:id="rId811" xr:uid="{00000000-0004-0000-0100-00002A030000}"/>
    <hyperlink ref="Y407" r:id="rId812" xr:uid="{00000000-0004-0000-0100-00002B030000}"/>
    <hyperlink ref="X408" r:id="rId813" xr:uid="{00000000-0004-0000-0100-00002C030000}"/>
    <hyperlink ref="Y408" r:id="rId814" xr:uid="{00000000-0004-0000-0100-00002D030000}"/>
    <hyperlink ref="X409" r:id="rId815" xr:uid="{00000000-0004-0000-0100-00002E030000}"/>
    <hyperlink ref="Y409" r:id="rId816" xr:uid="{00000000-0004-0000-0100-00002F030000}"/>
    <hyperlink ref="X410" r:id="rId817" xr:uid="{00000000-0004-0000-0100-000030030000}"/>
    <hyperlink ref="Y410" r:id="rId818" xr:uid="{00000000-0004-0000-0100-000031030000}"/>
    <hyperlink ref="X411" r:id="rId819" xr:uid="{00000000-0004-0000-0100-000032030000}"/>
    <hyperlink ref="Y411" r:id="rId820" xr:uid="{00000000-0004-0000-0100-000033030000}"/>
    <hyperlink ref="X412" r:id="rId821" xr:uid="{00000000-0004-0000-0100-000034030000}"/>
    <hyperlink ref="Y412" r:id="rId822" xr:uid="{00000000-0004-0000-0100-000035030000}"/>
    <hyperlink ref="X413" r:id="rId823" xr:uid="{00000000-0004-0000-0100-000036030000}"/>
    <hyperlink ref="Y413" r:id="rId824" xr:uid="{00000000-0004-0000-0100-000037030000}"/>
    <hyperlink ref="X414" r:id="rId825" xr:uid="{00000000-0004-0000-0100-000038030000}"/>
    <hyperlink ref="Y414" r:id="rId826" xr:uid="{00000000-0004-0000-0100-000039030000}"/>
    <hyperlink ref="X415" r:id="rId827" xr:uid="{00000000-0004-0000-0100-00003A030000}"/>
    <hyperlink ref="Y415" r:id="rId828" xr:uid="{00000000-0004-0000-0100-00003B030000}"/>
    <hyperlink ref="X416" r:id="rId829" xr:uid="{00000000-0004-0000-0100-00003C030000}"/>
    <hyperlink ref="Y416" r:id="rId830" xr:uid="{00000000-0004-0000-0100-00003D030000}"/>
    <hyperlink ref="X417" r:id="rId831" xr:uid="{00000000-0004-0000-0100-00003E030000}"/>
    <hyperlink ref="Y417" r:id="rId832" xr:uid="{00000000-0004-0000-0100-00003F030000}"/>
    <hyperlink ref="X418" r:id="rId833" xr:uid="{00000000-0004-0000-0100-000040030000}"/>
    <hyperlink ref="Y418" r:id="rId834" xr:uid="{00000000-0004-0000-0100-000041030000}"/>
    <hyperlink ref="X419" r:id="rId835" xr:uid="{00000000-0004-0000-0100-000042030000}"/>
    <hyperlink ref="Y419" r:id="rId836" xr:uid="{00000000-0004-0000-0100-000043030000}"/>
    <hyperlink ref="X420" r:id="rId837" xr:uid="{00000000-0004-0000-0100-000044030000}"/>
    <hyperlink ref="Y420" r:id="rId838" xr:uid="{00000000-0004-0000-0100-000045030000}"/>
    <hyperlink ref="X421" r:id="rId839" xr:uid="{00000000-0004-0000-0100-000046030000}"/>
    <hyperlink ref="Y421" r:id="rId840" xr:uid="{00000000-0004-0000-0100-000047030000}"/>
    <hyperlink ref="X422" r:id="rId841" xr:uid="{00000000-0004-0000-0100-000048030000}"/>
    <hyperlink ref="Y422" r:id="rId842" xr:uid="{00000000-0004-0000-0100-000049030000}"/>
    <hyperlink ref="X423" r:id="rId843" xr:uid="{00000000-0004-0000-0100-00004A030000}"/>
    <hyperlink ref="Y423" r:id="rId844" xr:uid="{00000000-0004-0000-0100-00004B030000}"/>
    <hyperlink ref="X424" r:id="rId845" xr:uid="{00000000-0004-0000-0100-00004C030000}"/>
    <hyperlink ref="Y424" r:id="rId846" xr:uid="{00000000-0004-0000-0100-00004D030000}"/>
    <hyperlink ref="X425" r:id="rId847" xr:uid="{00000000-0004-0000-0100-00004E030000}"/>
    <hyperlink ref="Y425" r:id="rId848" xr:uid="{00000000-0004-0000-0100-00004F030000}"/>
    <hyperlink ref="X426" r:id="rId849" xr:uid="{00000000-0004-0000-0100-000050030000}"/>
    <hyperlink ref="Y426" r:id="rId850" xr:uid="{00000000-0004-0000-0100-000051030000}"/>
    <hyperlink ref="X427" r:id="rId851" xr:uid="{00000000-0004-0000-0100-000052030000}"/>
    <hyperlink ref="Y427" r:id="rId852" xr:uid="{00000000-0004-0000-0100-000053030000}"/>
    <hyperlink ref="X428" r:id="rId853" xr:uid="{00000000-0004-0000-0100-000054030000}"/>
    <hyperlink ref="Y428" r:id="rId854" xr:uid="{00000000-0004-0000-0100-000055030000}"/>
    <hyperlink ref="X429" r:id="rId855" xr:uid="{00000000-0004-0000-0100-000056030000}"/>
    <hyperlink ref="Y429" r:id="rId856" xr:uid="{00000000-0004-0000-0100-000057030000}"/>
    <hyperlink ref="X430" r:id="rId857" xr:uid="{00000000-0004-0000-0100-000058030000}"/>
    <hyperlink ref="Y430" r:id="rId858" xr:uid="{00000000-0004-0000-0100-000059030000}"/>
    <hyperlink ref="X431" r:id="rId859" xr:uid="{00000000-0004-0000-0100-00005A030000}"/>
    <hyperlink ref="Y431" r:id="rId860" xr:uid="{00000000-0004-0000-0100-00005B030000}"/>
    <hyperlink ref="X432" r:id="rId861" xr:uid="{00000000-0004-0000-0100-00005C030000}"/>
    <hyperlink ref="Y432" r:id="rId862" xr:uid="{00000000-0004-0000-0100-00005D030000}"/>
    <hyperlink ref="X433" r:id="rId863" xr:uid="{00000000-0004-0000-0100-00005E030000}"/>
    <hyperlink ref="Y433" r:id="rId864" xr:uid="{00000000-0004-0000-0100-00005F030000}"/>
    <hyperlink ref="X434" r:id="rId865" xr:uid="{00000000-0004-0000-0100-000060030000}"/>
    <hyperlink ref="Y434" r:id="rId866" xr:uid="{00000000-0004-0000-0100-000061030000}"/>
    <hyperlink ref="X435" r:id="rId867" xr:uid="{00000000-0004-0000-0100-000062030000}"/>
    <hyperlink ref="Y435" r:id="rId868" xr:uid="{00000000-0004-0000-0100-000063030000}"/>
    <hyperlink ref="X436" r:id="rId869" xr:uid="{00000000-0004-0000-0100-000064030000}"/>
    <hyperlink ref="Y436" r:id="rId870" xr:uid="{00000000-0004-0000-0100-000065030000}"/>
    <hyperlink ref="X437" r:id="rId871" xr:uid="{00000000-0004-0000-0100-000066030000}"/>
    <hyperlink ref="Y437" r:id="rId872" xr:uid="{00000000-0004-0000-0100-000067030000}"/>
    <hyperlink ref="X438" r:id="rId873" xr:uid="{00000000-0004-0000-0100-000068030000}"/>
    <hyperlink ref="Y438" r:id="rId874" xr:uid="{00000000-0004-0000-0100-000069030000}"/>
    <hyperlink ref="X439" r:id="rId875" xr:uid="{00000000-0004-0000-0100-00006A030000}"/>
    <hyperlink ref="Y439" r:id="rId876" xr:uid="{00000000-0004-0000-0100-00006B030000}"/>
    <hyperlink ref="X440" r:id="rId877" xr:uid="{00000000-0004-0000-0100-00006C030000}"/>
    <hyperlink ref="Y440" r:id="rId878" xr:uid="{00000000-0004-0000-0100-00006D030000}"/>
    <hyperlink ref="X441" r:id="rId879" xr:uid="{00000000-0004-0000-0100-00006E030000}"/>
    <hyperlink ref="Y441" r:id="rId880" xr:uid="{00000000-0004-0000-0100-00006F030000}"/>
    <hyperlink ref="X442" r:id="rId881" xr:uid="{00000000-0004-0000-0100-000070030000}"/>
    <hyperlink ref="Y442" r:id="rId882" xr:uid="{00000000-0004-0000-0100-000071030000}"/>
    <hyperlink ref="X443" r:id="rId883" xr:uid="{00000000-0004-0000-0100-000072030000}"/>
    <hyperlink ref="Y443" r:id="rId884" xr:uid="{00000000-0004-0000-0100-000073030000}"/>
    <hyperlink ref="X444" r:id="rId885" xr:uid="{00000000-0004-0000-0100-000074030000}"/>
    <hyperlink ref="Y444" r:id="rId886" xr:uid="{00000000-0004-0000-0100-000075030000}"/>
    <hyperlink ref="X445" r:id="rId887" xr:uid="{00000000-0004-0000-0100-000076030000}"/>
    <hyperlink ref="Y445" r:id="rId888" xr:uid="{00000000-0004-0000-0100-000077030000}"/>
    <hyperlink ref="X446" r:id="rId889" xr:uid="{00000000-0004-0000-0100-000078030000}"/>
    <hyperlink ref="Y446" r:id="rId890" xr:uid="{00000000-0004-0000-0100-000079030000}"/>
    <hyperlink ref="X447" r:id="rId891" xr:uid="{00000000-0004-0000-0100-00007A030000}"/>
    <hyperlink ref="Y447" r:id="rId892" xr:uid="{00000000-0004-0000-0100-00007B030000}"/>
    <hyperlink ref="X448" r:id="rId893" xr:uid="{00000000-0004-0000-0100-00007C030000}"/>
    <hyperlink ref="Y448" r:id="rId894" xr:uid="{00000000-0004-0000-0100-00007D030000}"/>
    <hyperlink ref="X449" r:id="rId895" xr:uid="{00000000-0004-0000-0100-00007E030000}"/>
    <hyperlink ref="Y449" r:id="rId896" xr:uid="{00000000-0004-0000-0100-00007F030000}"/>
    <hyperlink ref="X450" r:id="rId897" xr:uid="{00000000-0004-0000-0100-000080030000}"/>
    <hyperlink ref="Y450" r:id="rId898" xr:uid="{00000000-0004-0000-0100-000081030000}"/>
    <hyperlink ref="X451" r:id="rId899" xr:uid="{00000000-0004-0000-0100-000082030000}"/>
    <hyperlink ref="Y451" r:id="rId900" xr:uid="{00000000-0004-0000-0100-000083030000}"/>
    <hyperlink ref="X452" r:id="rId901" xr:uid="{00000000-0004-0000-0100-000084030000}"/>
    <hyperlink ref="Y452" r:id="rId902" xr:uid="{00000000-0004-0000-0100-000085030000}"/>
    <hyperlink ref="X453" r:id="rId903" xr:uid="{00000000-0004-0000-0100-000086030000}"/>
    <hyperlink ref="Y453" r:id="rId904" xr:uid="{00000000-0004-0000-0100-000087030000}"/>
    <hyperlink ref="X454" r:id="rId905" xr:uid="{00000000-0004-0000-0100-000088030000}"/>
    <hyperlink ref="Y454" r:id="rId906" xr:uid="{00000000-0004-0000-0100-000089030000}"/>
    <hyperlink ref="X455" r:id="rId907" xr:uid="{00000000-0004-0000-0100-00008A030000}"/>
    <hyperlink ref="Y455" r:id="rId908" xr:uid="{00000000-0004-0000-0100-00008B030000}"/>
    <hyperlink ref="X456" r:id="rId909" xr:uid="{00000000-0004-0000-0100-00008C030000}"/>
    <hyperlink ref="Y456" r:id="rId910" xr:uid="{00000000-0004-0000-0100-00008D030000}"/>
    <hyperlink ref="X457" r:id="rId911" xr:uid="{00000000-0004-0000-0100-00008E030000}"/>
    <hyperlink ref="Y457" r:id="rId912" xr:uid="{00000000-0004-0000-0100-00008F030000}"/>
    <hyperlink ref="X458" r:id="rId913" xr:uid="{00000000-0004-0000-0100-000090030000}"/>
    <hyperlink ref="Y458" r:id="rId914" xr:uid="{00000000-0004-0000-0100-000091030000}"/>
    <hyperlink ref="X459" r:id="rId915" xr:uid="{00000000-0004-0000-0100-000092030000}"/>
    <hyperlink ref="Y459" r:id="rId916" xr:uid="{00000000-0004-0000-0100-000093030000}"/>
    <hyperlink ref="X460" r:id="rId917" xr:uid="{00000000-0004-0000-0100-000094030000}"/>
    <hyperlink ref="Y460" r:id="rId918" xr:uid="{00000000-0004-0000-0100-000095030000}"/>
    <hyperlink ref="X461" r:id="rId919" xr:uid="{00000000-0004-0000-0100-000096030000}"/>
    <hyperlink ref="Y461" r:id="rId920" xr:uid="{00000000-0004-0000-0100-000097030000}"/>
    <hyperlink ref="X462" r:id="rId921" xr:uid="{00000000-0004-0000-0100-000098030000}"/>
    <hyperlink ref="Y462" r:id="rId922" xr:uid="{00000000-0004-0000-0100-000099030000}"/>
    <hyperlink ref="X463" r:id="rId923" xr:uid="{00000000-0004-0000-0100-00009A030000}"/>
    <hyperlink ref="Y463" r:id="rId924" xr:uid="{00000000-0004-0000-0100-00009B030000}"/>
    <hyperlink ref="X464" r:id="rId925" xr:uid="{00000000-0004-0000-0100-00009C030000}"/>
    <hyperlink ref="Y464" r:id="rId926" xr:uid="{00000000-0004-0000-0100-00009D030000}"/>
    <hyperlink ref="X465" r:id="rId927" xr:uid="{00000000-0004-0000-0100-00009E030000}"/>
    <hyperlink ref="Y465" r:id="rId928" xr:uid="{00000000-0004-0000-0100-00009F030000}"/>
    <hyperlink ref="X466" r:id="rId929" xr:uid="{00000000-0004-0000-0100-0000A0030000}"/>
    <hyperlink ref="Y466" r:id="rId930" xr:uid="{00000000-0004-0000-0100-0000A1030000}"/>
    <hyperlink ref="X467" r:id="rId931" xr:uid="{00000000-0004-0000-0100-0000A2030000}"/>
    <hyperlink ref="Y467" r:id="rId932" xr:uid="{00000000-0004-0000-0100-0000A3030000}"/>
    <hyperlink ref="X468" r:id="rId933" xr:uid="{00000000-0004-0000-0100-0000A4030000}"/>
    <hyperlink ref="Y468" r:id="rId934" xr:uid="{00000000-0004-0000-0100-0000A5030000}"/>
    <hyperlink ref="X469" r:id="rId935" xr:uid="{00000000-0004-0000-0100-0000A6030000}"/>
    <hyperlink ref="Y469" r:id="rId936" xr:uid="{00000000-0004-0000-0100-0000A7030000}"/>
    <hyperlink ref="X470" r:id="rId937" xr:uid="{00000000-0004-0000-0100-0000A8030000}"/>
    <hyperlink ref="Y470" r:id="rId938" xr:uid="{00000000-0004-0000-0100-0000A9030000}"/>
    <hyperlink ref="X471" r:id="rId939" xr:uid="{00000000-0004-0000-0100-0000AA030000}"/>
    <hyperlink ref="Y471" r:id="rId940" xr:uid="{00000000-0004-0000-0100-0000AB030000}"/>
    <hyperlink ref="X472" r:id="rId941" xr:uid="{00000000-0004-0000-0100-0000AC030000}"/>
    <hyperlink ref="Y472" r:id="rId942" xr:uid="{00000000-0004-0000-0100-0000AD030000}"/>
    <hyperlink ref="X473" r:id="rId943" xr:uid="{00000000-0004-0000-0100-0000AE030000}"/>
    <hyperlink ref="Y473" r:id="rId944" xr:uid="{00000000-0004-0000-0100-0000AF030000}"/>
    <hyperlink ref="X474" r:id="rId945" xr:uid="{00000000-0004-0000-0100-0000B0030000}"/>
    <hyperlink ref="Y474" r:id="rId946" xr:uid="{00000000-0004-0000-0100-0000B1030000}"/>
    <hyperlink ref="X475" r:id="rId947" xr:uid="{00000000-0004-0000-0100-0000B2030000}"/>
    <hyperlink ref="Y475" r:id="rId948" xr:uid="{00000000-0004-0000-0100-0000B3030000}"/>
    <hyperlink ref="X476" r:id="rId949" xr:uid="{00000000-0004-0000-0100-0000B4030000}"/>
    <hyperlink ref="Y476" r:id="rId950" xr:uid="{00000000-0004-0000-0100-0000B5030000}"/>
    <hyperlink ref="X477" r:id="rId951" xr:uid="{00000000-0004-0000-0100-0000B6030000}"/>
    <hyperlink ref="Y477" r:id="rId952" xr:uid="{00000000-0004-0000-0100-0000B7030000}"/>
    <hyperlink ref="X478" r:id="rId953" xr:uid="{00000000-0004-0000-0100-0000B8030000}"/>
    <hyperlink ref="Y478" r:id="rId954" xr:uid="{00000000-0004-0000-0100-0000B9030000}"/>
    <hyperlink ref="X479" r:id="rId955" xr:uid="{00000000-0004-0000-0100-0000BA030000}"/>
    <hyperlink ref="Y479" r:id="rId956" xr:uid="{00000000-0004-0000-0100-0000BB030000}"/>
    <hyperlink ref="X480" r:id="rId957" xr:uid="{00000000-0004-0000-0100-0000BC030000}"/>
    <hyperlink ref="Y480" r:id="rId958" xr:uid="{00000000-0004-0000-0100-0000BD030000}"/>
    <hyperlink ref="X481" r:id="rId959" xr:uid="{00000000-0004-0000-0100-0000BE030000}"/>
    <hyperlink ref="Y481" r:id="rId960" xr:uid="{00000000-0004-0000-0100-0000BF030000}"/>
    <hyperlink ref="X482" r:id="rId961" xr:uid="{00000000-0004-0000-0100-0000C0030000}"/>
    <hyperlink ref="Y482" r:id="rId962" xr:uid="{00000000-0004-0000-0100-0000C1030000}"/>
    <hyperlink ref="X483" r:id="rId963" xr:uid="{00000000-0004-0000-0100-0000C2030000}"/>
    <hyperlink ref="Y483" r:id="rId964" xr:uid="{00000000-0004-0000-0100-0000C3030000}"/>
    <hyperlink ref="X484" r:id="rId965" xr:uid="{00000000-0004-0000-0100-0000C4030000}"/>
    <hyperlink ref="Y484" r:id="rId966" xr:uid="{00000000-0004-0000-0100-0000C5030000}"/>
    <hyperlink ref="X485" r:id="rId967" xr:uid="{00000000-0004-0000-0100-0000C6030000}"/>
    <hyperlink ref="Y485" r:id="rId968" xr:uid="{00000000-0004-0000-0100-0000C7030000}"/>
    <hyperlink ref="X486" r:id="rId969" xr:uid="{00000000-0004-0000-0100-0000C8030000}"/>
    <hyperlink ref="Y486" r:id="rId970" xr:uid="{00000000-0004-0000-0100-0000C9030000}"/>
    <hyperlink ref="X487" r:id="rId971" xr:uid="{00000000-0004-0000-0100-0000CA030000}"/>
    <hyperlink ref="Y487" r:id="rId972" xr:uid="{00000000-0004-0000-0100-0000CB030000}"/>
    <hyperlink ref="X488" r:id="rId973" xr:uid="{00000000-0004-0000-0100-0000CC030000}"/>
    <hyperlink ref="Y488" r:id="rId974" xr:uid="{00000000-0004-0000-0100-0000CD030000}"/>
    <hyperlink ref="X489" r:id="rId975" xr:uid="{00000000-0004-0000-0100-0000CE030000}"/>
    <hyperlink ref="Y489" r:id="rId976" xr:uid="{00000000-0004-0000-0100-0000CF030000}"/>
    <hyperlink ref="X490" r:id="rId977" xr:uid="{00000000-0004-0000-0100-0000D0030000}"/>
    <hyperlink ref="Y490" r:id="rId978" xr:uid="{00000000-0004-0000-0100-0000D1030000}"/>
    <hyperlink ref="X491" r:id="rId979" xr:uid="{00000000-0004-0000-0100-0000D2030000}"/>
    <hyperlink ref="Y491" r:id="rId980" xr:uid="{00000000-0004-0000-0100-0000D3030000}"/>
    <hyperlink ref="X492" r:id="rId981" xr:uid="{00000000-0004-0000-0100-0000D4030000}"/>
    <hyperlink ref="Y492" r:id="rId982" xr:uid="{00000000-0004-0000-0100-0000D5030000}"/>
    <hyperlink ref="X493" r:id="rId983" xr:uid="{00000000-0004-0000-0100-0000D6030000}"/>
    <hyperlink ref="Y493" r:id="rId984" xr:uid="{00000000-0004-0000-0100-0000D7030000}"/>
    <hyperlink ref="X494" r:id="rId985" xr:uid="{00000000-0004-0000-0100-0000D8030000}"/>
    <hyperlink ref="Y494" r:id="rId986" xr:uid="{00000000-0004-0000-0100-0000D9030000}"/>
    <hyperlink ref="X495" r:id="rId987" xr:uid="{00000000-0004-0000-0100-0000DA030000}"/>
    <hyperlink ref="Y495" r:id="rId988" xr:uid="{00000000-0004-0000-0100-0000DB030000}"/>
    <hyperlink ref="X496" r:id="rId989" xr:uid="{00000000-0004-0000-0100-0000DC030000}"/>
    <hyperlink ref="Y496" r:id="rId990" xr:uid="{00000000-0004-0000-0100-0000DD030000}"/>
    <hyperlink ref="X497" r:id="rId991" xr:uid="{00000000-0004-0000-0100-0000DE030000}"/>
    <hyperlink ref="Y497" r:id="rId992" xr:uid="{00000000-0004-0000-0100-0000DF030000}"/>
    <hyperlink ref="X498" r:id="rId993" xr:uid="{00000000-0004-0000-0100-0000E0030000}"/>
    <hyperlink ref="Y498" r:id="rId994" xr:uid="{00000000-0004-0000-0100-0000E1030000}"/>
    <hyperlink ref="X499" r:id="rId995" xr:uid="{00000000-0004-0000-0100-0000E2030000}"/>
    <hyperlink ref="Y499" r:id="rId996" xr:uid="{00000000-0004-0000-0100-0000E3030000}"/>
    <hyperlink ref="X500" r:id="rId997" xr:uid="{00000000-0004-0000-0100-0000E4030000}"/>
    <hyperlink ref="Y500" r:id="rId998" xr:uid="{00000000-0004-0000-0100-0000E5030000}"/>
    <hyperlink ref="X501" r:id="rId999" xr:uid="{00000000-0004-0000-0100-0000E6030000}"/>
    <hyperlink ref="Y501" r:id="rId1000" xr:uid="{00000000-0004-0000-0100-0000E7030000}"/>
    <hyperlink ref="X502" r:id="rId1001" xr:uid="{00000000-0004-0000-0100-0000E8030000}"/>
    <hyperlink ref="Y502" r:id="rId1002" xr:uid="{00000000-0004-0000-0100-0000E9030000}"/>
    <hyperlink ref="X503" r:id="rId1003" xr:uid="{00000000-0004-0000-0100-0000EA030000}"/>
    <hyperlink ref="Y503" r:id="rId1004" xr:uid="{00000000-0004-0000-0100-0000EB030000}"/>
    <hyperlink ref="X504" r:id="rId1005" xr:uid="{00000000-0004-0000-0100-0000EC030000}"/>
    <hyperlink ref="Y504" r:id="rId1006" xr:uid="{00000000-0004-0000-0100-0000ED030000}"/>
    <hyperlink ref="X505" r:id="rId1007" xr:uid="{00000000-0004-0000-0100-0000EE030000}"/>
    <hyperlink ref="Y505" r:id="rId1008" xr:uid="{00000000-0004-0000-0100-0000EF030000}"/>
    <hyperlink ref="X506" r:id="rId1009" xr:uid="{00000000-0004-0000-0100-0000F0030000}"/>
    <hyperlink ref="Y506" r:id="rId1010" xr:uid="{00000000-0004-0000-0100-0000F1030000}"/>
    <hyperlink ref="X507" r:id="rId1011" xr:uid="{00000000-0004-0000-0100-0000F2030000}"/>
    <hyperlink ref="Y507" r:id="rId1012" xr:uid="{00000000-0004-0000-0100-0000F3030000}"/>
    <hyperlink ref="X508" r:id="rId1013" xr:uid="{00000000-0004-0000-0100-0000F4030000}"/>
    <hyperlink ref="Y508" r:id="rId1014" xr:uid="{00000000-0004-0000-0100-0000F5030000}"/>
    <hyperlink ref="X509" r:id="rId1015" xr:uid="{00000000-0004-0000-0100-0000F6030000}"/>
    <hyperlink ref="Y509" r:id="rId1016" xr:uid="{00000000-0004-0000-0100-0000F7030000}"/>
    <hyperlink ref="X510" r:id="rId1017" xr:uid="{00000000-0004-0000-0100-0000F8030000}"/>
    <hyperlink ref="Y510" r:id="rId1018" xr:uid="{00000000-0004-0000-0100-0000F9030000}"/>
    <hyperlink ref="X511" r:id="rId1019" xr:uid="{00000000-0004-0000-0100-0000FA030000}"/>
    <hyperlink ref="Y511" r:id="rId1020" xr:uid="{00000000-0004-0000-0100-0000FB030000}"/>
    <hyperlink ref="X512" r:id="rId1021" xr:uid="{00000000-0004-0000-0100-0000FC030000}"/>
    <hyperlink ref="Y512" r:id="rId1022" xr:uid="{00000000-0004-0000-0100-0000FD030000}"/>
    <hyperlink ref="X513" r:id="rId1023" xr:uid="{00000000-0004-0000-0100-0000FE030000}"/>
    <hyperlink ref="Y513" r:id="rId1024" xr:uid="{00000000-0004-0000-0100-0000FF030000}"/>
    <hyperlink ref="X514" r:id="rId1025" xr:uid="{00000000-0004-0000-0100-000000040000}"/>
    <hyperlink ref="Y514" r:id="rId1026" xr:uid="{00000000-0004-0000-0100-000001040000}"/>
    <hyperlink ref="X515" r:id="rId1027" xr:uid="{00000000-0004-0000-0100-000002040000}"/>
    <hyperlink ref="Y515" r:id="rId1028" xr:uid="{00000000-0004-0000-0100-000003040000}"/>
    <hyperlink ref="X516" r:id="rId1029" xr:uid="{00000000-0004-0000-0100-000004040000}"/>
    <hyperlink ref="Y516" r:id="rId1030" xr:uid="{00000000-0004-0000-0100-000005040000}"/>
    <hyperlink ref="X517" r:id="rId1031" xr:uid="{00000000-0004-0000-0100-000006040000}"/>
    <hyperlink ref="Y517" r:id="rId1032" xr:uid="{00000000-0004-0000-0100-000007040000}"/>
    <hyperlink ref="X518" r:id="rId1033" xr:uid="{00000000-0004-0000-0100-000008040000}"/>
    <hyperlink ref="Y518" r:id="rId1034" xr:uid="{00000000-0004-0000-0100-000009040000}"/>
    <hyperlink ref="X519" r:id="rId1035" xr:uid="{00000000-0004-0000-0100-00000A040000}"/>
    <hyperlink ref="Y519" r:id="rId1036" xr:uid="{00000000-0004-0000-0100-00000B040000}"/>
    <hyperlink ref="X520" r:id="rId1037" xr:uid="{00000000-0004-0000-0100-00000C040000}"/>
    <hyperlink ref="Y520" r:id="rId1038" xr:uid="{00000000-0004-0000-0100-00000D040000}"/>
    <hyperlink ref="X521" r:id="rId1039" xr:uid="{00000000-0004-0000-0100-00000E040000}"/>
    <hyperlink ref="Y521" r:id="rId1040" xr:uid="{00000000-0004-0000-0100-00000F040000}"/>
    <hyperlink ref="X522" r:id="rId1041" xr:uid="{00000000-0004-0000-0100-000010040000}"/>
    <hyperlink ref="Y522" r:id="rId1042" xr:uid="{00000000-0004-0000-0100-000011040000}"/>
    <hyperlink ref="X523" r:id="rId1043" xr:uid="{00000000-0004-0000-0100-000012040000}"/>
    <hyperlink ref="Y523" r:id="rId1044" xr:uid="{00000000-0004-0000-0100-000013040000}"/>
    <hyperlink ref="X524" r:id="rId1045" xr:uid="{00000000-0004-0000-0100-000014040000}"/>
    <hyperlink ref="Y524" r:id="rId1046" xr:uid="{00000000-0004-0000-0100-000015040000}"/>
    <hyperlink ref="X525" r:id="rId1047" xr:uid="{00000000-0004-0000-0100-000016040000}"/>
    <hyperlink ref="Y525" r:id="rId1048" xr:uid="{00000000-0004-0000-0100-000017040000}"/>
    <hyperlink ref="X526" r:id="rId1049" xr:uid="{00000000-0004-0000-0100-000018040000}"/>
    <hyperlink ref="Y526" r:id="rId1050" xr:uid="{00000000-0004-0000-0100-000019040000}"/>
    <hyperlink ref="X527" r:id="rId1051" xr:uid="{00000000-0004-0000-0100-00001A040000}"/>
    <hyperlink ref="Y527" r:id="rId1052" xr:uid="{00000000-0004-0000-0100-00001B040000}"/>
    <hyperlink ref="X528" r:id="rId1053" xr:uid="{00000000-0004-0000-0100-00001C040000}"/>
    <hyperlink ref="Y528" r:id="rId1054" xr:uid="{00000000-0004-0000-0100-00001D040000}"/>
    <hyperlink ref="X529" r:id="rId1055" xr:uid="{00000000-0004-0000-0100-00001E040000}"/>
    <hyperlink ref="Y529" r:id="rId1056" xr:uid="{00000000-0004-0000-0100-00001F040000}"/>
    <hyperlink ref="X530" r:id="rId1057" xr:uid="{00000000-0004-0000-0100-000020040000}"/>
    <hyperlink ref="Y530" r:id="rId1058" xr:uid="{00000000-0004-0000-0100-000021040000}"/>
    <hyperlink ref="X531" r:id="rId1059" xr:uid="{00000000-0004-0000-0100-000022040000}"/>
    <hyperlink ref="Y531" r:id="rId1060" xr:uid="{00000000-0004-0000-0100-000023040000}"/>
    <hyperlink ref="X532" r:id="rId1061" xr:uid="{00000000-0004-0000-0100-000024040000}"/>
    <hyperlink ref="Y532" r:id="rId1062" xr:uid="{00000000-0004-0000-0100-000025040000}"/>
    <hyperlink ref="X533" r:id="rId1063" xr:uid="{00000000-0004-0000-0100-000026040000}"/>
    <hyperlink ref="Y533" r:id="rId1064" xr:uid="{00000000-0004-0000-0100-000027040000}"/>
    <hyperlink ref="X534" r:id="rId1065" xr:uid="{00000000-0004-0000-0100-000028040000}"/>
    <hyperlink ref="Y534" r:id="rId1066" xr:uid="{00000000-0004-0000-0100-000029040000}"/>
    <hyperlink ref="X535" r:id="rId1067" xr:uid="{00000000-0004-0000-0100-00002A040000}"/>
    <hyperlink ref="Y535" r:id="rId1068" xr:uid="{00000000-0004-0000-0100-00002B040000}"/>
    <hyperlink ref="X536" r:id="rId1069" xr:uid="{00000000-0004-0000-0100-00002C040000}"/>
    <hyperlink ref="Y536" r:id="rId1070" xr:uid="{00000000-0004-0000-0100-00002D040000}"/>
    <hyperlink ref="X537" r:id="rId1071" xr:uid="{00000000-0004-0000-0100-00002E040000}"/>
    <hyperlink ref="Y537" r:id="rId1072" xr:uid="{00000000-0004-0000-0100-00002F040000}"/>
    <hyperlink ref="X538" r:id="rId1073" xr:uid="{00000000-0004-0000-0100-000030040000}"/>
    <hyperlink ref="Y538" r:id="rId1074" xr:uid="{00000000-0004-0000-0100-000031040000}"/>
    <hyperlink ref="X539" r:id="rId1075" xr:uid="{00000000-0004-0000-0100-000032040000}"/>
    <hyperlink ref="Y539" r:id="rId1076" xr:uid="{00000000-0004-0000-0100-000033040000}"/>
    <hyperlink ref="X540" r:id="rId1077" xr:uid="{00000000-0004-0000-0100-000034040000}"/>
    <hyperlink ref="Y540" r:id="rId1078" xr:uid="{00000000-0004-0000-0100-000035040000}"/>
    <hyperlink ref="X541" r:id="rId1079" xr:uid="{00000000-0004-0000-0100-000036040000}"/>
    <hyperlink ref="Y541" r:id="rId1080" xr:uid="{00000000-0004-0000-0100-000037040000}"/>
    <hyperlink ref="X542" r:id="rId1081" xr:uid="{00000000-0004-0000-0100-000038040000}"/>
    <hyperlink ref="Y542" r:id="rId1082" xr:uid="{00000000-0004-0000-0100-000039040000}"/>
    <hyperlink ref="X543" r:id="rId1083" xr:uid="{00000000-0004-0000-0100-00003A040000}"/>
    <hyperlink ref="Y543" r:id="rId1084" xr:uid="{00000000-0004-0000-0100-00003B040000}"/>
    <hyperlink ref="X544" r:id="rId1085" xr:uid="{00000000-0004-0000-0100-00003C040000}"/>
    <hyperlink ref="Y544" r:id="rId1086" xr:uid="{00000000-0004-0000-0100-00003D040000}"/>
    <hyperlink ref="X545" r:id="rId1087" xr:uid="{00000000-0004-0000-0100-00003E040000}"/>
    <hyperlink ref="Y545" r:id="rId1088" xr:uid="{00000000-0004-0000-0100-00003F040000}"/>
    <hyperlink ref="X546" r:id="rId1089" xr:uid="{00000000-0004-0000-0100-000040040000}"/>
    <hyperlink ref="Y546" r:id="rId1090" xr:uid="{00000000-0004-0000-0100-000041040000}"/>
    <hyperlink ref="X547" r:id="rId1091" xr:uid="{00000000-0004-0000-0100-000042040000}"/>
    <hyperlink ref="Y547" r:id="rId1092" xr:uid="{00000000-0004-0000-0100-000043040000}"/>
    <hyperlink ref="X548" r:id="rId1093" xr:uid="{00000000-0004-0000-0100-000044040000}"/>
    <hyperlink ref="Y548" r:id="rId1094" xr:uid="{00000000-0004-0000-0100-000045040000}"/>
    <hyperlink ref="X549" r:id="rId1095" xr:uid="{00000000-0004-0000-0100-000046040000}"/>
    <hyperlink ref="Y549" r:id="rId1096" xr:uid="{00000000-0004-0000-0100-000047040000}"/>
    <hyperlink ref="X550" r:id="rId1097" xr:uid="{00000000-0004-0000-0100-000048040000}"/>
    <hyperlink ref="Y550" r:id="rId1098" xr:uid="{00000000-0004-0000-0100-000049040000}"/>
    <hyperlink ref="X551" r:id="rId1099" xr:uid="{00000000-0004-0000-0100-00004A040000}"/>
    <hyperlink ref="Y551" r:id="rId1100" xr:uid="{00000000-0004-0000-0100-00004B040000}"/>
    <hyperlink ref="X552" r:id="rId1101" xr:uid="{00000000-0004-0000-0100-00004C040000}"/>
    <hyperlink ref="Y552" r:id="rId1102" xr:uid="{00000000-0004-0000-0100-00004D040000}"/>
    <hyperlink ref="X553" r:id="rId1103" xr:uid="{00000000-0004-0000-0100-00004E040000}"/>
    <hyperlink ref="Y553" r:id="rId1104" xr:uid="{00000000-0004-0000-0100-00004F040000}"/>
    <hyperlink ref="X554" r:id="rId1105" xr:uid="{00000000-0004-0000-0100-000050040000}"/>
    <hyperlink ref="Y554" r:id="rId1106" xr:uid="{00000000-0004-0000-0100-000051040000}"/>
    <hyperlink ref="X555" r:id="rId1107" xr:uid="{00000000-0004-0000-0100-000052040000}"/>
    <hyperlink ref="Y555" r:id="rId1108" xr:uid="{00000000-0004-0000-0100-000053040000}"/>
    <hyperlink ref="X556" r:id="rId1109" xr:uid="{00000000-0004-0000-0100-000054040000}"/>
    <hyperlink ref="Y556" r:id="rId1110" xr:uid="{00000000-0004-0000-0100-000055040000}"/>
    <hyperlink ref="X557" r:id="rId1111" xr:uid="{00000000-0004-0000-0100-000056040000}"/>
    <hyperlink ref="Y557" r:id="rId1112" xr:uid="{00000000-0004-0000-0100-000057040000}"/>
    <hyperlink ref="X558" r:id="rId1113" xr:uid="{00000000-0004-0000-0100-000058040000}"/>
    <hyperlink ref="Y558" r:id="rId1114" xr:uid="{00000000-0004-0000-0100-000059040000}"/>
    <hyperlink ref="X559" r:id="rId1115" xr:uid="{00000000-0004-0000-0100-00005A040000}"/>
    <hyperlink ref="Y559" r:id="rId1116" xr:uid="{00000000-0004-0000-0100-00005B040000}"/>
    <hyperlink ref="X560" r:id="rId1117" xr:uid="{00000000-0004-0000-0100-00005C040000}"/>
    <hyperlink ref="Y560" r:id="rId1118" xr:uid="{00000000-0004-0000-0100-00005D040000}"/>
    <hyperlink ref="X561" r:id="rId1119" xr:uid="{00000000-0004-0000-0100-00005E040000}"/>
    <hyperlink ref="Y561" r:id="rId1120" xr:uid="{00000000-0004-0000-0100-00005F040000}"/>
    <hyperlink ref="X562" r:id="rId1121" xr:uid="{00000000-0004-0000-0100-000060040000}"/>
    <hyperlink ref="Y562" r:id="rId1122" xr:uid="{00000000-0004-0000-0100-000061040000}"/>
    <hyperlink ref="X563" r:id="rId1123" xr:uid="{00000000-0004-0000-0100-000062040000}"/>
    <hyperlink ref="Y563" r:id="rId1124" xr:uid="{00000000-0004-0000-0100-000063040000}"/>
    <hyperlink ref="X564" r:id="rId1125" xr:uid="{00000000-0004-0000-0100-000064040000}"/>
    <hyperlink ref="Y564" r:id="rId1126" xr:uid="{00000000-0004-0000-0100-000065040000}"/>
    <hyperlink ref="X565" r:id="rId1127" xr:uid="{00000000-0004-0000-0100-000066040000}"/>
    <hyperlink ref="Y565" r:id="rId1128" xr:uid="{00000000-0004-0000-0100-000067040000}"/>
    <hyperlink ref="X566" r:id="rId1129" xr:uid="{00000000-0004-0000-0100-000068040000}"/>
    <hyperlink ref="Y566" r:id="rId1130" xr:uid="{00000000-0004-0000-0100-000069040000}"/>
    <hyperlink ref="X567" r:id="rId1131" xr:uid="{00000000-0004-0000-0100-00006A040000}"/>
    <hyperlink ref="Y567" r:id="rId1132" xr:uid="{00000000-0004-0000-0100-00006B040000}"/>
    <hyperlink ref="X568" r:id="rId1133" xr:uid="{00000000-0004-0000-0100-00006C040000}"/>
    <hyperlink ref="Y568" r:id="rId1134" xr:uid="{00000000-0004-0000-0100-00006D040000}"/>
    <hyperlink ref="X569" r:id="rId1135" xr:uid="{00000000-0004-0000-0100-00006E040000}"/>
    <hyperlink ref="Y569" r:id="rId1136" xr:uid="{00000000-0004-0000-0100-00006F040000}"/>
    <hyperlink ref="X570" r:id="rId1137" xr:uid="{00000000-0004-0000-0100-000070040000}"/>
    <hyperlink ref="Y570" r:id="rId1138" xr:uid="{00000000-0004-0000-0100-000071040000}"/>
    <hyperlink ref="X571" r:id="rId1139" xr:uid="{00000000-0004-0000-0100-000072040000}"/>
    <hyperlink ref="Y571" r:id="rId1140" xr:uid="{00000000-0004-0000-0100-000073040000}"/>
    <hyperlink ref="X572" r:id="rId1141" xr:uid="{00000000-0004-0000-0100-000074040000}"/>
    <hyperlink ref="Y572" r:id="rId1142" xr:uid="{00000000-0004-0000-0100-000075040000}"/>
    <hyperlink ref="X573" r:id="rId1143" xr:uid="{00000000-0004-0000-0100-000076040000}"/>
    <hyperlink ref="Y573" r:id="rId1144" xr:uid="{00000000-0004-0000-0100-000077040000}"/>
    <hyperlink ref="X574" r:id="rId1145" xr:uid="{00000000-0004-0000-0100-000078040000}"/>
    <hyperlink ref="Y574" r:id="rId1146" xr:uid="{00000000-0004-0000-0100-000079040000}"/>
    <hyperlink ref="X575" r:id="rId1147" xr:uid="{00000000-0004-0000-0100-00007A040000}"/>
    <hyperlink ref="Y575" r:id="rId1148" xr:uid="{00000000-0004-0000-0100-00007B040000}"/>
    <hyperlink ref="X576" r:id="rId1149" xr:uid="{00000000-0004-0000-0100-00007C040000}"/>
    <hyperlink ref="Y576" r:id="rId1150" xr:uid="{00000000-0004-0000-0100-00007D040000}"/>
    <hyperlink ref="X577" r:id="rId1151" xr:uid="{00000000-0004-0000-0100-00007E040000}"/>
    <hyperlink ref="Y577" r:id="rId1152" xr:uid="{00000000-0004-0000-0100-00007F040000}"/>
    <hyperlink ref="X578" r:id="rId1153" xr:uid="{00000000-0004-0000-0100-000080040000}"/>
    <hyperlink ref="Y578" r:id="rId1154" xr:uid="{00000000-0004-0000-0100-000081040000}"/>
    <hyperlink ref="X579" r:id="rId1155" xr:uid="{00000000-0004-0000-0100-000082040000}"/>
    <hyperlink ref="Y579" r:id="rId1156" xr:uid="{00000000-0004-0000-0100-000083040000}"/>
    <hyperlink ref="X580" r:id="rId1157" xr:uid="{00000000-0004-0000-0100-000084040000}"/>
    <hyperlink ref="Y580" r:id="rId1158" xr:uid="{00000000-0004-0000-0100-000085040000}"/>
    <hyperlink ref="X581" r:id="rId1159" xr:uid="{00000000-0004-0000-0100-000086040000}"/>
    <hyperlink ref="Y581" r:id="rId1160" xr:uid="{00000000-0004-0000-0100-000087040000}"/>
    <hyperlink ref="X582" r:id="rId1161" xr:uid="{00000000-0004-0000-0100-000088040000}"/>
    <hyperlink ref="Y582" r:id="rId1162" xr:uid="{00000000-0004-0000-0100-000089040000}"/>
    <hyperlink ref="X583" r:id="rId1163" xr:uid="{00000000-0004-0000-0100-00008A040000}"/>
    <hyperlink ref="Y583" r:id="rId1164" xr:uid="{00000000-0004-0000-0100-00008B040000}"/>
    <hyperlink ref="X584" r:id="rId1165" xr:uid="{00000000-0004-0000-0100-00008C040000}"/>
    <hyperlink ref="Y584" r:id="rId1166" xr:uid="{00000000-0004-0000-0100-00008D040000}"/>
    <hyperlink ref="X585" r:id="rId1167" xr:uid="{00000000-0004-0000-0100-00008E040000}"/>
    <hyperlink ref="Y585" r:id="rId1168" xr:uid="{00000000-0004-0000-0100-00008F040000}"/>
    <hyperlink ref="X586" r:id="rId1169" xr:uid="{00000000-0004-0000-0100-000090040000}"/>
    <hyperlink ref="Y586" r:id="rId1170" xr:uid="{00000000-0004-0000-0100-000091040000}"/>
    <hyperlink ref="X587" r:id="rId1171" xr:uid="{00000000-0004-0000-0100-000092040000}"/>
    <hyperlink ref="Y587" r:id="rId1172" xr:uid="{00000000-0004-0000-0100-000093040000}"/>
    <hyperlink ref="X588" r:id="rId1173" xr:uid="{00000000-0004-0000-0100-000094040000}"/>
    <hyperlink ref="Y588" r:id="rId1174" xr:uid="{00000000-0004-0000-0100-000095040000}"/>
    <hyperlink ref="X589" r:id="rId1175" xr:uid="{00000000-0004-0000-0100-000096040000}"/>
    <hyperlink ref="Y589" r:id="rId1176" xr:uid="{00000000-0004-0000-0100-000097040000}"/>
    <hyperlink ref="X590" r:id="rId1177" xr:uid="{00000000-0004-0000-0100-000098040000}"/>
    <hyperlink ref="Y590" r:id="rId1178" xr:uid="{00000000-0004-0000-0100-000099040000}"/>
    <hyperlink ref="X591" r:id="rId1179" xr:uid="{00000000-0004-0000-0100-00009A040000}"/>
    <hyperlink ref="Y591" r:id="rId1180" xr:uid="{00000000-0004-0000-0100-00009B040000}"/>
    <hyperlink ref="X592" r:id="rId1181" xr:uid="{00000000-0004-0000-0100-00009C040000}"/>
    <hyperlink ref="Y592" r:id="rId1182" xr:uid="{00000000-0004-0000-0100-00009D040000}"/>
    <hyperlink ref="X593" r:id="rId1183" xr:uid="{00000000-0004-0000-0100-00009E040000}"/>
    <hyperlink ref="Y593" r:id="rId1184" xr:uid="{00000000-0004-0000-0100-00009F040000}"/>
    <hyperlink ref="X594" r:id="rId1185" xr:uid="{00000000-0004-0000-0100-0000A0040000}"/>
    <hyperlink ref="Y594" r:id="rId1186" xr:uid="{00000000-0004-0000-0100-0000A1040000}"/>
    <hyperlink ref="X595" r:id="rId1187" xr:uid="{00000000-0004-0000-0100-0000A2040000}"/>
    <hyperlink ref="Y595" r:id="rId1188" xr:uid="{00000000-0004-0000-0100-0000A3040000}"/>
    <hyperlink ref="X596" r:id="rId1189" xr:uid="{00000000-0004-0000-0100-0000A4040000}"/>
    <hyperlink ref="Y596" r:id="rId1190" xr:uid="{00000000-0004-0000-0100-0000A5040000}"/>
    <hyperlink ref="X597" r:id="rId1191" xr:uid="{00000000-0004-0000-0100-0000A6040000}"/>
    <hyperlink ref="Y597" r:id="rId1192" xr:uid="{00000000-0004-0000-0100-0000A7040000}"/>
    <hyperlink ref="X598" r:id="rId1193" xr:uid="{00000000-0004-0000-0100-0000A8040000}"/>
    <hyperlink ref="Y598" r:id="rId1194" xr:uid="{00000000-0004-0000-0100-0000A9040000}"/>
    <hyperlink ref="X599" r:id="rId1195" xr:uid="{00000000-0004-0000-0100-0000AA040000}"/>
    <hyperlink ref="Y599" r:id="rId1196" xr:uid="{00000000-0004-0000-0100-0000AB040000}"/>
    <hyperlink ref="X600" r:id="rId1197" xr:uid="{00000000-0004-0000-0100-0000AC040000}"/>
    <hyperlink ref="Y600" r:id="rId1198" xr:uid="{00000000-0004-0000-0100-0000AD040000}"/>
    <hyperlink ref="X601" r:id="rId1199" xr:uid="{00000000-0004-0000-0100-0000AE040000}"/>
    <hyperlink ref="Y601" r:id="rId1200" xr:uid="{00000000-0004-0000-0100-0000AF040000}"/>
    <hyperlink ref="X602" r:id="rId1201" xr:uid="{00000000-0004-0000-0100-0000B0040000}"/>
    <hyperlink ref="Y602" r:id="rId1202" xr:uid="{00000000-0004-0000-0100-0000B1040000}"/>
    <hyperlink ref="X603" r:id="rId1203" xr:uid="{00000000-0004-0000-0100-0000B2040000}"/>
    <hyperlink ref="Y603" r:id="rId1204" xr:uid="{00000000-0004-0000-0100-0000B3040000}"/>
    <hyperlink ref="X604" r:id="rId1205" xr:uid="{00000000-0004-0000-0100-0000B4040000}"/>
    <hyperlink ref="Y604" r:id="rId1206" xr:uid="{00000000-0004-0000-0100-0000B5040000}"/>
    <hyperlink ref="X605" r:id="rId1207" xr:uid="{00000000-0004-0000-0100-0000B6040000}"/>
    <hyperlink ref="Y605" r:id="rId1208" xr:uid="{00000000-0004-0000-0100-0000B7040000}"/>
    <hyperlink ref="X606" r:id="rId1209" xr:uid="{00000000-0004-0000-0100-0000B8040000}"/>
    <hyperlink ref="Y606" r:id="rId1210" xr:uid="{00000000-0004-0000-0100-0000B9040000}"/>
    <hyperlink ref="X607" r:id="rId1211" xr:uid="{00000000-0004-0000-0100-0000BA040000}"/>
    <hyperlink ref="Y607" r:id="rId1212" xr:uid="{00000000-0004-0000-0100-0000BB040000}"/>
    <hyperlink ref="X608" r:id="rId1213" xr:uid="{00000000-0004-0000-0100-0000BC040000}"/>
    <hyperlink ref="Y608" r:id="rId1214" xr:uid="{00000000-0004-0000-0100-0000BD040000}"/>
    <hyperlink ref="X609" r:id="rId1215" xr:uid="{00000000-0004-0000-0100-0000BE040000}"/>
    <hyperlink ref="Y609" r:id="rId1216" xr:uid="{00000000-0004-0000-0100-0000BF040000}"/>
    <hyperlink ref="X610" r:id="rId1217" xr:uid="{00000000-0004-0000-0100-0000C0040000}"/>
    <hyperlink ref="Y610" r:id="rId1218" xr:uid="{00000000-0004-0000-0100-0000C1040000}"/>
    <hyperlink ref="X611" r:id="rId1219" xr:uid="{00000000-0004-0000-0100-0000C2040000}"/>
    <hyperlink ref="Y611" r:id="rId1220" xr:uid="{00000000-0004-0000-0100-0000C3040000}"/>
    <hyperlink ref="X612" r:id="rId1221" xr:uid="{00000000-0004-0000-0100-0000C4040000}"/>
    <hyperlink ref="Y612" r:id="rId1222" xr:uid="{00000000-0004-0000-0100-0000C5040000}"/>
    <hyperlink ref="X613" r:id="rId1223" xr:uid="{00000000-0004-0000-0100-0000C6040000}"/>
    <hyperlink ref="Y613" r:id="rId1224" xr:uid="{00000000-0004-0000-0100-0000C7040000}"/>
    <hyperlink ref="X614" r:id="rId1225" xr:uid="{00000000-0004-0000-0100-0000C8040000}"/>
    <hyperlink ref="Y614" r:id="rId1226" xr:uid="{00000000-0004-0000-0100-0000C9040000}"/>
    <hyperlink ref="X615" r:id="rId1227" xr:uid="{00000000-0004-0000-0100-0000CA040000}"/>
    <hyperlink ref="Y615" r:id="rId1228" xr:uid="{00000000-0004-0000-0100-0000CB040000}"/>
    <hyperlink ref="X616" r:id="rId1229" xr:uid="{00000000-0004-0000-0100-0000CC040000}"/>
    <hyperlink ref="Y616" r:id="rId1230" xr:uid="{00000000-0004-0000-0100-0000CD040000}"/>
    <hyperlink ref="X617" r:id="rId1231" xr:uid="{00000000-0004-0000-0100-0000CE040000}"/>
    <hyperlink ref="Y617" r:id="rId1232" xr:uid="{00000000-0004-0000-0100-0000CF040000}"/>
    <hyperlink ref="X618" r:id="rId1233" xr:uid="{00000000-0004-0000-0100-0000D0040000}"/>
    <hyperlink ref="Y618" r:id="rId1234" xr:uid="{00000000-0004-0000-0100-0000D1040000}"/>
    <hyperlink ref="X619" r:id="rId1235" xr:uid="{00000000-0004-0000-0100-0000D2040000}"/>
    <hyperlink ref="Y619" r:id="rId1236" xr:uid="{00000000-0004-0000-0100-0000D3040000}"/>
    <hyperlink ref="X620" r:id="rId1237" xr:uid="{00000000-0004-0000-0100-0000D4040000}"/>
    <hyperlink ref="Y620" r:id="rId1238" xr:uid="{00000000-0004-0000-0100-0000D5040000}"/>
    <hyperlink ref="X621" r:id="rId1239" xr:uid="{00000000-0004-0000-0100-0000D6040000}"/>
    <hyperlink ref="Y621" r:id="rId1240" xr:uid="{00000000-0004-0000-0100-0000D7040000}"/>
    <hyperlink ref="X622" r:id="rId1241" xr:uid="{00000000-0004-0000-0100-0000D8040000}"/>
    <hyperlink ref="Y622" r:id="rId1242" xr:uid="{00000000-0004-0000-0100-0000D9040000}"/>
    <hyperlink ref="X623" r:id="rId1243" xr:uid="{00000000-0004-0000-0100-0000DA040000}"/>
    <hyperlink ref="Y623" r:id="rId1244" xr:uid="{00000000-0004-0000-0100-0000DB040000}"/>
    <hyperlink ref="X624" r:id="rId1245" xr:uid="{00000000-0004-0000-0100-0000DC040000}"/>
    <hyperlink ref="Y624" r:id="rId1246" xr:uid="{00000000-0004-0000-0100-0000DD040000}"/>
    <hyperlink ref="X625" r:id="rId1247" xr:uid="{00000000-0004-0000-0100-0000DE040000}"/>
    <hyperlink ref="Y625" r:id="rId1248" xr:uid="{00000000-0004-0000-0100-0000DF040000}"/>
    <hyperlink ref="X626" r:id="rId1249" xr:uid="{00000000-0004-0000-0100-0000E0040000}"/>
    <hyperlink ref="Y626" r:id="rId1250" xr:uid="{00000000-0004-0000-0100-0000E1040000}"/>
    <hyperlink ref="X627" r:id="rId1251" xr:uid="{00000000-0004-0000-0100-0000E2040000}"/>
    <hyperlink ref="Y627" r:id="rId1252" xr:uid="{00000000-0004-0000-0100-0000E3040000}"/>
    <hyperlink ref="X628" r:id="rId1253" xr:uid="{00000000-0004-0000-0100-0000E4040000}"/>
    <hyperlink ref="Y628" r:id="rId1254" xr:uid="{00000000-0004-0000-0100-0000E5040000}"/>
    <hyperlink ref="X629" r:id="rId1255" xr:uid="{00000000-0004-0000-0100-0000E6040000}"/>
    <hyperlink ref="Y629" r:id="rId1256" xr:uid="{00000000-0004-0000-0100-0000E7040000}"/>
    <hyperlink ref="X630" r:id="rId1257" xr:uid="{00000000-0004-0000-0100-0000E8040000}"/>
    <hyperlink ref="Y630" r:id="rId1258" xr:uid="{00000000-0004-0000-0100-0000E9040000}"/>
    <hyperlink ref="X631" r:id="rId1259" xr:uid="{00000000-0004-0000-0100-0000EA040000}"/>
    <hyperlink ref="Y631" r:id="rId1260" xr:uid="{00000000-0004-0000-0100-0000EB040000}"/>
    <hyperlink ref="X632" r:id="rId1261" xr:uid="{00000000-0004-0000-0100-0000EC040000}"/>
    <hyperlink ref="Y632" r:id="rId1262" xr:uid="{00000000-0004-0000-0100-0000ED040000}"/>
    <hyperlink ref="X633" r:id="rId1263" xr:uid="{00000000-0004-0000-0100-0000EE040000}"/>
    <hyperlink ref="Y633" r:id="rId1264" xr:uid="{00000000-0004-0000-0100-0000EF040000}"/>
    <hyperlink ref="X634" r:id="rId1265" xr:uid="{00000000-0004-0000-0100-0000F0040000}"/>
    <hyperlink ref="Y634" r:id="rId1266" xr:uid="{00000000-0004-0000-0100-0000F1040000}"/>
    <hyperlink ref="X635" r:id="rId1267" xr:uid="{00000000-0004-0000-0100-0000F2040000}"/>
    <hyperlink ref="Y635" r:id="rId1268" xr:uid="{00000000-0004-0000-0100-0000F3040000}"/>
    <hyperlink ref="X636" r:id="rId1269" xr:uid="{00000000-0004-0000-0100-0000F4040000}"/>
    <hyperlink ref="Y636" r:id="rId1270" xr:uid="{00000000-0004-0000-0100-0000F5040000}"/>
    <hyperlink ref="X637" r:id="rId1271" xr:uid="{00000000-0004-0000-0100-0000F6040000}"/>
    <hyperlink ref="Y637" r:id="rId1272" xr:uid="{00000000-0004-0000-0100-0000F7040000}"/>
    <hyperlink ref="X638" r:id="rId1273" xr:uid="{00000000-0004-0000-0100-0000F8040000}"/>
    <hyperlink ref="Y638" r:id="rId1274" xr:uid="{00000000-0004-0000-0100-0000F9040000}"/>
    <hyperlink ref="X639" r:id="rId1275" xr:uid="{00000000-0004-0000-0100-0000FA040000}"/>
    <hyperlink ref="Y639" r:id="rId1276" xr:uid="{00000000-0004-0000-0100-0000FB040000}"/>
    <hyperlink ref="X640" r:id="rId1277" xr:uid="{00000000-0004-0000-0100-0000FC040000}"/>
    <hyperlink ref="Y640" r:id="rId1278" xr:uid="{00000000-0004-0000-0100-0000FD040000}"/>
    <hyperlink ref="X641" r:id="rId1279" xr:uid="{00000000-0004-0000-0100-0000FE040000}"/>
    <hyperlink ref="Y641" r:id="rId1280" xr:uid="{00000000-0004-0000-0100-0000FF040000}"/>
    <hyperlink ref="X642" r:id="rId1281" xr:uid="{00000000-0004-0000-0100-000000050000}"/>
    <hyperlink ref="Y642" r:id="rId1282" xr:uid="{00000000-0004-0000-0100-000001050000}"/>
    <hyperlink ref="X643" r:id="rId1283" xr:uid="{00000000-0004-0000-0100-000002050000}"/>
    <hyperlink ref="Y643" r:id="rId1284" xr:uid="{00000000-0004-0000-0100-000003050000}"/>
    <hyperlink ref="X644" r:id="rId1285" xr:uid="{00000000-0004-0000-0100-000004050000}"/>
    <hyperlink ref="Y644" r:id="rId1286" xr:uid="{00000000-0004-0000-0100-000005050000}"/>
    <hyperlink ref="X645" r:id="rId1287" xr:uid="{00000000-0004-0000-0100-000006050000}"/>
    <hyperlink ref="Y645" r:id="rId1288" xr:uid="{00000000-0004-0000-0100-000007050000}"/>
    <hyperlink ref="X646" r:id="rId1289" xr:uid="{00000000-0004-0000-0100-000008050000}"/>
    <hyperlink ref="Y646" r:id="rId1290" xr:uid="{00000000-0004-0000-0100-000009050000}"/>
    <hyperlink ref="X647" r:id="rId1291" xr:uid="{00000000-0004-0000-0100-00000A050000}"/>
    <hyperlink ref="Y647" r:id="rId1292" xr:uid="{00000000-0004-0000-0100-00000B050000}"/>
    <hyperlink ref="X648" r:id="rId1293" xr:uid="{00000000-0004-0000-0100-00000C050000}"/>
    <hyperlink ref="Y648" r:id="rId1294" xr:uid="{00000000-0004-0000-0100-00000D050000}"/>
    <hyperlink ref="X649" r:id="rId1295" xr:uid="{00000000-0004-0000-0100-00000E050000}"/>
    <hyperlink ref="Y649" r:id="rId1296" xr:uid="{00000000-0004-0000-0100-00000F050000}"/>
    <hyperlink ref="X650" r:id="rId1297" xr:uid="{00000000-0004-0000-0100-000010050000}"/>
    <hyperlink ref="Y650" r:id="rId1298" xr:uid="{00000000-0004-0000-0100-000011050000}"/>
    <hyperlink ref="X651" r:id="rId1299" xr:uid="{00000000-0004-0000-0100-000012050000}"/>
    <hyperlink ref="Y651" r:id="rId1300" xr:uid="{00000000-0004-0000-0100-000013050000}"/>
    <hyperlink ref="X652" r:id="rId1301" xr:uid="{00000000-0004-0000-0100-000014050000}"/>
    <hyperlink ref="Y652" r:id="rId1302" xr:uid="{00000000-0004-0000-0100-000015050000}"/>
    <hyperlink ref="X653" r:id="rId1303" xr:uid="{00000000-0004-0000-0100-000016050000}"/>
    <hyperlink ref="Y653" r:id="rId1304" xr:uid="{00000000-0004-0000-0100-000017050000}"/>
    <hyperlink ref="X654" r:id="rId1305" xr:uid="{00000000-0004-0000-0100-000018050000}"/>
    <hyperlink ref="Y654" r:id="rId1306" xr:uid="{00000000-0004-0000-0100-000019050000}"/>
    <hyperlink ref="X655" r:id="rId1307" xr:uid="{00000000-0004-0000-0100-00001A050000}"/>
    <hyperlink ref="Y655" r:id="rId1308" xr:uid="{00000000-0004-0000-0100-00001B050000}"/>
    <hyperlink ref="X656" r:id="rId1309" xr:uid="{00000000-0004-0000-0100-00001C050000}"/>
    <hyperlink ref="Y656" r:id="rId1310" xr:uid="{00000000-0004-0000-0100-00001D050000}"/>
    <hyperlink ref="X657" r:id="rId1311" xr:uid="{00000000-0004-0000-0100-00001E050000}"/>
    <hyperlink ref="Y657" r:id="rId1312" xr:uid="{00000000-0004-0000-0100-00001F050000}"/>
    <hyperlink ref="X658" r:id="rId1313" xr:uid="{00000000-0004-0000-0100-000020050000}"/>
    <hyperlink ref="Y658" r:id="rId1314" xr:uid="{00000000-0004-0000-0100-000021050000}"/>
    <hyperlink ref="X659" r:id="rId1315" xr:uid="{00000000-0004-0000-0100-000022050000}"/>
    <hyperlink ref="Y659" r:id="rId1316" xr:uid="{00000000-0004-0000-0100-000023050000}"/>
    <hyperlink ref="X660" r:id="rId1317" xr:uid="{00000000-0004-0000-0100-000024050000}"/>
    <hyperlink ref="Y660" r:id="rId1318" xr:uid="{00000000-0004-0000-0100-000025050000}"/>
    <hyperlink ref="X661" r:id="rId1319" xr:uid="{00000000-0004-0000-0100-000026050000}"/>
    <hyperlink ref="Y661" r:id="rId1320" xr:uid="{00000000-0004-0000-0100-000027050000}"/>
    <hyperlink ref="X662" r:id="rId1321" xr:uid="{00000000-0004-0000-0100-000028050000}"/>
    <hyperlink ref="Y662" r:id="rId1322" xr:uid="{00000000-0004-0000-0100-000029050000}"/>
    <hyperlink ref="X663" r:id="rId1323" xr:uid="{00000000-0004-0000-0100-00002A050000}"/>
    <hyperlink ref="Y663" r:id="rId1324" xr:uid="{00000000-0004-0000-0100-00002B050000}"/>
    <hyperlink ref="X664" r:id="rId1325" xr:uid="{00000000-0004-0000-0100-00002C050000}"/>
    <hyperlink ref="Y664" r:id="rId1326" xr:uid="{00000000-0004-0000-0100-00002D050000}"/>
    <hyperlink ref="X665" r:id="rId1327" xr:uid="{00000000-0004-0000-0100-00002E050000}"/>
    <hyperlink ref="Y665" r:id="rId1328" xr:uid="{00000000-0004-0000-0100-00002F050000}"/>
    <hyperlink ref="X666" r:id="rId1329" xr:uid="{00000000-0004-0000-0100-000030050000}"/>
    <hyperlink ref="Y666" r:id="rId1330" xr:uid="{00000000-0004-0000-0100-000031050000}"/>
    <hyperlink ref="X667" r:id="rId1331" xr:uid="{00000000-0004-0000-0100-000032050000}"/>
    <hyperlink ref="Y667" r:id="rId1332" xr:uid="{00000000-0004-0000-0100-000033050000}"/>
    <hyperlink ref="X668" r:id="rId1333" xr:uid="{00000000-0004-0000-0100-000034050000}"/>
    <hyperlink ref="Y668" r:id="rId1334" xr:uid="{00000000-0004-0000-0100-000035050000}"/>
    <hyperlink ref="X669" r:id="rId1335" xr:uid="{00000000-0004-0000-0100-000036050000}"/>
    <hyperlink ref="Y669" r:id="rId1336" xr:uid="{00000000-0004-0000-0100-000037050000}"/>
    <hyperlink ref="X670" r:id="rId1337" xr:uid="{00000000-0004-0000-0100-000038050000}"/>
    <hyperlink ref="Y670" r:id="rId1338" xr:uid="{00000000-0004-0000-0100-000039050000}"/>
    <hyperlink ref="X671" r:id="rId1339" xr:uid="{00000000-0004-0000-0100-00003A050000}"/>
    <hyperlink ref="Y671" r:id="rId1340" xr:uid="{00000000-0004-0000-0100-00003B050000}"/>
    <hyperlink ref="X672" r:id="rId1341" xr:uid="{00000000-0004-0000-0100-00003C050000}"/>
    <hyperlink ref="Y672" r:id="rId1342" xr:uid="{00000000-0004-0000-0100-00003D050000}"/>
    <hyperlink ref="X673" r:id="rId1343" xr:uid="{00000000-0004-0000-0100-00003E050000}"/>
    <hyperlink ref="Y673" r:id="rId1344" xr:uid="{00000000-0004-0000-0100-00003F050000}"/>
    <hyperlink ref="X674" r:id="rId1345" xr:uid="{00000000-0004-0000-0100-000040050000}"/>
    <hyperlink ref="Y674" r:id="rId1346" xr:uid="{00000000-0004-0000-0100-000041050000}"/>
    <hyperlink ref="X675" r:id="rId1347" xr:uid="{00000000-0004-0000-0100-000042050000}"/>
    <hyperlink ref="Y675" r:id="rId1348" xr:uid="{00000000-0004-0000-0100-000043050000}"/>
    <hyperlink ref="X676" r:id="rId1349" xr:uid="{00000000-0004-0000-0100-000044050000}"/>
    <hyperlink ref="Y676" r:id="rId1350" xr:uid="{00000000-0004-0000-0100-000045050000}"/>
    <hyperlink ref="X677" r:id="rId1351" xr:uid="{00000000-0004-0000-0100-000046050000}"/>
    <hyperlink ref="Y677" r:id="rId1352" xr:uid="{00000000-0004-0000-0100-000047050000}"/>
    <hyperlink ref="X678" r:id="rId1353" xr:uid="{00000000-0004-0000-0100-000048050000}"/>
    <hyperlink ref="Y678" r:id="rId1354" xr:uid="{00000000-0004-0000-0100-000049050000}"/>
    <hyperlink ref="X679" r:id="rId1355" xr:uid="{00000000-0004-0000-0100-00004A050000}"/>
    <hyperlink ref="Y679" r:id="rId1356" xr:uid="{00000000-0004-0000-0100-00004B050000}"/>
    <hyperlink ref="X680" r:id="rId1357" xr:uid="{00000000-0004-0000-0100-00004C050000}"/>
    <hyperlink ref="Y680" r:id="rId1358" xr:uid="{00000000-0004-0000-0100-00004D050000}"/>
    <hyperlink ref="X681" r:id="rId1359" xr:uid="{00000000-0004-0000-0100-00004E050000}"/>
    <hyperlink ref="Y681" r:id="rId1360" xr:uid="{00000000-0004-0000-0100-00004F050000}"/>
    <hyperlink ref="X682" r:id="rId1361" xr:uid="{00000000-0004-0000-0100-000050050000}"/>
    <hyperlink ref="Y682" r:id="rId1362" xr:uid="{00000000-0004-0000-0100-000051050000}"/>
    <hyperlink ref="X683" r:id="rId1363" xr:uid="{00000000-0004-0000-0100-000052050000}"/>
    <hyperlink ref="Y683" r:id="rId1364" xr:uid="{00000000-0004-0000-0100-000053050000}"/>
    <hyperlink ref="X684" r:id="rId1365" xr:uid="{00000000-0004-0000-0100-000054050000}"/>
    <hyperlink ref="Y684" r:id="rId1366" xr:uid="{00000000-0004-0000-0100-000055050000}"/>
    <hyperlink ref="X685" r:id="rId1367" xr:uid="{00000000-0004-0000-0100-000056050000}"/>
    <hyperlink ref="Y685" r:id="rId1368" xr:uid="{00000000-0004-0000-0100-000057050000}"/>
    <hyperlink ref="X686" r:id="rId1369" xr:uid="{00000000-0004-0000-0100-000058050000}"/>
    <hyperlink ref="Y686" r:id="rId1370" xr:uid="{00000000-0004-0000-0100-000059050000}"/>
    <hyperlink ref="X687" r:id="rId1371" xr:uid="{00000000-0004-0000-0100-00005A050000}"/>
    <hyperlink ref="Y687" r:id="rId1372" xr:uid="{00000000-0004-0000-0100-00005B050000}"/>
    <hyperlink ref="X688" r:id="rId1373" xr:uid="{00000000-0004-0000-0100-00005C050000}"/>
    <hyperlink ref="Y688" r:id="rId1374" xr:uid="{00000000-0004-0000-0100-00005D050000}"/>
    <hyperlink ref="X689" r:id="rId1375" xr:uid="{00000000-0004-0000-0100-00005E050000}"/>
    <hyperlink ref="Y689" r:id="rId1376" xr:uid="{00000000-0004-0000-0100-00005F050000}"/>
    <hyperlink ref="X690" r:id="rId1377" xr:uid="{00000000-0004-0000-0100-000060050000}"/>
    <hyperlink ref="Y690" r:id="rId1378" xr:uid="{00000000-0004-0000-0100-000061050000}"/>
    <hyperlink ref="X691" r:id="rId1379" xr:uid="{00000000-0004-0000-0100-000062050000}"/>
    <hyperlink ref="Y691" r:id="rId1380" xr:uid="{00000000-0004-0000-0100-000063050000}"/>
    <hyperlink ref="X692" r:id="rId1381" xr:uid="{00000000-0004-0000-0100-000064050000}"/>
    <hyperlink ref="Y692" r:id="rId1382" xr:uid="{00000000-0004-0000-0100-000065050000}"/>
    <hyperlink ref="X693" r:id="rId1383" xr:uid="{00000000-0004-0000-0100-000066050000}"/>
    <hyperlink ref="Y693" r:id="rId1384" xr:uid="{00000000-0004-0000-0100-000067050000}"/>
    <hyperlink ref="X694" r:id="rId1385" xr:uid="{00000000-0004-0000-0100-000068050000}"/>
    <hyperlink ref="Y694" r:id="rId1386" xr:uid="{00000000-0004-0000-0100-000069050000}"/>
    <hyperlink ref="X695" r:id="rId1387" xr:uid="{00000000-0004-0000-0100-00006A050000}"/>
    <hyperlink ref="Y695" r:id="rId1388" xr:uid="{00000000-0004-0000-0100-00006B050000}"/>
    <hyperlink ref="X696" r:id="rId1389" xr:uid="{00000000-0004-0000-0100-00006C050000}"/>
    <hyperlink ref="Y696" r:id="rId1390" xr:uid="{00000000-0004-0000-0100-00006D050000}"/>
    <hyperlink ref="X697" r:id="rId1391" xr:uid="{00000000-0004-0000-0100-00006E050000}"/>
    <hyperlink ref="Y697" r:id="rId1392" xr:uid="{00000000-0004-0000-0100-00006F050000}"/>
    <hyperlink ref="X698" r:id="rId1393" xr:uid="{00000000-0004-0000-0100-000070050000}"/>
    <hyperlink ref="Y698" r:id="rId1394" xr:uid="{00000000-0004-0000-0100-000071050000}"/>
    <hyperlink ref="X699" r:id="rId1395" xr:uid="{00000000-0004-0000-0100-000072050000}"/>
    <hyperlink ref="Y699" r:id="rId1396" xr:uid="{00000000-0004-0000-0100-000073050000}"/>
    <hyperlink ref="X700" r:id="rId1397" xr:uid="{00000000-0004-0000-0100-000074050000}"/>
    <hyperlink ref="Y700" r:id="rId1398" xr:uid="{00000000-0004-0000-0100-000075050000}"/>
    <hyperlink ref="X701" r:id="rId1399" xr:uid="{00000000-0004-0000-0100-000076050000}"/>
    <hyperlink ref="Y701" r:id="rId1400" xr:uid="{00000000-0004-0000-0100-000077050000}"/>
    <hyperlink ref="X702" r:id="rId1401" xr:uid="{00000000-0004-0000-0100-000078050000}"/>
    <hyperlink ref="Y702" r:id="rId1402" xr:uid="{00000000-0004-0000-0100-000079050000}"/>
    <hyperlink ref="X703" r:id="rId1403" xr:uid="{00000000-0004-0000-0100-00007A050000}"/>
    <hyperlink ref="Y703" r:id="rId1404" xr:uid="{00000000-0004-0000-0100-00007B050000}"/>
    <hyperlink ref="X704" r:id="rId1405" xr:uid="{00000000-0004-0000-0100-00007C050000}"/>
    <hyperlink ref="Y704" r:id="rId1406" xr:uid="{00000000-0004-0000-0100-00007D050000}"/>
    <hyperlink ref="X705" r:id="rId1407" xr:uid="{00000000-0004-0000-0100-00007E050000}"/>
    <hyperlink ref="Y705" r:id="rId1408" xr:uid="{00000000-0004-0000-0100-00007F050000}"/>
    <hyperlink ref="X706" r:id="rId1409" xr:uid="{00000000-0004-0000-0100-000080050000}"/>
    <hyperlink ref="Y706" r:id="rId1410" xr:uid="{00000000-0004-0000-0100-000081050000}"/>
    <hyperlink ref="X707" r:id="rId1411" xr:uid="{00000000-0004-0000-0100-000082050000}"/>
    <hyperlink ref="Y707" r:id="rId1412" xr:uid="{00000000-0004-0000-0100-000083050000}"/>
    <hyperlink ref="X708" r:id="rId1413" xr:uid="{00000000-0004-0000-0100-000084050000}"/>
    <hyperlink ref="Y708" r:id="rId1414" xr:uid="{00000000-0004-0000-0100-000085050000}"/>
    <hyperlink ref="X709" r:id="rId1415" xr:uid="{00000000-0004-0000-0100-000086050000}"/>
    <hyperlink ref="Y709" r:id="rId1416" xr:uid="{00000000-0004-0000-0100-000087050000}"/>
    <hyperlink ref="X710" r:id="rId1417" xr:uid="{00000000-0004-0000-0100-000088050000}"/>
    <hyperlink ref="Y710" r:id="rId1418" xr:uid="{00000000-0004-0000-0100-000089050000}"/>
    <hyperlink ref="X711" r:id="rId1419" xr:uid="{00000000-0004-0000-0100-00008A050000}"/>
    <hyperlink ref="Y711" r:id="rId1420" xr:uid="{00000000-0004-0000-0100-00008B050000}"/>
    <hyperlink ref="X712" r:id="rId1421" xr:uid="{00000000-0004-0000-0100-00008C050000}"/>
    <hyperlink ref="Y712" r:id="rId1422" xr:uid="{00000000-0004-0000-0100-00008D050000}"/>
    <hyperlink ref="X713" r:id="rId1423" xr:uid="{00000000-0004-0000-0100-00008E050000}"/>
    <hyperlink ref="Y713" r:id="rId1424" xr:uid="{00000000-0004-0000-0100-00008F050000}"/>
    <hyperlink ref="X714" r:id="rId1425" xr:uid="{00000000-0004-0000-0100-000090050000}"/>
    <hyperlink ref="Y714" r:id="rId1426" xr:uid="{00000000-0004-0000-0100-000091050000}"/>
    <hyperlink ref="X715" r:id="rId1427" xr:uid="{00000000-0004-0000-0100-000092050000}"/>
    <hyperlink ref="Y715" r:id="rId1428" xr:uid="{00000000-0004-0000-0100-000093050000}"/>
    <hyperlink ref="X716" r:id="rId1429" xr:uid="{00000000-0004-0000-0100-000094050000}"/>
    <hyperlink ref="Y716" r:id="rId1430" xr:uid="{00000000-0004-0000-0100-000095050000}"/>
    <hyperlink ref="X717" r:id="rId1431" xr:uid="{00000000-0004-0000-0100-000096050000}"/>
    <hyperlink ref="Y717" r:id="rId1432" xr:uid="{00000000-0004-0000-0100-000097050000}"/>
    <hyperlink ref="X718" r:id="rId1433" xr:uid="{00000000-0004-0000-0100-000098050000}"/>
    <hyperlink ref="Y718" r:id="rId1434" xr:uid="{00000000-0004-0000-0100-000099050000}"/>
    <hyperlink ref="X719" r:id="rId1435" xr:uid="{00000000-0004-0000-0100-00009A050000}"/>
    <hyperlink ref="Y719" r:id="rId1436" xr:uid="{00000000-0004-0000-0100-00009B050000}"/>
    <hyperlink ref="X720" r:id="rId1437" xr:uid="{00000000-0004-0000-0100-00009C050000}"/>
    <hyperlink ref="Y720" r:id="rId1438" xr:uid="{00000000-0004-0000-0100-00009D050000}"/>
    <hyperlink ref="X721" r:id="rId1439" xr:uid="{00000000-0004-0000-0100-00009E050000}"/>
    <hyperlink ref="Y721" r:id="rId1440" xr:uid="{00000000-0004-0000-0100-00009F050000}"/>
    <hyperlink ref="X722" r:id="rId1441" xr:uid="{00000000-0004-0000-0100-0000A0050000}"/>
    <hyperlink ref="Y722" r:id="rId1442" xr:uid="{00000000-0004-0000-0100-0000A1050000}"/>
    <hyperlink ref="X723" r:id="rId1443" xr:uid="{00000000-0004-0000-0100-0000A2050000}"/>
    <hyperlink ref="Y723" r:id="rId1444" xr:uid="{00000000-0004-0000-0100-0000A3050000}"/>
    <hyperlink ref="X724" r:id="rId1445" xr:uid="{00000000-0004-0000-0100-0000A4050000}"/>
    <hyperlink ref="Y724" r:id="rId1446" xr:uid="{00000000-0004-0000-0100-0000A5050000}"/>
    <hyperlink ref="X725" r:id="rId1447" xr:uid="{00000000-0004-0000-0100-0000A6050000}"/>
    <hyperlink ref="Y725" r:id="rId1448" xr:uid="{00000000-0004-0000-0100-0000A7050000}"/>
    <hyperlink ref="X726" r:id="rId1449" xr:uid="{00000000-0004-0000-0100-0000A8050000}"/>
    <hyperlink ref="Y726" r:id="rId1450" xr:uid="{00000000-0004-0000-0100-0000A9050000}"/>
    <hyperlink ref="X727" r:id="rId1451" xr:uid="{00000000-0004-0000-0100-0000AA050000}"/>
    <hyperlink ref="Y727" r:id="rId1452" xr:uid="{00000000-0004-0000-0100-0000AB050000}"/>
    <hyperlink ref="X728" r:id="rId1453" xr:uid="{00000000-0004-0000-0100-0000AC050000}"/>
    <hyperlink ref="Y728" r:id="rId1454" xr:uid="{00000000-0004-0000-0100-0000AD050000}"/>
    <hyperlink ref="X729" r:id="rId1455" xr:uid="{00000000-0004-0000-0100-0000AE050000}"/>
    <hyperlink ref="Y729" r:id="rId1456" xr:uid="{00000000-0004-0000-0100-0000AF050000}"/>
    <hyperlink ref="X730" r:id="rId1457" xr:uid="{00000000-0004-0000-0100-0000B0050000}"/>
    <hyperlink ref="Y730" r:id="rId1458" xr:uid="{00000000-0004-0000-0100-0000B1050000}"/>
    <hyperlink ref="X731" r:id="rId1459" xr:uid="{00000000-0004-0000-0100-0000B2050000}"/>
    <hyperlink ref="Y731" r:id="rId1460" xr:uid="{00000000-0004-0000-0100-0000B3050000}"/>
    <hyperlink ref="X732" r:id="rId1461" xr:uid="{00000000-0004-0000-0100-0000B4050000}"/>
    <hyperlink ref="Y732" r:id="rId1462" xr:uid="{00000000-0004-0000-0100-0000B5050000}"/>
    <hyperlink ref="X733" r:id="rId1463" xr:uid="{00000000-0004-0000-0100-0000B6050000}"/>
    <hyperlink ref="Y733" r:id="rId1464" xr:uid="{00000000-0004-0000-0100-0000B7050000}"/>
    <hyperlink ref="X734" r:id="rId1465" xr:uid="{00000000-0004-0000-0100-0000B8050000}"/>
    <hyperlink ref="Y734" r:id="rId1466" xr:uid="{00000000-0004-0000-0100-0000B9050000}"/>
    <hyperlink ref="X735" r:id="rId1467" xr:uid="{00000000-0004-0000-0100-0000BA050000}"/>
    <hyperlink ref="Y735" r:id="rId1468" xr:uid="{00000000-0004-0000-0100-0000BB050000}"/>
    <hyperlink ref="X736" r:id="rId1469" xr:uid="{00000000-0004-0000-0100-0000BC050000}"/>
    <hyperlink ref="Y736" r:id="rId1470" xr:uid="{00000000-0004-0000-0100-0000BD050000}"/>
    <hyperlink ref="X737" r:id="rId1471" xr:uid="{00000000-0004-0000-0100-0000BE050000}"/>
    <hyperlink ref="Y737" r:id="rId1472" xr:uid="{00000000-0004-0000-0100-0000BF050000}"/>
    <hyperlink ref="X738" r:id="rId1473" xr:uid="{00000000-0004-0000-0100-0000C0050000}"/>
    <hyperlink ref="Y738" r:id="rId1474" xr:uid="{00000000-0004-0000-0100-0000C1050000}"/>
    <hyperlink ref="X739" r:id="rId1475" xr:uid="{00000000-0004-0000-0100-0000C2050000}"/>
    <hyperlink ref="Y739" r:id="rId1476" xr:uid="{00000000-0004-0000-0100-0000C3050000}"/>
    <hyperlink ref="X740" r:id="rId1477" xr:uid="{00000000-0004-0000-0100-0000C4050000}"/>
    <hyperlink ref="Y740" r:id="rId1478" xr:uid="{00000000-0004-0000-0100-0000C5050000}"/>
    <hyperlink ref="X741" r:id="rId1479" xr:uid="{00000000-0004-0000-0100-0000C6050000}"/>
    <hyperlink ref="Y741" r:id="rId1480" xr:uid="{00000000-0004-0000-0100-0000C7050000}"/>
    <hyperlink ref="X742" r:id="rId1481" xr:uid="{00000000-0004-0000-0100-0000C8050000}"/>
    <hyperlink ref="Y742" r:id="rId1482" xr:uid="{00000000-0004-0000-0100-0000C9050000}"/>
    <hyperlink ref="X743" r:id="rId1483" xr:uid="{00000000-0004-0000-0100-0000CA050000}"/>
    <hyperlink ref="Y743" r:id="rId1484" xr:uid="{00000000-0004-0000-0100-0000CB050000}"/>
    <hyperlink ref="X744" r:id="rId1485" xr:uid="{00000000-0004-0000-0100-0000CC050000}"/>
    <hyperlink ref="Y744" r:id="rId1486" xr:uid="{00000000-0004-0000-0100-0000CD050000}"/>
    <hyperlink ref="X745" r:id="rId1487" xr:uid="{00000000-0004-0000-0100-0000CE050000}"/>
    <hyperlink ref="Y745" r:id="rId1488" xr:uid="{00000000-0004-0000-0100-0000CF050000}"/>
    <hyperlink ref="X746" r:id="rId1489" xr:uid="{00000000-0004-0000-0100-0000D0050000}"/>
    <hyperlink ref="Y746" r:id="rId1490" xr:uid="{00000000-0004-0000-0100-0000D1050000}"/>
    <hyperlink ref="X747" r:id="rId1491" xr:uid="{00000000-0004-0000-0100-0000D2050000}"/>
    <hyperlink ref="Y747" r:id="rId1492" xr:uid="{00000000-0004-0000-0100-0000D3050000}"/>
    <hyperlink ref="X748" r:id="rId1493" xr:uid="{00000000-0004-0000-0100-0000D4050000}"/>
    <hyperlink ref="Y748" r:id="rId1494" xr:uid="{00000000-0004-0000-0100-0000D5050000}"/>
    <hyperlink ref="X749" r:id="rId1495" xr:uid="{00000000-0004-0000-0100-0000D6050000}"/>
    <hyperlink ref="Y749" r:id="rId1496" xr:uid="{00000000-0004-0000-0100-0000D7050000}"/>
    <hyperlink ref="X750" r:id="rId1497" xr:uid="{00000000-0004-0000-0100-0000D8050000}"/>
    <hyperlink ref="Y750" r:id="rId1498" xr:uid="{00000000-0004-0000-0100-0000D9050000}"/>
    <hyperlink ref="X751" r:id="rId1499" xr:uid="{00000000-0004-0000-0100-0000DA050000}"/>
    <hyperlink ref="Y751" r:id="rId1500" xr:uid="{00000000-0004-0000-0100-0000DB050000}"/>
    <hyperlink ref="X752" r:id="rId1501" xr:uid="{00000000-0004-0000-0100-0000DC050000}"/>
    <hyperlink ref="Y752" r:id="rId1502" xr:uid="{00000000-0004-0000-0100-0000DD050000}"/>
    <hyperlink ref="X753" r:id="rId1503" xr:uid="{00000000-0004-0000-0100-0000DE050000}"/>
    <hyperlink ref="Y753" r:id="rId1504" xr:uid="{00000000-0004-0000-0100-0000DF050000}"/>
    <hyperlink ref="X754" r:id="rId1505" xr:uid="{00000000-0004-0000-0100-0000E0050000}"/>
    <hyperlink ref="Y754" r:id="rId1506" xr:uid="{00000000-0004-0000-0100-0000E1050000}"/>
    <hyperlink ref="X755" r:id="rId1507" xr:uid="{00000000-0004-0000-0100-0000E2050000}"/>
    <hyperlink ref="Y755" r:id="rId1508" xr:uid="{00000000-0004-0000-0100-0000E3050000}"/>
    <hyperlink ref="X756" r:id="rId1509" xr:uid="{00000000-0004-0000-0100-0000E4050000}"/>
    <hyperlink ref="Y756" r:id="rId1510" xr:uid="{00000000-0004-0000-0100-0000E5050000}"/>
    <hyperlink ref="X757" r:id="rId1511" xr:uid="{00000000-0004-0000-0100-0000E6050000}"/>
    <hyperlink ref="Y757" r:id="rId1512" xr:uid="{00000000-0004-0000-0100-0000E7050000}"/>
    <hyperlink ref="X758" r:id="rId1513" xr:uid="{00000000-0004-0000-0100-0000E8050000}"/>
    <hyperlink ref="Y758" r:id="rId1514" xr:uid="{00000000-0004-0000-0100-0000E9050000}"/>
    <hyperlink ref="X759" r:id="rId1515" xr:uid="{00000000-0004-0000-0100-0000EA050000}"/>
    <hyperlink ref="Y759" r:id="rId1516" xr:uid="{00000000-0004-0000-0100-0000EB050000}"/>
    <hyperlink ref="X760" r:id="rId1517" xr:uid="{00000000-0004-0000-0100-0000EC050000}"/>
    <hyperlink ref="Y760" r:id="rId1518" xr:uid="{00000000-0004-0000-0100-0000ED050000}"/>
    <hyperlink ref="X761" r:id="rId1519" xr:uid="{00000000-0004-0000-0100-0000EE050000}"/>
    <hyperlink ref="Y761" r:id="rId1520" xr:uid="{00000000-0004-0000-0100-0000EF050000}"/>
    <hyperlink ref="X762" r:id="rId1521" xr:uid="{00000000-0004-0000-0100-0000F0050000}"/>
    <hyperlink ref="Y762" r:id="rId1522" xr:uid="{00000000-0004-0000-0100-0000F1050000}"/>
    <hyperlink ref="X763" r:id="rId1523" xr:uid="{00000000-0004-0000-0100-0000F2050000}"/>
    <hyperlink ref="Y763" r:id="rId1524" xr:uid="{00000000-0004-0000-0100-0000F3050000}"/>
    <hyperlink ref="X764" r:id="rId1525" xr:uid="{00000000-0004-0000-0100-0000F4050000}"/>
    <hyperlink ref="Y764" r:id="rId1526" xr:uid="{00000000-0004-0000-0100-0000F5050000}"/>
    <hyperlink ref="X765" r:id="rId1527" xr:uid="{00000000-0004-0000-0100-0000F6050000}"/>
    <hyperlink ref="Y765" r:id="rId1528" xr:uid="{00000000-0004-0000-0100-0000F7050000}"/>
    <hyperlink ref="X766" r:id="rId1529" xr:uid="{00000000-0004-0000-0100-0000F8050000}"/>
    <hyperlink ref="Y766" r:id="rId1530" xr:uid="{00000000-0004-0000-0100-0000F9050000}"/>
    <hyperlink ref="X767" r:id="rId1531" xr:uid="{00000000-0004-0000-0100-0000FA050000}"/>
    <hyperlink ref="Y767" r:id="rId1532" xr:uid="{00000000-0004-0000-0100-0000FB050000}"/>
    <hyperlink ref="X768" r:id="rId1533" xr:uid="{00000000-0004-0000-0100-0000FC050000}"/>
    <hyperlink ref="Y768" r:id="rId1534" xr:uid="{00000000-0004-0000-0100-0000FD050000}"/>
    <hyperlink ref="X769" r:id="rId1535" xr:uid="{00000000-0004-0000-0100-0000FE050000}"/>
    <hyperlink ref="Y769" r:id="rId1536" xr:uid="{00000000-0004-0000-0100-0000FF050000}"/>
    <hyperlink ref="X770" r:id="rId1537" xr:uid="{00000000-0004-0000-0100-000000060000}"/>
    <hyperlink ref="Y770" r:id="rId1538" xr:uid="{00000000-0004-0000-0100-000001060000}"/>
    <hyperlink ref="X771" r:id="rId1539" xr:uid="{00000000-0004-0000-0100-000002060000}"/>
    <hyperlink ref="Y771" r:id="rId1540" xr:uid="{00000000-0004-0000-0100-000003060000}"/>
    <hyperlink ref="X772" r:id="rId1541" xr:uid="{00000000-0004-0000-0100-000004060000}"/>
    <hyperlink ref="Y772" r:id="rId1542" xr:uid="{00000000-0004-0000-0100-000005060000}"/>
    <hyperlink ref="X773" r:id="rId1543" xr:uid="{00000000-0004-0000-0100-000006060000}"/>
    <hyperlink ref="Y773" r:id="rId1544" xr:uid="{00000000-0004-0000-0100-000007060000}"/>
    <hyperlink ref="X774" r:id="rId1545" xr:uid="{00000000-0004-0000-0100-000008060000}"/>
    <hyperlink ref="Y774" r:id="rId1546" xr:uid="{00000000-0004-0000-0100-000009060000}"/>
    <hyperlink ref="X775" r:id="rId1547" xr:uid="{00000000-0004-0000-0100-00000A060000}"/>
    <hyperlink ref="Y775" r:id="rId1548" xr:uid="{00000000-0004-0000-0100-00000B060000}"/>
    <hyperlink ref="X776" r:id="rId1549" xr:uid="{00000000-0004-0000-0100-00000C060000}"/>
    <hyperlink ref="Y776" r:id="rId1550" xr:uid="{00000000-0004-0000-0100-00000D060000}"/>
    <hyperlink ref="X777" r:id="rId1551" xr:uid="{00000000-0004-0000-0100-00000E060000}"/>
    <hyperlink ref="Y777" r:id="rId1552" xr:uid="{00000000-0004-0000-0100-00000F060000}"/>
    <hyperlink ref="X778" r:id="rId1553" xr:uid="{00000000-0004-0000-0100-000010060000}"/>
    <hyperlink ref="Y778" r:id="rId1554" xr:uid="{00000000-0004-0000-0100-000011060000}"/>
    <hyperlink ref="X779" r:id="rId1555" xr:uid="{00000000-0004-0000-0100-000012060000}"/>
    <hyperlink ref="Y779" r:id="rId1556" xr:uid="{00000000-0004-0000-0100-000013060000}"/>
    <hyperlink ref="X780" r:id="rId1557" xr:uid="{00000000-0004-0000-0100-000014060000}"/>
    <hyperlink ref="Y780" r:id="rId1558" xr:uid="{00000000-0004-0000-0100-000015060000}"/>
    <hyperlink ref="X781" r:id="rId1559" xr:uid="{00000000-0004-0000-0100-000016060000}"/>
    <hyperlink ref="Y781" r:id="rId1560" xr:uid="{00000000-0004-0000-0100-000017060000}"/>
    <hyperlink ref="X782" r:id="rId1561" xr:uid="{00000000-0004-0000-0100-000018060000}"/>
    <hyperlink ref="Y782" r:id="rId1562" xr:uid="{00000000-0004-0000-0100-000019060000}"/>
    <hyperlink ref="X783" r:id="rId1563" xr:uid="{00000000-0004-0000-0100-00001A060000}"/>
    <hyperlink ref="Y783" r:id="rId1564" xr:uid="{00000000-0004-0000-0100-00001B060000}"/>
    <hyperlink ref="X784" r:id="rId1565" xr:uid="{00000000-0004-0000-0100-00001C060000}"/>
    <hyperlink ref="Y784" r:id="rId1566" xr:uid="{00000000-0004-0000-0100-00001D060000}"/>
    <hyperlink ref="X785" r:id="rId1567" xr:uid="{00000000-0004-0000-0100-00001E060000}"/>
    <hyperlink ref="Y785" r:id="rId1568" xr:uid="{00000000-0004-0000-0100-00001F060000}"/>
    <hyperlink ref="X786" r:id="rId1569" xr:uid="{00000000-0004-0000-0100-000020060000}"/>
    <hyperlink ref="Y786" r:id="rId1570" xr:uid="{00000000-0004-0000-0100-000021060000}"/>
    <hyperlink ref="X787" r:id="rId1571" xr:uid="{00000000-0004-0000-0100-000022060000}"/>
    <hyperlink ref="Y787" r:id="rId1572" xr:uid="{00000000-0004-0000-0100-000023060000}"/>
    <hyperlink ref="X788" r:id="rId1573" xr:uid="{00000000-0004-0000-0100-000024060000}"/>
    <hyperlink ref="Y788" r:id="rId1574" xr:uid="{00000000-0004-0000-0100-000025060000}"/>
    <hyperlink ref="X789" r:id="rId1575" xr:uid="{00000000-0004-0000-0100-000026060000}"/>
    <hyperlink ref="Y789" r:id="rId1576" xr:uid="{00000000-0004-0000-0100-000027060000}"/>
    <hyperlink ref="X790" r:id="rId1577" xr:uid="{00000000-0004-0000-0100-000028060000}"/>
    <hyperlink ref="Y790" r:id="rId1578" xr:uid="{00000000-0004-0000-0100-000029060000}"/>
    <hyperlink ref="X791" r:id="rId1579" xr:uid="{00000000-0004-0000-0100-00002A060000}"/>
    <hyperlink ref="Y791" r:id="rId1580" xr:uid="{00000000-0004-0000-0100-00002B060000}"/>
    <hyperlink ref="X792" r:id="rId1581" xr:uid="{00000000-0004-0000-0100-00002C060000}"/>
    <hyperlink ref="Y792" r:id="rId1582" xr:uid="{00000000-0004-0000-0100-00002D060000}"/>
    <hyperlink ref="X793" r:id="rId1583" xr:uid="{00000000-0004-0000-0100-00002E060000}"/>
    <hyperlink ref="Y793" r:id="rId1584" xr:uid="{00000000-0004-0000-0100-00002F060000}"/>
    <hyperlink ref="X794" r:id="rId1585" xr:uid="{00000000-0004-0000-0100-000030060000}"/>
    <hyperlink ref="Y794" r:id="rId1586" xr:uid="{00000000-0004-0000-0100-000031060000}"/>
    <hyperlink ref="X795" r:id="rId1587" xr:uid="{00000000-0004-0000-0100-000032060000}"/>
    <hyperlink ref="Y795" r:id="rId1588" xr:uid="{00000000-0004-0000-0100-000033060000}"/>
    <hyperlink ref="X796" r:id="rId1589" xr:uid="{00000000-0004-0000-0100-000034060000}"/>
    <hyperlink ref="Y796" r:id="rId1590" xr:uid="{00000000-0004-0000-0100-000035060000}"/>
    <hyperlink ref="X797" r:id="rId1591" xr:uid="{00000000-0004-0000-0100-000036060000}"/>
    <hyperlink ref="Y797" r:id="rId1592" xr:uid="{00000000-0004-0000-0100-000037060000}"/>
    <hyperlink ref="X798" r:id="rId1593" xr:uid="{00000000-0004-0000-0100-000038060000}"/>
    <hyperlink ref="Y798" r:id="rId1594" xr:uid="{00000000-0004-0000-0100-000039060000}"/>
    <hyperlink ref="X799" r:id="rId1595" xr:uid="{00000000-0004-0000-0100-00003A060000}"/>
    <hyperlink ref="Y799" r:id="rId1596" xr:uid="{00000000-0004-0000-0100-00003B060000}"/>
    <hyperlink ref="X800" r:id="rId1597" xr:uid="{00000000-0004-0000-0100-00003C060000}"/>
    <hyperlink ref="Y800" r:id="rId1598" xr:uid="{00000000-0004-0000-0100-00003D060000}"/>
    <hyperlink ref="X801" r:id="rId1599" xr:uid="{00000000-0004-0000-0100-00003E060000}"/>
    <hyperlink ref="Y801" r:id="rId1600" xr:uid="{00000000-0004-0000-0100-00003F060000}"/>
    <hyperlink ref="X802" r:id="rId1601" xr:uid="{00000000-0004-0000-0100-000040060000}"/>
    <hyperlink ref="Y802" r:id="rId1602" xr:uid="{00000000-0004-0000-0100-000041060000}"/>
    <hyperlink ref="X803" r:id="rId1603" xr:uid="{00000000-0004-0000-0100-000042060000}"/>
    <hyperlink ref="Y803" r:id="rId1604" xr:uid="{00000000-0004-0000-0100-000043060000}"/>
    <hyperlink ref="X804" r:id="rId1605" xr:uid="{00000000-0004-0000-0100-000044060000}"/>
    <hyperlink ref="Y804" r:id="rId1606" xr:uid="{00000000-0004-0000-0100-000045060000}"/>
    <hyperlink ref="X805" r:id="rId1607" xr:uid="{00000000-0004-0000-0100-000046060000}"/>
    <hyperlink ref="Y805" r:id="rId1608" xr:uid="{00000000-0004-0000-0100-000047060000}"/>
    <hyperlink ref="X806" r:id="rId1609" xr:uid="{00000000-0004-0000-0100-000048060000}"/>
    <hyperlink ref="Y806" r:id="rId1610" xr:uid="{00000000-0004-0000-0100-000049060000}"/>
    <hyperlink ref="X807" r:id="rId1611" xr:uid="{00000000-0004-0000-0100-00004A060000}"/>
    <hyperlink ref="Y807" r:id="rId1612" xr:uid="{00000000-0004-0000-0100-00004B060000}"/>
    <hyperlink ref="X808" r:id="rId1613" xr:uid="{00000000-0004-0000-0100-00004C060000}"/>
    <hyperlink ref="Y808" r:id="rId1614" xr:uid="{00000000-0004-0000-0100-00004D060000}"/>
    <hyperlink ref="X809" r:id="rId1615" xr:uid="{00000000-0004-0000-0100-00004E060000}"/>
    <hyperlink ref="Y809" r:id="rId1616" xr:uid="{00000000-0004-0000-0100-00004F060000}"/>
    <hyperlink ref="X810" r:id="rId1617" xr:uid="{00000000-0004-0000-0100-000050060000}"/>
    <hyperlink ref="Y810" r:id="rId1618" xr:uid="{00000000-0004-0000-0100-000051060000}"/>
    <hyperlink ref="X811" r:id="rId1619" xr:uid="{00000000-0004-0000-0100-000052060000}"/>
    <hyperlink ref="Y811" r:id="rId1620" xr:uid="{00000000-0004-0000-0100-000053060000}"/>
    <hyperlink ref="X812" r:id="rId1621" xr:uid="{00000000-0004-0000-0100-000054060000}"/>
    <hyperlink ref="Y812" r:id="rId1622" xr:uid="{00000000-0004-0000-0100-000055060000}"/>
    <hyperlink ref="X813" r:id="rId1623" xr:uid="{00000000-0004-0000-0100-000056060000}"/>
    <hyperlink ref="Y813" r:id="rId1624" xr:uid="{00000000-0004-0000-0100-000057060000}"/>
    <hyperlink ref="X814" r:id="rId1625" xr:uid="{00000000-0004-0000-0100-000058060000}"/>
    <hyperlink ref="Y814" r:id="rId1626" xr:uid="{00000000-0004-0000-0100-000059060000}"/>
    <hyperlink ref="X815" r:id="rId1627" xr:uid="{00000000-0004-0000-0100-00005A060000}"/>
    <hyperlink ref="Y815" r:id="rId1628" xr:uid="{00000000-0004-0000-0100-00005B060000}"/>
    <hyperlink ref="X816" r:id="rId1629" xr:uid="{00000000-0004-0000-0100-00005C060000}"/>
    <hyperlink ref="Y816" r:id="rId1630" xr:uid="{00000000-0004-0000-0100-00005D060000}"/>
    <hyperlink ref="X817" r:id="rId1631" xr:uid="{00000000-0004-0000-0100-00005E060000}"/>
    <hyperlink ref="Y817" r:id="rId1632" xr:uid="{00000000-0004-0000-0100-00005F060000}"/>
    <hyperlink ref="X818" r:id="rId1633" xr:uid="{00000000-0004-0000-0100-000060060000}"/>
    <hyperlink ref="Y818" r:id="rId1634" xr:uid="{00000000-0004-0000-0100-000061060000}"/>
    <hyperlink ref="X819" r:id="rId1635" xr:uid="{00000000-0004-0000-0100-000062060000}"/>
    <hyperlink ref="Y819" r:id="rId1636" xr:uid="{00000000-0004-0000-0100-000063060000}"/>
    <hyperlink ref="X820" r:id="rId1637" xr:uid="{00000000-0004-0000-0100-000064060000}"/>
    <hyperlink ref="Y820" r:id="rId1638" xr:uid="{00000000-0004-0000-0100-000065060000}"/>
    <hyperlink ref="X821" r:id="rId1639" xr:uid="{00000000-0004-0000-0100-000066060000}"/>
    <hyperlink ref="Y821" r:id="rId1640" xr:uid="{00000000-0004-0000-0100-000067060000}"/>
    <hyperlink ref="X822" r:id="rId1641" xr:uid="{00000000-0004-0000-0100-000068060000}"/>
    <hyperlink ref="Y822" r:id="rId1642" xr:uid="{00000000-0004-0000-0100-000069060000}"/>
    <hyperlink ref="X823" r:id="rId1643" xr:uid="{00000000-0004-0000-0100-00006A060000}"/>
    <hyperlink ref="Y823" r:id="rId1644" xr:uid="{00000000-0004-0000-0100-00006B060000}"/>
    <hyperlink ref="X824" r:id="rId1645" xr:uid="{00000000-0004-0000-0100-00006C060000}"/>
    <hyperlink ref="Y824" r:id="rId1646" xr:uid="{00000000-0004-0000-0100-00006D060000}"/>
    <hyperlink ref="X825" r:id="rId1647" xr:uid="{00000000-0004-0000-0100-00006E060000}"/>
    <hyperlink ref="Y825" r:id="rId1648" xr:uid="{00000000-0004-0000-0100-00006F060000}"/>
    <hyperlink ref="X826" r:id="rId1649" xr:uid="{00000000-0004-0000-0100-000070060000}"/>
    <hyperlink ref="Y826" r:id="rId1650" xr:uid="{00000000-0004-0000-0100-000071060000}"/>
    <hyperlink ref="X827" r:id="rId1651" xr:uid="{00000000-0004-0000-0100-000072060000}"/>
    <hyperlink ref="Y827" r:id="rId1652" xr:uid="{00000000-0004-0000-0100-000073060000}"/>
    <hyperlink ref="X828" r:id="rId1653" xr:uid="{00000000-0004-0000-0100-000074060000}"/>
    <hyperlink ref="Y828" r:id="rId1654" xr:uid="{00000000-0004-0000-0100-000075060000}"/>
    <hyperlink ref="X829" r:id="rId1655" xr:uid="{00000000-0004-0000-0100-000076060000}"/>
    <hyperlink ref="Y829" r:id="rId1656" xr:uid="{00000000-0004-0000-0100-000077060000}"/>
    <hyperlink ref="X830" r:id="rId1657" xr:uid="{00000000-0004-0000-0100-000078060000}"/>
    <hyperlink ref="Y830" r:id="rId1658" xr:uid="{00000000-0004-0000-0100-000079060000}"/>
    <hyperlink ref="X831" r:id="rId1659" xr:uid="{00000000-0004-0000-0100-00007A060000}"/>
    <hyperlink ref="Y831" r:id="rId1660" xr:uid="{00000000-0004-0000-0100-00007B060000}"/>
    <hyperlink ref="X832" r:id="rId1661" xr:uid="{00000000-0004-0000-0100-00007C060000}"/>
    <hyperlink ref="Y832" r:id="rId1662" xr:uid="{00000000-0004-0000-0100-00007D060000}"/>
    <hyperlink ref="X833" r:id="rId1663" xr:uid="{00000000-0004-0000-0100-00007E060000}"/>
    <hyperlink ref="Y833" r:id="rId1664" xr:uid="{00000000-0004-0000-0100-00007F060000}"/>
    <hyperlink ref="X834" r:id="rId1665" xr:uid="{00000000-0004-0000-0100-000080060000}"/>
    <hyperlink ref="Y834" r:id="rId1666" xr:uid="{00000000-0004-0000-0100-000081060000}"/>
    <hyperlink ref="X835" r:id="rId1667" xr:uid="{00000000-0004-0000-0100-000082060000}"/>
    <hyperlink ref="Y835" r:id="rId1668" xr:uid="{00000000-0004-0000-0100-000083060000}"/>
    <hyperlink ref="X836" r:id="rId1669" xr:uid="{00000000-0004-0000-0100-000084060000}"/>
    <hyperlink ref="Y836" r:id="rId1670" xr:uid="{00000000-0004-0000-0100-000085060000}"/>
    <hyperlink ref="X837" r:id="rId1671" xr:uid="{00000000-0004-0000-0100-000086060000}"/>
    <hyperlink ref="Y837" r:id="rId1672" xr:uid="{00000000-0004-0000-0100-000087060000}"/>
    <hyperlink ref="X838" r:id="rId1673" xr:uid="{00000000-0004-0000-0100-000088060000}"/>
    <hyperlink ref="Y838" r:id="rId1674" xr:uid="{00000000-0004-0000-0100-000089060000}"/>
    <hyperlink ref="X839" r:id="rId1675" xr:uid="{00000000-0004-0000-0100-00008A060000}"/>
    <hyperlink ref="Y839" r:id="rId1676" xr:uid="{00000000-0004-0000-0100-00008B060000}"/>
    <hyperlink ref="X840" r:id="rId1677" xr:uid="{00000000-0004-0000-0100-00008C060000}"/>
    <hyperlink ref="Y840" r:id="rId1678" xr:uid="{00000000-0004-0000-0100-00008D060000}"/>
    <hyperlink ref="X841" r:id="rId1679" xr:uid="{00000000-0004-0000-0100-00008E060000}"/>
    <hyperlink ref="Y841" r:id="rId1680" xr:uid="{00000000-0004-0000-0100-00008F060000}"/>
    <hyperlink ref="X842" r:id="rId1681" xr:uid="{00000000-0004-0000-0100-000090060000}"/>
    <hyperlink ref="Y842" r:id="rId1682" xr:uid="{00000000-0004-0000-0100-000091060000}"/>
    <hyperlink ref="X843" r:id="rId1683" xr:uid="{00000000-0004-0000-0100-000092060000}"/>
    <hyperlink ref="Y843" r:id="rId1684" xr:uid="{00000000-0004-0000-0100-000093060000}"/>
    <hyperlink ref="X844" r:id="rId1685" xr:uid="{00000000-0004-0000-0100-000094060000}"/>
    <hyperlink ref="Y844" r:id="rId1686" xr:uid="{00000000-0004-0000-0100-000095060000}"/>
    <hyperlink ref="X845" r:id="rId1687" xr:uid="{00000000-0004-0000-0100-000096060000}"/>
    <hyperlink ref="Y845" r:id="rId1688" xr:uid="{00000000-0004-0000-0100-000097060000}"/>
    <hyperlink ref="X846" r:id="rId1689" xr:uid="{00000000-0004-0000-0100-000098060000}"/>
    <hyperlink ref="Y846" r:id="rId1690" xr:uid="{00000000-0004-0000-0100-000099060000}"/>
    <hyperlink ref="X847" r:id="rId1691" xr:uid="{00000000-0004-0000-0100-00009A060000}"/>
    <hyperlink ref="Y847" r:id="rId1692" xr:uid="{00000000-0004-0000-0100-00009B060000}"/>
    <hyperlink ref="X848" r:id="rId1693" xr:uid="{00000000-0004-0000-0100-00009C060000}"/>
    <hyperlink ref="Y848" r:id="rId1694" xr:uid="{00000000-0004-0000-0100-00009D060000}"/>
    <hyperlink ref="X849" r:id="rId1695" xr:uid="{00000000-0004-0000-0100-00009E060000}"/>
    <hyperlink ref="Y849" r:id="rId1696" xr:uid="{00000000-0004-0000-0100-00009F060000}"/>
    <hyperlink ref="X850" r:id="rId1697" xr:uid="{00000000-0004-0000-0100-0000A0060000}"/>
    <hyperlink ref="Y850" r:id="rId1698" xr:uid="{00000000-0004-0000-0100-0000A1060000}"/>
    <hyperlink ref="X851" r:id="rId1699" xr:uid="{00000000-0004-0000-0100-0000A2060000}"/>
    <hyperlink ref="Y851" r:id="rId1700" xr:uid="{00000000-0004-0000-0100-0000A3060000}"/>
    <hyperlink ref="X852" r:id="rId1701" xr:uid="{00000000-0004-0000-0100-0000A4060000}"/>
    <hyperlink ref="Y852" r:id="rId1702" xr:uid="{00000000-0004-0000-0100-0000A5060000}"/>
    <hyperlink ref="X853" r:id="rId1703" xr:uid="{00000000-0004-0000-0100-0000A6060000}"/>
    <hyperlink ref="Y853" r:id="rId1704" xr:uid="{00000000-0004-0000-0100-0000A7060000}"/>
    <hyperlink ref="X854" r:id="rId1705" xr:uid="{00000000-0004-0000-0100-0000A8060000}"/>
    <hyperlink ref="Y854" r:id="rId1706" xr:uid="{00000000-0004-0000-0100-0000A9060000}"/>
    <hyperlink ref="X855" r:id="rId1707" xr:uid="{00000000-0004-0000-0100-0000AA060000}"/>
    <hyperlink ref="Y855" r:id="rId1708" xr:uid="{00000000-0004-0000-0100-0000AB060000}"/>
    <hyperlink ref="X856" r:id="rId1709" xr:uid="{00000000-0004-0000-0100-0000AC060000}"/>
    <hyperlink ref="Y856" r:id="rId1710" xr:uid="{00000000-0004-0000-0100-0000AD060000}"/>
    <hyperlink ref="X857" r:id="rId1711" xr:uid="{00000000-0004-0000-0100-0000AE060000}"/>
    <hyperlink ref="Y857" r:id="rId1712" xr:uid="{00000000-0004-0000-0100-0000AF060000}"/>
    <hyperlink ref="X858" r:id="rId1713" xr:uid="{00000000-0004-0000-0100-0000B0060000}"/>
    <hyperlink ref="Y858" r:id="rId1714" xr:uid="{00000000-0004-0000-0100-0000B1060000}"/>
    <hyperlink ref="X859" r:id="rId1715" xr:uid="{00000000-0004-0000-0100-0000B2060000}"/>
    <hyperlink ref="Y859" r:id="rId1716" xr:uid="{00000000-0004-0000-0100-0000B3060000}"/>
    <hyperlink ref="X860" r:id="rId1717" xr:uid="{00000000-0004-0000-0100-0000B4060000}"/>
    <hyperlink ref="Y860" r:id="rId1718" xr:uid="{00000000-0004-0000-0100-0000B5060000}"/>
    <hyperlink ref="X861" r:id="rId1719" xr:uid="{00000000-0004-0000-0100-0000B6060000}"/>
    <hyperlink ref="Y861" r:id="rId1720" xr:uid="{00000000-0004-0000-0100-0000B7060000}"/>
    <hyperlink ref="X862" r:id="rId1721" xr:uid="{00000000-0004-0000-0100-0000B8060000}"/>
    <hyperlink ref="Y862" r:id="rId1722" xr:uid="{00000000-0004-0000-0100-0000B9060000}"/>
    <hyperlink ref="X863" r:id="rId1723" xr:uid="{00000000-0004-0000-0100-0000BA060000}"/>
    <hyperlink ref="Y863" r:id="rId1724" xr:uid="{00000000-0004-0000-0100-0000BB060000}"/>
    <hyperlink ref="X864" r:id="rId1725" xr:uid="{00000000-0004-0000-0100-0000BC060000}"/>
    <hyperlink ref="Y864" r:id="rId1726" xr:uid="{00000000-0004-0000-0100-0000BD060000}"/>
    <hyperlink ref="X865" r:id="rId1727" xr:uid="{00000000-0004-0000-0100-0000BE060000}"/>
    <hyperlink ref="Y865" r:id="rId1728" xr:uid="{00000000-0004-0000-0100-0000BF060000}"/>
    <hyperlink ref="X866" r:id="rId1729" xr:uid="{00000000-0004-0000-0100-0000C0060000}"/>
    <hyperlink ref="Y866" r:id="rId1730" xr:uid="{00000000-0004-0000-0100-0000C1060000}"/>
    <hyperlink ref="X867" r:id="rId1731" xr:uid="{00000000-0004-0000-0100-0000C2060000}"/>
    <hyperlink ref="Y867" r:id="rId1732" xr:uid="{00000000-0004-0000-0100-0000C3060000}"/>
    <hyperlink ref="X868" r:id="rId1733" xr:uid="{00000000-0004-0000-0100-0000C4060000}"/>
    <hyperlink ref="Y868" r:id="rId1734" xr:uid="{00000000-0004-0000-0100-0000C5060000}"/>
    <hyperlink ref="X869" r:id="rId1735" xr:uid="{00000000-0004-0000-0100-0000C6060000}"/>
    <hyperlink ref="Y869" r:id="rId1736" xr:uid="{00000000-0004-0000-0100-0000C7060000}"/>
    <hyperlink ref="X870" r:id="rId1737" xr:uid="{00000000-0004-0000-0100-0000C8060000}"/>
    <hyperlink ref="Y870" r:id="rId1738" xr:uid="{00000000-0004-0000-0100-0000C9060000}"/>
    <hyperlink ref="X871" r:id="rId1739" xr:uid="{00000000-0004-0000-0100-0000CA060000}"/>
    <hyperlink ref="Y871" r:id="rId1740" xr:uid="{00000000-0004-0000-0100-0000CB060000}"/>
    <hyperlink ref="X872" r:id="rId1741" xr:uid="{00000000-0004-0000-0100-0000CC060000}"/>
    <hyperlink ref="Y872" r:id="rId1742" xr:uid="{00000000-0004-0000-0100-0000CD060000}"/>
    <hyperlink ref="X873" r:id="rId1743" xr:uid="{00000000-0004-0000-0100-0000CE060000}"/>
    <hyperlink ref="Y873" r:id="rId1744" xr:uid="{00000000-0004-0000-0100-0000CF060000}"/>
    <hyperlink ref="X874" r:id="rId1745" xr:uid="{00000000-0004-0000-0100-0000D0060000}"/>
    <hyperlink ref="Y874" r:id="rId1746" xr:uid="{00000000-0004-0000-0100-0000D1060000}"/>
    <hyperlink ref="X875" r:id="rId1747" xr:uid="{00000000-0004-0000-0100-0000D2060000}"/>
    <hyperlink ref="Y875" r:id="rId1748" xr:uid="{00000000-0004-0000-0100-0000D3060000}"/>
    <hyperlink ref="X876" r:id="rId1749" xr:uid="{00000000-0004-0000-0100-0000D4060000}"/>
    <hyperlink ref="Y876" r:id="rId1750" xr:uid="{00000000-0004-0000-0100-0000D5060000}"/>
    <hyperlink ref="X877" r:id="rId1751" xr:uid="{00000000-0004-0000-0100-0000D6060000}"/>
    <hyperlink ref="Y877" r:id="rId1752" xr:uid="{00000000-0004-0000-0100-0000D7060000}"/>
    <hyperlink ref="X878" r:id="rId1753" xr:uid="{00000000-0004-0000-0100-0000D8060000}"/>
    <hyperlink ref="Y878" r:id="rId1754" xr:uid="{00000000-0004-0000-0100-0000D9060000}"/>
    <hyperlink ref="X879" r:id="rId1755" xr:uid="{00000000-0004-0000-0100-0000DA060000}"/>
    <hyperlink ref="Y879" r:id="rId1756" xr:uid="{00000000-0004-0000-0100-0000DB060000}"/>
    <hyperlink ref="X880" r:id="rId1757" xr:uid="{00000000-0004-0000-0100-0000DC060000}"/>
    <hyperlink ref="Y880" r:id="rId1758" xr:uid="{00000000-0004-0000-0100-0000DD060000}"/>
    <hyperlink ref="X881" r:id="rId1759" xr:uid="{00000000-0004-0000-0100-0000DE060000}"/>
    <hyperlink ref="Y881" r:id="rId1760" xr:uid="{00000000-0004-0000-0100-0000DF060000}"/>
    <hyperlink ref="X882" r:id="rId1761" xr:uid="{00000000-0004-0000-0100-0000E0060000}"/>
    <hyperlink ref="Y882" r:id="rId1762" xr:uid="{00000000-0004-0000-0100-0000E1060000}"/>
    <hyperlink ref="X883" r:id="rId1763" xr:uid="{00000000-0004-0000-0100-0000E2060000}"/>
    <hyperlink ref="Y883" r:id="rId1764" xr:uid="{00000000-0004-0000-0100-0000E3060000}"/>
    <hyperlink ref="X884" r:id="rId1765" xr:uid="{00000000-0004-0000-0100-0000E4060000}"/>
    <hyperlink ref="Y884" r:id="rId1766" xr:uid="{00000000-0004-0000-0100-0000E5060000}"/>
    <hyperlink ref="X885" r:id="rId1767" xr:uid="{00000000-0004-0000-0100-0000E6060000}"/>
    <hyperlink ref="Y885" r:id="rId1768" xr:uid="{00000000-0004-0000-0100-0000E7060000}"/>
    <hyperlink ref="X886" r:id="rId1769" xr:uid="{00000000-0004-0000-0100-0000E8060000}"/>
    <hyperlink ref="Y886" r:id="rId1770" xr:uid="{00000000-0004-0000-0100-0000E9060000}"/>
    <hyperlink ref="X887" r:id="rId1771" xr:uid="{00000000-0004-0000-0100-0000EA060000}"/>
    <hyperlink ref="Y887" r:id="rId1772" xr:uid="{00000000-0004-0000-0100-0000EB060000}"/>
    <hyperlink ref="X888" r:id="rId1773" xr:uid="{00000000-0004-0000-0100-0000EC060000}"/>
    <hyperlink ref="Y888" r:id="rId1774" xr:uid="{00000000-0004-0000-0100-0000ED060000}"/>
    <hyperlink ref="X889" r:id="rId1775" xr:uid="{00000000-0004-0000-0100-0000EE060000}"/>
    <hyperlink ref="Y889" r:id="rId1776" xr:uid="{00000000-0004-0000-0100-0000EF060000}"/>
    <hyperlink ref="X890" r:id="rId1777" xr:uid="{00000000-0004-0000-0100-0000F0060000}"/>
    <hyperlink ref="Y890" r:id="rId1778" xr:uid="{00000000-0004-0000-0100-0000F1060000}"/>
    <hyperlink ref="X891" r:id="rId1779" xr:uid="{00000000-0004-0000-0100-0000F2060000}"/>
    <hyperlink ref="Y891" r:id="rId1780" xr:uid="{00000000-0004-0000-0100-0000F3060000}"/>
    <hyperlink ref="X892" r:id="rId1781" xr:uid="{00000000-0004-0000-0100-0000F4060000}"/>
    <hyperlink ref="Y892" r:id="rId1782" xr:uid="{00000000-0004-0000-0100-0000F5060000}"/>
    <hyperlink ref="X893" r:id="rId1783" xr:uid="{00000000-0004-0000-0100-0000F6060000}"/>
    <hyperlink ref="Y893" r:id="rId1784" xr:uid="{00000000-0004-0000-0100-0000F7060000}"/>
    <hyperlink ref="X894" r:id="rId1785" xr:uid="{00000000-0004-0000-0100-0000F8060000}"/>
    <hyperlink ref="Y894" r:id="rId1786" xr:uid="{00000000-0004-0000-0100-0000F9060000}"/>
    <hyperlink ref="X895" r:id="rId1787" xr:uid="{00000000-0004-0000-0100-0000FA060000}"/>
    <hyperlink ref="Y895" r:id="rId1788" xr:uid="{00000000-0004-0000-0100-0000FB060000}"/>
    <hyperlink ref="X896" r:id="rId1789" xr:uid="{00000000-0004-0000-0100-0000FC060000}"/>
    <hyperlink ref="Y896" r:id="rId1790" xr:uid="{00000000-0004-0000-0100-0000FD060000}"/>
    <hyperlink ref="X897" r:id="rId1791" xr:uid="{00000000-0004-0000-0100-0000FE060000}"/>
    <hyperlink ref="Y897" r:id="rId1792" xr:uid="{00000000-0004-0000-0100-0000FF060000}"/>
    <hyperlink ref="X898" r:id="rId1793" xr:uid="{00000000-0004-0000-0100-000000070000}"/>
    <hyperlink ref="Y898" r:id="rId1794" xr:uid="{00000000-0004-0000-0100-000001070000}"/>
    <hyperlink ref="X899" r:id="rId1795" xr:uid="{00000000-0004-0000-0100-000002070000}"/>
    <hyperlink ref="Y899" r:id="rId1796" xr:uid="{00000000-0004-0000-0100-000003070000}"/>
    <hyperlink ref="X900" r:id="rId1797" xr:uid="{00000000-0004-0000-0100-000004070000}"/>
    <hyperlink ref="Y900" r:id="rId1798" xr:uid="{00000000-0004-0000-0100-000005070000}"/>
    <hyperlink ref="X901" r:id="rId1799" xr:uid="{00000000-0004-0000-0100-000006070000}"/>
    <hyperlink ref="Y901" r:id="rId1800" xr:uid="{00000000-0004-0000-0100-000007070000}"/>
    <hyperlink ref="X902" r:id="rId1801" xr:uid="{00000000-0004-0000-0100-000008070000}"/>
    <hyperlink ref="Y902" r:id="rId1802" xr:uid="{00000000-0004-0000-0100-000009070000}"/>
    <hyperlink ref="X903" r:id="rId1803" xr:uid="{00000000-0004-0000-0100-00000A070000}"/>
    <hyperlink ref="Y903" r:id="rId1804" xr:uid="{00000000-0004-0000-0100-00000B070000}"/>
    <hyperlink ref="X904" r:id="rId1805" xr:uid="{00000000-0004-0000-0100-00000C070000}"/>
    <hyperlink ref="Y904" r:id="rId1806" xr:uid="{00000000-0004-0000-0100-00000D070000}"/>
    <hyperlink ref="X905" r:id="rId1807" xr:uid="{00000000-0004-0000-0100-00000E070000}"/>
    <hyperlink ref="Y905" r:id="rId1808" xr:uid="{00000000-0004-0000-0100-00000F070000}"/>
    <hyperlink ref="X906" r:id="rId1809" xr:uid="{00000000-0004-0000-0100-000010070000}"/>
    <hyperlink ref="Y906" r:id="rId1810" xr:uid="{00000000-0004-0000-0100-000011070000}"/>
    <hyperlink ref="X907" r:id="rId1811" xr:uid="{00000000-0004-0000-0100-000012070000}"/>
    <hyperlink ref="Y907" r:id="rId1812" xr:uid="{00000000-0004-0000-0100-000013070000}"/>
    <hyperlink ref="X908" r:id="rId1813" xr:uid="{00000000-0004-0000-0100-000014070000}"/>
    <hyperlink ref="Y908" r:id="rId1814" xr:uid="{00000000-0004-0000-0100-000015070000}"/>
    <hyperlink ref="X909" r:id="rId1815" xr:uid="{00000000-0004-0000-0100-000016070000}"/>
    <hyperlink ref="Y909" r:id="rId1816" xr:uid="{00000000-0004-0000-0100-000017070000}"/>
    <hyperlink ref="X910" r:id="rId1817" xr:uid="{00000000-0004-0000-0100-000018070000}"/>
    <hyperlink ref="Y910" r:id="rId1818" xr:uid="{00000000-0004-0000-0100-000019070000}"/>
    <hyperlink ref="X911" r:id="rId1819" xr:uid="{00000000-0004-0000-0100-00001A070000}"/>
    <hyperlink ref="Y911" r:id="rId1820" xr:uid="{00000000-0004-0000-0100-00001B070000}"/>
    <hyperlink ref="X912" r:id="rId1821" xr:uid="{00000000-0004-0000-0100-00001C070000}"/>
    <hyperlink ref="Y912" r:id="rId1822" xr:uid="{00000000-0004-0000-0100-00001D070000}"/>
    <hyperlink ref="X913" r:id="rId1823" xr:uid="{00000000-0004-0000-0100-00001E070000}"/>
    <hyperlink ref="Y913" r:id="rId1824" xr:uid="{00000000-0004-0000-0100-00001F070000}"/>
    <hyperlink ref="X914" r:id="rId1825" xr:uid="{00000000-0004-0000-0100-000020070000}"/>
    <hyperlink ref="Y914" r:id="rId1826" xr:uid="{00000000-0004-0000-0100-000021070000}"/>
    <hyperlink ref="X915" r:id="rId1827" xr:uid="{00000000-0004-0000-0100-000022070000}"/>
    <hyperlink ref="Y915" r:id="rId1828" xr:uid="{00000000-0004-0000-0100-000023070000}"/>
    <hyperlink ref="X916" r:id="rId1829" xr:uid="{00000000-0004-0000-0100-000024070000}"/>
    <hyperlink ref="Y916" r:id="rId1830" xr:uid="{00000000-0004-0000-0100-000025070000}"/>
    <hyperlink ref="X917" r:id="rId1831" xr:uid="{00000000-0004-0000-0100-000026070000}"/>
    <hyperlink ref="Y917" r:id="rId1832" xr:uid="{00000000-0004-0000-0100-000027070000}"/>
    <hyperlink ref="X918" r:id="rId1833" xr:uid="{00000000-0004-0000-0100-000028070000}"/>
    <hyperlink ref="Y918" r:id="rId1834" xr:uid="{00000000-0004-0000-0100-000029070000}"/>
    <hyperlink ref="X919" r:id="rId1835" xr:uid="{00000000-0004-0000-0100-00002A070000}"/>
    <hyperlink ref="Y919" r:id="rId1836" xr:uid="{00000000-0004-0000-0100-00002B070000}"/>
    <hyperlink ref="X920" r:id="rId1837" xr:uid="{00000000-0004-0000-0100-00002C070000}"/>
    <hyperlink ref="Y920" r:id="rId1838" xr:uid="{00000000-0004-0000-0100-00002D070000}"/>
    <hyperlink ref="X921" r:id="rId1839" xr:uid="{00000000-0004-0000-0100-00002E070000}"/>
    <hyperlink ref="Y921" r:id="rId1840" xr:uid="{00000000-0004-0000-0100-00002F070000}"/>
    <hyperlink ref="X922" r:id="rId1841" xr:uid="{00000000-0004-0000-0100-000030070000}"/>
    <hyperlink ref="Y922" r:id="rId1842" xr:uid="{00000000-0004-0000-0100-000031070000}"/>
    <hyperlink ref="X923" r:id="rId1843" xr:uid="{00000000-0004-0000-0100-000032070000}"/>
    <hyperlink ref="Y923" r:id="rId1844" xr:uid="{00000000-0004-0000-0100-000033070000}"/>
    <hyperlink ref="X924" r:id="rId1845" xr:uid="{00000000-0004-0000-0100-000034070000}"/>
    <hyperlink ref="Y924" r:id="rId1846" xr:uid="{00000000-0004-0000-0100-000035070000}"/>
    <hyperlink ref="X925" r:id="rId1847" xr:uid="{00000000-0004-0000-0100-000036070000}"/>
    <hyperlink ref="Y925" r:id="rId1848" xr:uid="{00000000-0004-0000-0100-000037070000}"/>
    <hyperlink ref="X926" r:id="rId1849" xr:uid="{00000000-0004-0000-0100-000038070000}"/>
    <hyperlink ref="Y926" r:id="rId1850" xr:uid="{00000000-0004-0000-0100-000039070000}"/>
    <hyperlink ref="X927" r:id="rId1851" xr:uid="{00000000-0004-0000-0100-00003A070000}"/>
    <hyperlink ref="Y927" r:id="rId1852" xr:uid="{00000000-0004-0000-0100-00003B070000}"/>
    <hyperlink ref="X928" r:id="rId1853" xr:uid="{00000000-0004-0000-0100-00003C070000}"/>
    <hyperlink ref="Y928" r:id="rId1854" xr:uid="{00000000-0004-0000-0100-00003D070000}"/>
    <hyperlink ref="X929" r:id="rId1855" xr:uid="{00000000-0004-0000-0100-00003E070000}"/>
    <hyperlink ref="Y929" r:id="rId1856" xr:uid="{00000000-0004-0000-0100-00003F070000}"/>
    <hyperlink ref="X930" r:id="rId1857" xr:uid="{00000000-0004-0000-0100-000040070000}"/>
    <hyperlink ref="Y930" r:id="rId1858" xr:uid="{00000000-0004-0000-0100-000041070000}"/>
    <hyperlink ref="X931" r:id="rId1859" xr:uid="{00000000-0004-0000-0100-000042070000}"/>
    <hyperlink ref="Y931" r:id="rId1860" xr:uid="{00000000-0004-0000-0100-000043070000}"/>
    <hyperlink ref="X932" r:id="rId1861" xr:uid="{00000000-0004-0000-0100-000044070000}"/>
    <hyperlink ref="Y932" r:id="rId1862" xr:uid="{00000000-0004-0000-0100-000045070000}"/>
    <hyperlink ref="X933" r:id="rId1863" xr:uid="{00000000-0004-0000-0100-000046070000}"/>
    <hyperlink ref="Y933" r:id="rId1864" xr:uid="{00000000-0004-0000-0100-000047070000}"/>
    <hyperlink ref="X934" r:id="rId1865" xr:uid="{00000000-0004-0000-0100-000048070000}"/>
    <hyperlink ref="Y934" r:id="rId1866" xr:uid="{00000000-0004-0000-0100-000049070000}"/>
    <hyperlink ref="X935" r:id="rId1867" xr:uid="{00000000-0004-0000-0100-00004A070000}"/>
    <hyperlink ref="Y935" r:id="rId1868" xr:uid="{00000000-0004-0000-0100-00004B070000}"/>
    <hyperlink ref="X936" r:id="rId1869" xr:uid="{00000000-0004-0000-0100-00004C070000}"/>
    <hyperlink ref="Y936" r:id="rId1870" xr:uid="{00000000-0004-0000-0100-00004D070000}"/>
    <hyperlink ref="X937" r:id="rId1871" xr:uid="{00000000-0004-0000-0100-00004E070000}"/>
    <hyperlink ref="Y937" r:id="rId1872" xr:uid="{00000000-0004-0000-0100-00004F070000}"/>
    <hyperlink ref="X938" r:id="rId1873" xr:uid="{00000000-0004-0000-0100-000050070000}"/>
    <hyperlink ref="Y938" r:id="rId1874" xr:uid="{00000000-0004-0000-0100-000051070000}"/>
    <hyperlink ref="X939" r:id="rId1875" xr:uid="{00000000-0004-0000-0100-000052070000}"/>
    <hyperlink ref="Y939" r:id="rId1876" xr:uid="{00000000-0004-0000-0100-000053070000}"/>
    <hyperlink ref="X940" r:id="rId1877" xr:uid="{00000000-0004-0000-0100-000054070000}"/>
    <hyperlink ref="Y940" r:id="rId1878" xr:uid="{00000000-0004-0000-0100-000055070000}"/>
    <hyperlink ref="X941" r:id="rId1879" xr:uid="{00000000-0004-0000-0100-000056070000}"/>
    <hyperlink ref="Y941" r:id="rId1880" xr:uid="{00000000-0004-0000-0100-000057070000}"/>
    <hyperlink ref="X942" r:id="rId1881" xr:uid="{00000000-0004-0000-0100-000058070000}"/>
    <hyperlink ref="Y942" r:id="rId1882" xr:uid="{00000000-0004-0000-0100-000059070000}"/>
    <hyperlink ref="X943" r:id="rId1883" xr:uid="{00000000-0004-0000-0100-00005A070000}"/>
    <hyperlink ref="Y943" r:id="rId1884" xr:uid="{00000000-0004-0000-0100-00005B070000}"/>
    <hyperlink ref="X944" r:id="rId1885" xr:uid="{00000000-0004-0000-0100-00005C070000}"/>
    <hyperlink ref="Y944" r:id="rId1886" xr:uid="{00000000-0004-0000-0100-00005D070000}"/>
    <hyperlink ref="X945" r:id="rId1887" xr:uid="{00000000-0004-0000-0100-00005E070000}"/>
    <hyperlink ref="Y945" r:id="rId1888" xr:uid="{00000000-0004-0000-0100-00005F070000}"/>
    <hyperlink ref="X946" r:id="rId1889" xr:uid="{00000000-0004-0000-0100-000060070000}"/>
    <hyperlink ref="Y946" r:id="rId1890" xr:uid="{00000000-0004-0000-0100-000061070000}"/>
    <hyperlink ref="X947" r:id="rId1891" xr:uid="{00000000-0004-0000-0100-000062070000}"/>
    <hyperlink ref="Y947" r:id="rId1892" xr:uid="{00000000-0004-0000-0100-000063070000}"/>
    <hyperlink ref="X948" r:id="rId1893" xr:uid="{00000000-0004-0000-0100-000064070000}"/>
    <hyperlink ref="Y948" r:id="rId1894" xr:uid="{00000000-0004-0000-0100-000065070000}"/>
    <hyperlink ref="X949" r:id="rId1895" xr:uid="{00000000-0004-0000-0100-000066070000}"/>
    <hyperlink ref="Y949" r:id="rId1896" xr:uid="{00000000-0004-0000-0100-000067070000}"/>
    <hyperlink ref="X950" r:id="rId1897" xr:uid="{00000000-0004-0000-0100-000068070000}"/>
    <hyperlink ref="Y950" r:id="rId1898" xr:uid="{00000000-0004-0000-0100-000069070000}"/>
    <hyperlink ref="X951" r:id="rId1899" xr:uid="{00000000-0004-0000-0100-00006A070000}"/>
    <hyperlink ref="Y951" r:id="rId1900" xr:uid="{00000000-0004-0000-0100-00006B070000}"/>
    <hyperlink ref="X952" r:id="rId1901" xr:uid="{00000000-0004-0000-0100-00006C070000}"/>
    <hyperlink ref="Y952" r:id="rId1902" xr:uid="{00000000-0004-0000-0100-00006D070000}"/>
    <hyperlink ref="X953" r:id="rId1903" xr:uid="{00000000-0004-0000-0100-00006E070000}"/>
    <hyperlink ref="Y953" r:id="rId1904" xr:uid="{00000000-0004-0000-0100-00006F070000}"/>
    <hyperlink ref="X954" r:id="rId1905" xr:uid="{00000000-0004-0000-0100-000070070000}"/>
    <hyperlink ref="Y954" r:id="rId1906" xr:uid="{00000000-0004-0000-0100-000071070000}"/>
    <hyperlink ref="X955" r:id="rId1907" xr:uid="{00000000-0004-0000-0100-000072070000}"/>
    <hyperlink ref="Y955" r:id="rId1908" xr:uid="{00000000-0004-0000-0100-000073070000}"/>
    <hyperlink ref="X956" r:id="rId1909" xr:uid="{00000000-0004-0000-0100-000074070000}"/>
    <hyperlink ref="Y956" r:id="rId1910" xr:uid="{00000000-0004-0000-0100-000075070000}"/>
    <hyperlink ref="X957" r:id="rId1911" xr:uid="{00000000-0004-0000-0100-000076070000}"/>
    <hyperlink ref="Y957" r:id="rId1912" xr:uid="{00000000-0004-0000-0100-000077070000}"/>
    <hyperlink ref="X958" r:id="rId1913" xr:uid="{00000000-0004-0000-0100-000078070000}"/>
    <hyperlink ref="Y958" r:id="rId1914" xr:uid="{00000000-0004-0000-0100-000079070000}"/>
    <hyperlink ref="X959" r:id="rId1915" xr:uid="{00000000-0004-0000-0100-00007A070000}"/>
    <hyperlink ref="Y959" r:id="rId1916" xr:uid="{00000000-0004-0000-0100-00007B070000}"/>
    <hyperlink ref="X960" r:id="rId1917" xr:uid="{00000000-0004-0000-0100-00007C070000}"/>
    <hyperlink ref="Y960" r:id="rId1918" xr:uid="{00000000-0004-0000-0100-00007D070000}"/>
    <hyperlink ref="X961" r:id="rId1919" xr:uid="{00000000-0004-0000-0100-00007E070000}"/>
    <hyperlink ref="Y961" r:id="rId1920" xr:uid="{00000000-0004-0000-0100-00007F070000}"/>
    <hyperlink ref="X962" r:id="rId1921" xr:uid="{00000000-0004-0000-0100-000080070000}"/>
    <hyperlink ref="Y962" r:id="rId1922" xr:uid="{00000000-0004-0000-0100-000081070000}"/>
    <hyperlink ref="X963" r:id="rId1923" xr:uid="{00000000-0004-0000-0100-000082070000}"/>
    <hyperlink ref="Y963" r:id="rId1924" xr:uid="{00000000-0004-0000-0100-000083070000}"/>
    <hyperlink ref="X964" r:id="rId1925" xr:uid="{00000000-0004-0000-0100-000084070000}"/>
    <hyperlink ref="Y964" r:id="rId1926" xr:uid="{00000000-0004-0000-0100-000085070000}"/>
    <hyperlink ref="X965" r:id="rId1927" xr:uid="{00000000-0004-0000-0100-000086070000}"/>
    <hyperlink ref="Y965" r:id="rId1928" xr:uid="{00000000-0004-0000-0100-000087070000}"/>
    <hyperlink ref="X966" r:id="rId1929" xr:uid="{00000000-0004-0000-0100-000088070000}"/>
    <hyperlink ref="Y966" r:id="rId1930" xr:uid="{00000000-0004-0000-0100-000089070000}"/>
    <hyperlink ref="X967" r:id="rId1931" xr:uid="{00000000-0004-0000-0100-00008A070000}"/>
    <hyperlink ref="Y967" r:id="rId1932" xr:uid="{00000000-0004-0000-0100-00008B070000}"/>
    <hyperlink ref="X968" r:id="rId1933" xr:uid="{00000000-0004-0000-0100-00008C070000}"/>
    <hyperlink ref="Y968" r:id="rId1934" xr:uid="{00000000-0004-0000-0100-00008D070000}"/>
    <hyperlink ref="X969" r:id="rId1935" xr:uid="{00000000-0004-0000-0100-00008E070000}"/>
    <hyperlink ref="Y969" r:id="rId1936" xr:uid="{00000000-0004-0000-0100-00008F070000}"/>
    <hyperlink ref="X970" r:id="rId1937" xr:uid="{00000000-0004-0000-0100-000090070000}"/>
    <hyperlink ref="Y970" r:id="rId1938" xr:uid="{00000000-0004-0000-0100-000091070000}"/>
    <hyperlink ref="X971" r:id="rId1939" xr:uid="{00000000-0004-0000-0100-000092070000}"/>
    <hyperlink ref="Y971" r:id="rId1940" xr:uid="{00000000-0004-0000-0100-000093070000}"/>
    <hyperlink ref="X972" r:id="rId1941" xr:uid="{00000000-0004-0000-0100-000094070000}"/>
    <hyperlink ref="Y972" r:id="rId1942" xr:uid="{00000000-0004-0000-0100-000095070000}"/>
    <hyperlink ref="X973" r:id="rId1943" xr:uid="{00000000-0004-0000-0100-000096070000}"/>
    <hyperlink ref="Y973" r:id="rId1944" xr:uid="{00000000-0004-0000-0100-000097070000}"/>
    <hyperlink ref="X974" r:id="rId1945" xr:uid="{00000000-0004-0000-0100-000098070000}"/>
    <hyperlink ref="Y974" r:id="rId1946" xr:uid="{00000000-0004-0000-0100-000099070000}"/>
    <hyperlink ref="X975" r:id="rId1947" xr:uid="{00000000-0004-0000-0100-00009A070000}"/>
    <hyperlink ref="Y975" r:id="rId1948" xr:uid="{00000000-0004-0000-0100-00009B070000}"/>
    <hyperlink ref="X976" r:id="rId1949" xr:uid="{00000000-0004-0000-0100-00009C070000}"/>
    <hyperlink ref="Y976" r:id="rId1950" xr:uid="{00000000-0004-0000-0100-00009D070000}"/>
    <hyperlink ref="X977" r:id="rId1951" xr:uid="{00000000-0004-0000-0100-00009E070000}"/>
    <hyperlink ref="Y977" r:id="rId1952" xr:uid="{00000000-0004-0000-0100-00009F070000}"/>
    <hyperlink ref="X978" r:id="rId1953" xr:uid="{00000000-0004-0000-0100-0000A0070000}"/>
    <hyperlink ref="Y978" r:id="rId1954" xr:uid="{00000000-0004-0000-0100-0000A1070000}"/>
    <hyperlink ref="X979" r:id="rId1955" xr:uid="{00000000-0004-0000-0100-0000A2070000}"/>
    <hyperlink ref="Y979" r:id="rId1956" xr:uid="{00000000-0004-0000-0100-0000A3070000}"/>
    <hyperlink ref="X980" r:id="rId1957" xr:uid="{00000000-0004-0000-0100-0000A4070000}"/>
    <hyperlink ref="Y980" r:id="rId1958" xr:uid="{00000000-0004-0000-0100-0000A5070000}"/>
    <hyperlink ref="X981" r:id="rId1959" xr:uid="{00000000-0004-0000-0100-0000A6070000}"/>
    <hyperlink ref="Y981" r:id="rId1960" xr:uid="{00000000-0004-0000-0100-0000A7070000}"/>
    <hyperlink ref="X982" r:id="rId1961" xr:uid="{00000000-0004-0000-0100-0000A8070000}"/>
    <hyperlink ref="Y982" r:id="rId1962" xr:uid="{00000000-0004-0000-0100-0000A9070000}"/>
    <hyperlink ref="X983" r:id="rId1963" xr:uid="{00000000-0004-0000-0100-0000AA070000}"/>
    <hyperlink ref="Y983" r:id="rId1964" xr:uid="{00000000-0004-0000-0100-0000AB070000}"/>
    <hyperlink ref="X984" r:id="rId1965" xr:uid="{00000000-0004-0000-0100-0000AC070000}"/>
    <hyperlink ref="Y984" r:id="rId1966" xr:uid="{00000000-0004-0000-0100-0000AD070000}"/>
    <hyperlink ref="X985" r:id="rId1967" xr:uid="{00000000-0004-0000-0100-0000AE070000}"/>
    <hyperlink ref="Y985" r:id="rId1968" xr:uid="{00000000-0004-0000-0100-0000AF070000}"/>
    <hyperlink ref="X986" r:id="rId1969" xr:uid="{00000000-0004-0000-0100-0000B0070000}"/>
    <hyperlink ref="Y986" r:id="rId1970" xr:uid="{00000000-0004-0000-0100-0000B1070000}"/>
    <hyperlink ref="X987" r:id="rId1971" xr:uid="{00000000-0004-0000-0100-0000B2070000}"/>
    <hyperlink ref="Y987" r:id="rId1972" xr:uid="{00000000-0004-0000-0100-0000B3070000}"/>
    <hyperlink ref="X988" r:id="rId1973" xr:uid="{00000000-0004-0000-0100-0000B4070000}"/>
    <hyperlink ref="Y988" r:id="rId1974" xr:uid="{00000000-0004-0000-0100-0000B5070000}"/>
    <hyperlink ref="X989" r:id="rId1975" xr:uid="{00000000-0004-0000-0100-0000B6070000}"/>
    <hyperlink ref="Y989" r:id="rId1976" xr:uid="{00000000-0004-0000-0100-0000B7070000}"/>
    <hyperlink ref="X990" r:id="rId1977" xr:uid="{00000000-0004-0000-0100-0000B8070000}"/>
    <hyperlink ref="Y990" r:id="rId1978" xr:uid="{00000000-0004-0000-0100-0000B9070000}"/>
    <hyperlink ref="X991" r:id="rId1979" xr:uid="{00000000-0004-0000-0100-0000BA070000}"/>
    <hyperlink ref="Y991" r:id="rId1980" xr:uid="{00000000-0004-0000-0100-0000BB070000}"/>
    <hyperlink ref="X992" r:id="rId1981" xr:uid="{00000000-0004-0000-0100-0000BC070000}"/>
    <hyperlink ref="Y992" r:id="rId1982" xr:uid="{00000000-0004-0000-0100-0000BD070000}"/>
    <hyperlink ref="X993" r:id="rId1983" xr:uid="{00000000-0004-0000-0100-0000BE070000}"/>
    <hyperlink ref="Y993" r:id="rId1984" xr:uid="{00000000-0004-0000-0100-0000BF070000}"/>
    <hyperlink ref="X994" r:id="rId1985" xr:uid="{00000000-0004-0000-0100-0000C0070000}"/>
    <hyperlink ref="Y994" r:id="rId1986" xr:uid="{00000000-0004-0000-0100-0000C1070000}"/>
    <hyperlink ref="X995" r:id="rId1987" xr:uid="{00000000-0004-0000-0100-0000C2070000}"/>
    <hyperlink ref="Y995" r:id="rId1988" xr:uid="{00000000-0004-0000-0100-0000C3070000}"/>
    <hyperlink ref="X996" r:id="rId1989" xr:uid="{00000000-0004-0000-0100-0000C4070000}"/>
    <hyperlink ref="Y996" r:id="rId1990" xr:uid="{00000000-0004-0000-0100-0000C5070000}"/>
    <hyperlink ref="X997" r:id="rId1991" xr:uid="{00000000-0004-0000-0100-0000C6070000}"/>
    <hyperlink ref="Y997" r:id="rId1992" xr:uid="{00000000-0004-0000-0100-0000C7070000}"/>
    <hyperlink ref="X998" r:id="rId1993" xr:uid="{00000000-0004-0000-0100-0000C8070000}"/>
    <hyperlink ref="Y998" r:id="rId1994" xr:uid="{00000000-0004-0000-0100-0000C9070000}"/>
    <hyperlink ref="X999" r:id="rId1995" xr:uid="{00000000-0004-0000-0100-0000CA070000}"/>
    <hyperlink ref="Y999" r:id="rId1996" xr:uid="{00000000-0004-0000-0100-0000CB070000}"/>
    <hyperlink ref="X1000" r:id="rId1997" xr:uid="{00000000-0004-0000-0100-0000CC070000}"/>
    <hyperlink ref="Y1000" r:id="rId1998" xr:uid="{00000000-0004-0000-0100-0000CD070000}"/>
    <hyperlink ref="X1001" r:id="rId1999" xr:uid="{00000000-0004-0000-0100-0000CE070000}"/>
    <hyperlink ref="Y1001" r:id="rId2000" xr:uid="{00000000-0004-0000-0100-0000CF070000}"/>
    <hyperlink ref="X1002" r:id="rId2001" xr:uid="{00000000-0004-0000-0100-0000D0070000}"/>
    <hyperlink ref="Y1002" r:id="rId2002" xr:uid="{00000000-0004-0000-0100-0000D1070000}"/>
    <hyperlink ref="X1003" r:id="rId2003" xr:uid="{00000000-0004-0000-0100-0000D2070000}"/>
    <hyperlink ref="Y1003" r:id="rId2004" xr:uid="{00000000-0004-0000-0100-0000D3070000}"/>
    <hyperlink ref="X1004" r:id="rId2005" xr:uid="{00000000-0004-0000-0100-0000D4070000}"/>
    <hyperlink ref="Y1004" r:id="rId2006" xr:uid="{00000000-0004-0000-0100-0000D5070000}"/>
    <hyperlink ref="X1005" r:id="rId2007" xr:uid="{00000000-0004-0000-0100-0000D6070000}"/>
    <hyperlink ref="Y1005" r:id="rId2008" xr:uid="{00000000-0004-0000-0100-0000D7070000}"/>
    <hyperlink ref="X1006" r:id="rId2009" xr:uid="{00000000-0004-0000-0100-0000D8070000}"/>
    <hyperlink ref="Y1006" r:id="rId2010" xr:uid="{00000000-0004-0000-0100-0000D9070000}"/>
    <hyperlink ref="X1007" r:id="rId2011" xr:uid="{00000000-0004-0000-0100-0000DA070000}"/>
    <hyperlink ref="Y1007" r:id="rId2012" xr:uid="{00000000-0004-0000-0100-0000DB070000}"/>
    <hyperlink ref="X1008" r:id="rId2013" xr:uid="{00000000-0004-0000-0100-0000DC070000}"/>
    <hyperlink ref="Y1008" r:id="rId2014" xr:uid="{00000000-0004-0000-0100-0000DD070000}"/>
    <hyperlink ref="X1009" r:id="rId2015" xr:uid="{00000000-0004-0000-0100-0000DE070000}"/>
    <hyperlink ref="Y1009" r:id="rId2016" xr:uid="{00000000-0004-0000-0100-0000DF070000}"/>
    <hyperlink ref="X1010" r:id="rId2017" xr:uid="{00000000-0004-0000-0100-0000E0070000}"/>
    <hyperlink ref="Y1010" r:id="rId2018" xr:uid="{00000000-0004-0000-0100-0000E1070000}"/>
    <hyperlink ref="X1011" r:id="rId2019" xr:uid="{00000000-0004-0000-0100-0000E2070000}"/>
    <hyperlink ref="Y1011" r:id="rId2020" xr:uid="{00000000-0004-0000-0100-0000E3070000}"/>
    <hyperlink ref="X1012" r:id="rId2021" xr:uid="{00000000-0004-0000-0100-0000E4070000}"/>
    <hyperlink ref="Y1012" r:id="rId2022" xr:uid="{00000000-0004-0000-0100-0000E5070000}"/>
    <hyperlink ref="X1013" r:id="rId2023" xr:uid="{00000000-0004-0000-0100-0000E6070000}"/>
    <hyperlink ref="Y1013" r:id="rId2024" xr:uid="{00000000-0004-0000-0100-0000E7070000}"/>
    <hyperlink ref="X1014" r:id="rId2025" xr:uid="{00000000-0004-0000-0100-0000E8070000}"/>
    <hyperlink ref="Y1014" r:id="rId2026" xr:uid="{00000000-0004-0000-0100-0000E9070000}"/>
    <hyperlink ref="X1015" r:id="rId2027" xr:uid="{00000000-0004-0000-0100-0000EA070000}"/>
    <hyperlink ref="Y1015" r:id="rId2028" xr:uid="{00000000-0004-0000-0100-0000EB070000}"/>
    <hyperlink ref="X1016" r:id="rId2029" xr:uid="{00000000-0004-0000-0100-0000EC070000}"/>
    <hyperlink ref="Y1016" r:id="rId2030" xr:uid="{00000000-0004-0000-0100-0000ED070000}"/>
    <hyperlink ref="X1017" r:id="rId2031" xr:uid="{00000000-0004-0000-0100-0000EE070000}"/>
    <hyperlink ref="Y1017" r:id="rId2032" xr:uid="{00000000-0004-0000-0100-0000EF070000}"/>
    <hyperlink ref="X1018" r:id="rId2033" xr:uid="{00000000-0004-0000-0100-0000F0070000}"/>
    <hyperlink ref="Y1018" r:id="rId2034" xr:uid="{00000000-0004-0000-0100-0000F1070000}"/>
    <hyperlink ref="X1019" r:id="rId2035" xr:uid="{00000000-0004-0000-0100-0000F2070000}"/>
    <hyperlink ref="Y1019" r:id="rId2036" xr:uid="{00000000-0004-0000-0100-0000F3070000}"/>
    <hyperlink ref="X1020" r:id="rId2037" xr:uid="{00000000-0004-0000-0100-0000F4070000}"/>
    <hyperlink ref="Y1020" r:id="rId2038" xr:uid="{00000000-0004-0000-0100-0000F5070000}"/>
    <hyperlink ref="X1021" r:id="rId2039" xr:uid="{00000000-0004-0000-0100-0000F6070000}"/>
    <hyperlink ref="Y1021" r:id="rId2040" xr:uid="{00000000-0004-0000-0100-0000F7070000}"/>
    <hyperlink ref="X1022" r:id="rId2041" xr:uid="{00000000-0004-0000-0100-0000F8070000}"/>
    <hyperlink ref="Y1022" r:id="rId2042" xr:uid="{00000000-0004-0000-0100-0000F9070000}"/>
    <hyperlink ref="X1023" r:id="rId2043" xr:uid="{00000000-0004-0000-0100-0000FA070000}"/>
    <hyperlink ref="Y1023" r:id="rId2044" xr:uid="{00000000-0004-0000-0100-0000FB070000}"/>
    <hyperlink ref="X1024" r:id="rId2045" xr:uid="{00000000-0004-0000-0100-0000FC070000}"/>
    <hyperlink ref="Y1024" r:id="rId2046" xr:uid="{00000000-0004-0000-0100-0000FD070000}"/>
    <hyperlink ref="X1025" r:id="rId2047" xr:uid="{00000000-0004-0000-0100-0000FE070000}"/>
    <hyperlink ref="Y1025" r:id="rId2048" xr:uid="{00000000-0004-0000-0100-0000FF070000}"/>
    <hyperlink ref="X1026" r:id="rId2049" xr:uid="{00000000-0004-0000-0100-000000080000}"/>
    <hyperlink ref="Y1026" r:id="rId2050" xr:uid="{00000000-0004-0000-0100-000001080000}"/>
    <hyperlink ref="X1027" r:id="rId2051" xr:uid="{00000000-0004-0000-0100-000002080000}"/>
    <hyperlink ref="Y1027" r:id="rId2052" xr:uid="{00000000-0004-0000-0100-000003080000}"/>
    <hyperlink ref="X1028" r:id="rId2053" xr:uid="{00000000-0004-0000-0100-000004080000}"/>
    <hyperlink ref="Y1028" r:id="rId2054" xr:uid="{00000000-0004-0000-0100-000005080000}"/>
    <hyperlink ref="X1029" r:id="rId2055" xr:uid="{00000000-0004-0000-0100-000006080000}"/>
    <hyperlink ref="Y1029" r:id="rId2056" xr:uid="{00000000-0004-0000-0100-000007080000}"/>
    <hyperlink ref="X1030" r:id="rId2057" xr:uid="{00000000-0004-0000-0100-000008080000}"/>
    <hyperlink ref="Y1030" r:id="rId2058" xr:uid="{00000000-0004-0000-0100-000009080000}"/>
    <hyperlink ref="X1031" r:id="rId2059" xr:uid="{00000000-0004-0000-0100-00000A080000}"/>
    <hyperlink ref="Y1031" r:id="rId2060" xr:uid="{00000000-0004-0000-0100-00000B080000}"/>
    <hyperlink ref="X1032" r:id="rId2061" xr:uid="{00000000-0004-0000-0100-00000C080000}"/>
    <hyperlink ref="Y1032" r:id="rId2062" xr:uid="{00000000-0004-0000-0100-00000D080000}"/>
    <hyperlink ref="X1033" r:id="rId2063" xr:uid="{00000000-0004-0000-0100-00000E080000}"/>
    <hyperlink ref="Y1033" r:id="rId2064" xr:uid="{00000000-0004-0000-0100-00000F080000}"/>
    <hyperlink ref="X1034" r:id="rId2065" xr:uid="{00000000-0004-0000-0100-000010080000}"/>
    <hyperlink ref="Y1034" r:id="rId2066" xr:uid="{00000000-0004-0000-0100-000011080000}"/>
    <hyperlink ref="X1035" r:id="rId2067" xr:uid="{00000000-0004-0000-0100-000012080000}"/>
    <hyperlink ref="Y1035" r:id="rId2068" xr:uid="{00000000-0004-0000-0100-000013080000}"/>
    <hyperlink ref="X1036" r:id="rId2069" xr:uid="{00000000-0004-0000-0100-000014080000}"/>
    <hyperlink ref="Y1036" r:id="rId2070" xr:uid="{00000000-0004-0000-0100-000015080000}"/>
    <hyperlink ref="X1037" r:id="rId2071" xr:uid="{00000000-0004-0000-0100-000016080000}"/>
    <hyperlink ref="Y1037" r:id="rId2072" xr:uid="{00000000-0004-0000-0100-000017080000}"/>
    <hyperlink ref="X1038" r:id="rId2073" xr:uid="{00000000-0004-0000-0100-000018080000}"/>
    <hyperlink ref="Y1038" r:id="rId2074" xr:uid="{00000000-0004-0000-0100-000019080000}"/>
    <hyperlink ref="X1039" r:id="rId2075" xr:uid="{00000000-0004-0000-0100-00001A080000}"/>
    <hyperlink ref="Y1039" r:id="rId2076" xr:uid="{00000000-0004-0000-0100-00001B080000}"/>
    <hyperlink ref="X1040" r:id="rId2077" xr:uid="{00000000-0004-0000-0100-00001C080000}"/>
    <hyperlink ref="Y1040" r:id="rId2078" xr:uid="{00000000-0004-0000-0100-00001D080000}"/>
    <hyperlink ref="X1041" r:id="rId2079" xr:uid="{00000000-0004-0000-0100-00001E080000}"/>
    <hyperlink ref="Y1041" r:id="rId2080" xr:uid="{00000000-0004-0000-0100-00001F080000}"/>
    <hyperlink ref="X1042" r:id="rId2081" xr:uid="{00000000-0004-0000-0100-000020080000}"/>
    <hyperlink ref="Y1042" r:id="rId2082" xr:uid="{00000000-0004-0000-0100-000021080000}"/>
    <hyperlink ref="X1043" r:id="rId2083" xr:uid="{00000000-0004-0000-0100-000022080000}"/>
    <hyperlink ref="Y1043" r:id="rId2084" xr:uid="{00000000-0004-0000-0100-000023080000}"/>
    <hyperlink ref="X1044" r:id="rId2085" xr:uid="{00000000-0004-0000-0100-000024080000}"/>
    <hyperlink ref="Y1044" r:id="rId2086" xr:uid="{00000000-0004-0000-0100-000025080000}"/>
    <hyperlink ref="X1045" r:id="rId2087" xr:uid="{00000000-0004-0000-0100-000026080000}"/>
    <hyperlink ref="Y1045" r:id="rId2088" xr:uid="{00000000-0004-0000-0100-000027080000}"/>
    <hyperlink ref="X1046" r:id="rId2089" xr:uid="{00000000-0004-0000-0100-000028080000}"/>
    <hyperlink ref="Y1046" r:id="rId2090" xr:uid="{00000000-0004-0000-0100-000029080000}"/>
    <hyperlink ref="X1047" r:id="rId2091" xr:uid="{00000000-0004-0000-0100-00002A080000}"/>
    <hyperlink ref="Y1047" r:id="rId2092" xr:uid="{00000000-0004-0000-0100-00002B080000}"/>
    <hyperlink ref="X1048" r:id="rId2093" xr:uid="{00000000-0004-0000-0100-00002C080000}"/>
    <hyperlink ref="Y1048" r:id="rId2094" xr:uid="{00000000-0004-0000-0100-00002D080000}"/>
    <hyperlink ref="X1049" r:id="rId2095" xr:uid="{00000000-0004-0000-0100-00002E080000}"/>
    <hyperlink ref="Y1049" r:id="rId2096" xr:uid="{00000000-0004-0000-0100-00002F080000}"/>
    <hyperlink ref="X1050" r:id="rId2097" xr:uid="{00000000-0004-0000-0100-000030080000}"/>
    <hyperlink ref="Y1050" r:id="rId2098" xr:uid="{00000000-0004-0000-0100-000031080000}"/>
    <hyperlink ref="X1051" r:id="rId2099" xr:uid="{00000000-0004-0000-0100-000032080000}"/>
    <hyperlink ref="Y1051" r:id="rId2100" xr:uid="{00000000-0004-0000-0100-000033080000}"/>
    <hyperlink ref="X1052" r:id="rId2101" xr:uid="{00000000-0004-0000-0100-000034080000}"/>
    <hyperlink ref="Y1052" r:id="rId2102" xr:uid="{00000000-0004-0000-0100-000035080000}"/>
    <hyperlink ref="X1053" r:id="rId2103" xr:uid="{00000000-0004-0000-0100-000036080000}"/>
    <hyperlink ref="Y1053" r:id="rId2104" xr:uid="{00000000-0004-0000-0100-000037080000}"/>
    <hyperlink ref="X1054" r:id="rId2105" xr:uid="{00000000-0004-0000-0100-000038080000}"/>
    <hyperlink ref="Y1054" r:id="rId2106" xr:uid="{00000000-0004-0000-0100-000039080000}"/>
    <hyperlink ref="X1055" r:id="rId2107" xr:uid="{00000000-0004-0000-0100-00003A080000}"/>
    <hyperlink ref="Y1055" r:id="rId2108" xr:uid="{00000000-0004-0000-0100-00003B080000}"/>
    <hyperlink ref="X1056" r:id="rId2109" xr:uid="{00000000-0004-0000-0100-00003C080000}"/>
    <hyperlink ref="Y1056" r:id="rId2110" xr:uid="{00000000-0004-0000-0100-00003D080000}"/>
    <hyperlink ref="X1057" r:id="rId2111" xr:uid="{00000000-0004-0000-0100-00003E080000}"/>
    <hyperlink ref="Y1057" r:id="rId2112" xr:uid="{00000000-0004-0000-0100-00003F080000}"/>
    <hyperlink ref="X1058" r:id="rId2113" xr:uid="{00000000-0004-0000-0100-000040080000}"/>
    <hyperlink ref="Y1058" r:id="rId2114" xr:uid="{00000000-0004-0000-0100-000041080000}"/>
    <hyperlink ref="X1059" r:id="rId2115" xr:uid="{00000000-0004-0000-0100-000042080000}"/>
    <hyperlink ref="Y1059" r:id="rId2116" xr:uid="{00000000-0004-0000-0100-000043080000}"/>
    <hyperlink ref="X1060" r:id="rId2117" xr:uid="{00000000-0004-0000-0100-000044080000}"/>
    <hyperlink ref="Y1060" r:id="rId2118" xr:uid="{00000000-0004-0000-0100-000045080000}"/>
    <hyperlink ref="X1061" r:id="rId2119" xr:uid="{00000000-0004-0000-0100-000046080000}"/>
    <hyperlink ref="Y1061" r:id="rId2120" xr:uid="{00000000-0004-0000-0100-000047080000}"/>
    <hyperlink ref="X1062" r:id="rId2121" xr:uid="{00000000-0004-0000-0100-000048080000}"/>
    <hyperlink ref="Y1062" r:id="rId2122" xr:uid="{00000000-0004-0000-0100-000049080000}"/>
    <hyperlink ref="X1063" r:id="rId2123" xr:uid="{00000000-0004-0000-0100-00004A080000}"/>
    <hyperlink ref="Y1063" r:id="rId2124" xr:uid="{00000000-0004-0000-0100-00004B080000}"/>
    <hyperlink ref="X1064" r:id="rId2125" xr:uid="{00000000-0004-0000-0100-00004C080000}"/>
    <hyperlink ref="Y1064" r:id="rId2126" xr:uid="{00000000-0004-0000-0100-00004D080000}"/>
    <hyperlink ref="X1065" r:id="rId2127" xr:uid="{00000000-0004-0000-0100-00004E080000}"/>
    <hyperlink ref="Y1065" r:id="rId2128" xr:uid="{00000000-0004-0000-0100-00004F080000}"/>
    <hyperlink ref="X1066" r:id="rId2129" xr:uid="{00000000-0004-0000-0100-000050080000}"/>
    <hyperlink ref="Y1066" r:id="rId2130" xr:uid="{00000000-0004-0000-0100-000051080000}"/>
    <hyperlink ref="X1067" r:id="rId2131" xr:uid="{00000000-0004-0000-0100-000052080000}"/>
    <hyperlink ref="Y1067" r:id="rId2132" xr:uid="{00000000-0004-0000-0100-000053080000}"/>
    <hyperlink ref="X1068" r:id="rId2133" xr:uid="{00000000-0004-0000-0100-000054080000}"/>
    <hyperlink ref="Y1068" r:id="rId2134" xr:uid="{00000000-0004-0000-0100-000055080000}"/>
    <hyperlink ref="X1069" r:id="rId2135" xr:uid="{00000000-0004-0000-0100-000056080000}"/>
    <hyperlink ref="Y1069" r:id="rId2136" xr:uid="{00000000-0004-0000-0100-000057080000}"/>
    <hyperlink ref="X1070" r:id="rId2137" xr:uid="{00000000-0004-0000-0100-000058080000}"/>
    <hyperlink ref="Y1070" r:id="rId2138" xr:uid="{00000000-0004-0000-0100-000059080000}"/>
    <hyperlink ref="X1071" r:id="rId2139" xr:uid="{00000000-0004-0000-0100-00005A080000}"/>
    <hyperlink ref="Y1071" r:id="rId2140" xr:uid="{00000000-0004-0000-0100-00005B080000}"/>
    <hyperlink ref="X1072" r:id="rId2141" xr:uid="{00000000-0004-0000-0100-00005C080000}"/>
    <hyperlink ref="Y1072" r:id="rId2142" xr:uid="{00000000-0004-0000-0100-00005D080000}"/>
    <hyperlink ref="X1073" r:id="rId2143" xr:uid="{00000000-0004-0000-0100-00005E080000}"/>
    <hyperlink ref="Y1073" r:id="rId2144" xr:uid="{00000000-0004-0000-0100-00005F080000}"/>
    <hyperlink ref="X1074" r:id="rId2145" xr:uid="{00000000-0004-0000-0100-000060080000}"/>
    <hyperlink ref="Y1074" r:id="rId2146" xr:uid="{00000000-0004-0000-0100-000061080000}"/>
    <hyperlink ref="X1075" r:id="rId2147" xr:uid="{00000000-0004-0000-0100-000062080000}"/>
    <hyperlink ref="Y1075" r:id="rId2148" xr:uid="{00000000-0004-0000-0100-000063080000}"/>
    <hyperlink ref="X1076" r:id="rId2149" xr:uid="{00000000-0004-0000-0100-000064080000}"/>
    <hyperlink ref="Y1076" r:id="rId2150" xr:uid="{00000000-0004-0000-0100-000065080000}"/>
    <hyperlink ref="X1077" r:id="rId2151" xr:uid="{00000000-0004-0000-0100-000066080000}"/>
    <hyperlink ref="Y1077" r:id="rId2152" xr:uid="{00000000-0004-0000-0100-000067080000}"/>
    <hyperlink ref="X1078" r:id="rId2153" xr:uid="{00000000-0004-0000-0100-000068080000}"/>
    <hyperlink ref="Y1078" r:id="rId2154" xr:uid="{00000000-0004-0000-0100-000069080000}"/>
    <hyperlink ref="X1079" r:id="rId2155" xr:uid="{00000000-0004-0000-0100-00006A080000}"/>
    <hyperlink ref="Y1079" r:id="rId2156" xr:uid="{00000000-0004-0000-0100-00006B080000}"/>
    <hyperlink ref="X1080" r:id="rId2157" xr:uid="{00000000-0004-0000-0100-00006C080000}"/>
    <hyperlink ref="Y1080" r:id="rId2158" xr:uid="{00000000-0004-0000-0100-00006D080000}"/>
    <hyperlink ref="X1081" r:id="rId2159" xr:uid="{00000000-0004-0000-0100-00006E080000}"/>
    <hyperlink ref="Y1081" r:id="rId2160" xr:uid="{00000000-0004-0000-0100-00006F080000}"/>
    <hyperlink ref="X1082" r:id="rId2161" xr:uid="{00000000-0004-0000-0100-000070080000}"/>
    <hyperlink ref="Y1082" r:id="rId2162" xr:uid="{00000000-0004-0000-0100-000071080000}"/>
    <hyperlink ref="X1083" r:id="rId2163" xr:uid="{00000000-0004-0000-0100-000072080000}"/>
    <hyperlink ref="Y1083" r:id="rId2164" xr:uid="{00000000-0004-0000-0100-000073080000}"/>
    <hyperlink ref="X1084" r:id="rId2165" xr:uid="{00000000-0004-0000-0100-000074080000}"/>
    <hyperlink ref="Y1084" r:id="rId2166" xr:uid="{00000000-0004-0000-0100-000075080000}"/>
    <hyperlink ref="X1085" r:id="rId2167" xr:uid="{00000000-0004-0000-0100-000076080000}"/>
    <hyperlink ref="Y1085" r:id="rId2168" xr:uid="{00000000-0004-0000-0100-000077080000}"/>
    <hyperlink ref="X1086" r:id="rId2169" xr:uid="{00000000-0004-0000-0100-000078080000}"/>
    <hyperlink ref="Y1086" r:id="rId2170" xr:uid="{00000000-0004-0000-0100-000079080000}"/>
    <hyperlink ref="X1087" r:id="rId2171" xr:uid="{00000000-0004-0000-0100-00007A080000}"/>
    <hyperlink ref="Y1087" r:id="rId2172" xr:uid="{00000000-0004-0000-0100-00007B080000}"/>
    <hyperlink ref="X1088" r:id="rId2173" xr:uid="{00000000-0004-0000-0100-00007C080000}"/>
    <hyperlink ref="Y1088" r:id="rId2174" xr:uid="{00000000-0004-0000-0100-00007D080000}"/>
    <hyperlink ref="X1089" r:id="rId2175" xr:uid="{00000000-0004-0000-0100-00007E080000}"/>
    <hyperlink ref="Y1089" r:id="rId2176" xr:uid="{00000000-0004-0000-0100-00007F080000}"/>
    <hyperlink ref="X1090" r:id="rId2177" xr:uid="{00000000-0004-0000-0100-000080080000}"/>
    <hyperlink ref="Y1090" r:id="rId2178" xr:uid="{00000000-0004-0000-0100-000081080000}"/>
    <hyperlink ref="X1091" r:id="rId2179" xr:uid="{00000000-0004-0000-0100-000082080000}"/>
    <hyperlink ref="Y1091" r:id="rId2180" xr:uid="{00000000-0004-0000-0100-000083080000}"/>
    <hyperlink ref="X1092" r:id="rId2181" xr:uid="{00000000-0004-0000-0100-000084080000}"/>
    <hyperlink ref="Y1092" r:id="rId2182" xr:uid="{00000000-0004-0000-0100-000085080000}"/>
    <hyperlink ref="X1093" r:id="rId2183" xr:uid="{00000000-0004-0000-0100-000086080000}"/>
    <hyperlink ref="Y1093" r:id="rId2184" xr:uid="{00000000-0004-0000-0100-000087080000}"/>
    <hyperlink ref="X1094" r:id="rId2185" xr:uid="{00000000-0004-0000-0100-000088080000}"/>
    <hyperlink ref="Y1094" r:id="rId2186" xr:uid="{00000000-0004-0000-0100-000089080000}"/>
    <hyperlink ref="X1095" r:id="rId2187" xr:uid="{00000000-0004-0000-0100-00008A080000}"/>
    <hyperlink ref="Y1095" r:id="rId2188" xr:uid="{00000000-0004-0000-0100-00008B080000}"/>
    <hyperlink ref="X1096" r:id="rId2189" xr:uid="{00000000-0004-0000-0100-00008C080000}"/>
    <hyperlink ref="Y1096" r:id="rId2190" xr:uid="{00000000-0004-0000-0100-00008D080000}"/>
    <hyperlink ref="X1097" r:id="rId2191" xr:uid="{00000000-0004-0000-0100-00008E080000}"/>
    <hyperlink ref="Y1097" r:id="rId2192" xr:uid="{00000000-0004-0000-0100-00008F080000}"/>
    <hyperlink ref="X1098" r:id="rId2193" xr:uid="{00000000-0004-0000-0100-000090080000}"/>
    <hyperlink ref="Y1098" r:id="rId2194" xr:uid="{00000000-0004-0000-0100-000091080000}"/>
    <hyperlink ref="X1099" r:id="rId2195" xr:uid="{00000000-0004-0000-0100-000092080000}"/>
    <hyperlink ref="Y1099" r:id="rId2196" xr:uid="{00000000-0004-0000-0100-000093080000}"/>
    <hyperlink ref="X1100" r:id="rId2197" xr:uid="{00000000-0004-0000-0100-000094080000}"/>
    <hyperlink ref="Y1100" r:id="rId2198" xr:uid="{00000000-0004-0000-0100-000095080000}"/>
    <hyperlink ref="X1101" r:id="rId2199" xr:uid="{00000000-0004-0000-0100-000096080000}"/>
    <hyperlink ref="Y1101" r:id="rId2200" xr:uid="{00000000-0004-0000-0100-000097080000}"/>
    <hyperlink ref="X1102" r:id="rId2201" xr:uid="{00000000-0004-0000-0100-000098080000}"/>
    <hyperlink ref="Y1102" r:id="rId2202" xr:uid="{00000000-0004-0000-0100-000099080000}"/>
    <hyperlink ref="X1103" r:id="rId2203" xr:uid="{00000000-0004-0000-0100-00009A080000}"/>
    <hyperlink ref="Y1103" r:id="rId2204" xr:uid="{00000000-0004-0000-0100-00009B080000}"/>
    <hyperlink ref="X1104" r:id="rId2205" xr:uid="{00000000-0004-0000-0100-00009C080000}"/>
    <hyperlink ref="Y1104" r:id="rId2206" xr:uid="{00000000-0004-0000-0100-00009D080000}"/>
    <hyperlink ref="X1105" r:id="rId2207" xr:uid="{00000000-0004-0000-0100-00009E080000}"/>
    <hyperlink ref="Y1105" r:id="rId2208" xr:uid="{00000000-0004-0000-0100-00009F080000}"/>
    <hyperlink ref="X1106" r:id="rId2209" xr:uid="{00000000-0004-0000-0100-0000A0080000}"/>
    <hyperlink ref="Y1106" r:id="rId2210" xr:uid="{00000000-0004-0000-0100-0000A1080000}"/>
    <hyperlink ref="X1107" r:id="rId2211" xr:uid="{00000000-0004-0000-0100-0000A2080000}"/>
    <hyperlink ref="Y1107" r:id="rId2212" xr:uid="{00000000-0004-0000-0100-0000A3080000}"/>
    <hyperlink ref="X1108" r:id="rId2213" xr:uid="{00000000-0004-0000-0100-0000A4080000}"/>
    <hyperlink ref="Y1108" r:id="rId2214" xr:uid="{00000000-0004-0000-0100-0000A5080000}"/>
    <hyperlink ref="X1109" r:id="rId2215" xr:uid="{00000000-0004-0000-0100-0000A6080000}"/>
    <hyperlink ref="Y1109" r:id="rId2216" xr:uid="{00000000-0004-0000-0100-0000A7080000}"/>
    <hyperlink ref="X1110" r:id="rId2217" xr:uid="{00000000-0004-0000-0100-0000A8080000}"/>
    <hyperlink ref="Y1110" r:id="rId2218" xr:uid="{00000000-0004-0000-0100-0000A9080000}"/>
    <hyperlink ref="X1111" r:id="rId2219" xr:uid="{00000000-0004-0000-0100-0000AA080000}"/>
    <hyperlink ref="Y1111" r:id="rId2220" xr:uid="{00000000-0004-0000-0100-0000AB080000}"/>
    <hyperlink ref="X1112" r:id="rId2221" xr:uid="{00000000-0004-0000-0100-0000AC080000}"/>
    <hyperlink ref="Y1112" r:id="rId2222" xr:uid="{00000000-0004-0000-0100-0000AD080000}"/>
    <hyperlink ref="X1113" r:id="rId2223" xr:uid="{00000000-0004-0000-0100-0000AE080000}"/>
    <hyperlink ref="Y1113" r:id="rId2224" xr:uid="{00000000-0004-0000-0100-0000AF080000}"/>
    <hyperlink ref="X1114" r:id="rId2225" xr:uid="{00000000-0004-0000-0100-0000B0080000}"/>
    <hyperlink ref="Y1114" r:id="rId2226" xr:uid="{00000000-0004-0000-0100-0000B1080000}"/>
    <hyperlink ref="X1115" r:id="rId2227" xr:uid="{00000000-0004-0000-0100-0000B2080000}"/>
    <hyperlink ref="Y1115" r:id="rId2228" xr:uid="{00000000-0004-0000-0100-0000B3080000}"/>
    <hyperlink ref="X1116" r:id="rId2229" xr:uid="{00000000-0004-0000-0100-0000B4080000}"/>
    <hyperlink ref="Y1116" r:id="rId2230" xr:uid="{00000000-0004-0000-0100-0000B5080000}"/>
    <hyperlink ref="X1117" r:id="rId2231" xr:uid="{00000000-0004-0000-0100-0000B6080000}"/>
    <hyperlink ref="Y1117" r:id="rId2232" xr:uid="{00000000-0004-0000-0100-0000B7080000}"/>
    <hyperlink ref="X1118" r:id="rId2233" xr:uid="{00000000-0004-0000-0100-0000B8080000}"/>
    <hyperlink ref="Y1118" r:id="rId2234" xr:uid="{00000000-0004-0000-0100-0000B9080000}"/>
    <hyperlink ref="X1119" r:id="rId2235" xr:uid="{00000000-0004-0000-0100-0000BA080000}"/>
    <hyperlink ref="Y1119" r:id="rId2236" xr:uid="{00000000-0004-0000-0100-0000BB080000}"/>
    <hyperlink ref="X1120" r:id="rId2237" xr:uid="{00000000-0004-0000-0100-0000BC080000}"/>
    <hyperlink ref="Y1120" r:id="rId2238" xr:uid="{00000000-0004-0000-0100-0000BD080000}"/>
    <hyperlink ref="X1121" r:id="rId2239" xr:uid="{00000000-0004-0000-0100-0000BE080000}"/>
    <hyperlink ref="Y1121" r:id="rId2240" xr:uid="{00000000-0004-0000-0100-0000BF080000}"/>
    <hyperlink ref="X1122" r:id="rId2241" xr:uid="{00000000-0004-0000-0100-0000C0080000}"/>
    <hyperlink ref="Y1122" r:id="rId2242" xr:uid="{00000000-0004-0000-0100-0000C1080000}"/>
    <hyperlink ref="X1123" r:id="rId2243" xr:uid="{00000000-0004-0000-0100-0000C2080000}"/>
    <hyperlink ref="Y1123" r:id="rId2244" xr:uid="{00000000-0004-0000-0100-0000C3080000}"/>
    <hyperlink ref="X1124" r:id="rId2245" xr:uid="{00000000-0004-0000-0100-0000C4080000}"/>
    <hyperlink ref="Y1124" r:id="rId2246" xr:uid="{00000000-0004-0000-0100-0000C5080000}"/>
    <hyperlink ref="X1125" r:id="rId2247" xr:uid="{00000000-0004-0000-0100-0000C6080000}"/>
    <hyperlink ref="Y1125" r:id="rId2248" xr:uid="{00000000-0004-0000-0100-0000C7080000}"/>
    <hyperlink ref="X1126" r:id="rId2249" xr:uid="{00000000-0004-0000-0100-0000C8080000}"/>
    <hyperlink ref="Y1126" r:id="rId2250" xr:uid="{00000000-0004-0000-0100-0000C9080000}"/>
    <hyperlink ref="X1127" r:id="rId2251" xr:uid="{00000000-0004-0000-0100-0000CA080000}"/>
    <hyperlink ref="Y1127" r:id="rId2252" xr:uid="{00000000-0004-0000-0100-0000CB080000}"/>
    <hyperlink ref="X1128" r:id="rId2253" xr:uid="{00000000-0004-0000-0100-0000CC080000}"/>
    <hyperlink ref="Y1128" r:id="rId2254" xr:uid="{00000000-0004-0000-0100-0000CD080000}"/>
    <hyperlink ref="X1129" r:id="rId2255" xr:uid="{00000000-0004-0000-0100-0000CE080000}"/>
    <hyperlink ref="Y1129" r:id="rId2256" xr:uid="{00000000-0004-0000-0100-0000CF080000}"/>
    <hyperlink ref="X1130" r:id="rId2257" xr:uid="{00000000-0004-0000-0100-0000D0080000}"/>
    <hyperlink ref="Y1130" r:id="rId2258" xr:uid="{00000000-0004-0000-0100-0000D1080000}"/>
    <hyperlink ref="X1131" r:id="rId2259" xr:uid="{00000000-0004-0000-0100-0000D2080000}"/>
    <hyperlink ref="Y1131" r:id="rId2260" xr:uid="{00000000-0004-0000-0100-0000D3080000}"/>
    <hyperlink ref="X1132" r:id="rId2261" xr:uid="{00000000-0004-0000-0100-0000D4080000}"/>
    <hyperlink ref="Y1132" r:id="rId2262" xr:uid="{00000000-0004-0000-0100-0000D5080000}"/>
    <hyperlink ref="X1133" r:id="rId2263" xr:uid="{00000000-0004-0000-0100-0000D6080000}"/>
    <hyperlink ref="Y1133" r:id="rId2264" xr:uid="{00000000-0004-0000-0100-0000D7080000}"/>
    <hyperlink ref="X1134" r:id="rId2265" xr:uid="{00000000-0004-0000-0100-0000D8080000}"/>
    <hyperlink ref="Y1134" r:id="rId2266" xr:uid="{00000000-0004-0000-0100-0000D9080000}"/>
    <hyperlink ref="X1135" r:id="rId2267" xr:uid="{00000000-0004-0000-0100-0000DA080000}"/>
    <hyperlink ref="Y1135" r:id="rId2268" xr:uid="{00000000-0004-0000-0100-0000DB080000}"/>
    <hyperlink ref="X1136" r:id="rId2269" xr:uid="{00000000-0004-0000-0100-0000DC080000}"/>
    <hyperlink ref="Y1136" r:id="rId2270" xr:uid="{00000000-0004-0000-0100-0000DD080000}"/>
    <hyperlink ref="X1137" r:id="rId2271" xr:uid="{00000000-0004-0000-0100-0000DE080000}"/>
    <hyperlink ref="Y1137" r:id="rId2272" xr:uid="{00000000-0004-0000-0100-0000DF080000}"/>
    <hyperlink ref="X1138" r:id="rId2273" xr:uid="{00000000-0004-0000-0100-0000E0080000}"/>
    <hyperlink ref="Y1138" r:id="rId2274" xr:uid="{00000000-0004-0000-0100-0000E1080000}"/>
    <hyperlink ref="X1139" r:id="rId2275" xr:uid="{00000000-0004-0000-0100-0000E2080000}"/>
    <hyperlink ref="Y1139" r:id="rId2276" xr:uid="{00000000-0004-0000-0100-0000E3080000}"/>
    <hyperlink ref="X1140" r:id="rId2277" xr:uid="{00000000-0004-0000-0100-0000E4080000}"/>
    <hyperlink ref="Y1140" r:id="rId2278" xr:uid="{00000000-0004-0000-0100-0000E5080000}"/>
    <hyperlink ref="X1141" r:id="rId2279" xr:uid="{00000000-0004-0000-0100-0000E6080000}"/>
    <hyperlink ref="Y1141" r:id="rId2280" xr:uid="{00000000-0004-0000-0100-0000E7080000}"/>
    <hyperlink ref="X1142" r:id="rId2281" xr:uid="{00000000-0004-0000-0100-0000E8080000}"/>
    <hyperlink ref="Y1142" r:id="rId2282" xr:uid="{00000000-0004-0000-0100-0000E9080000}"/>
    <hyperlink ref="X1143" r:id="rId2283" xr:uid="{00000000-0004-0000-0100-0000EA080000}"/>
    <hyperlink ref="Y1143" r:id="rId2284" xr:uid="{00000000-0004-0000-0100-0000EB080000}"/>
    <hyperlink ref="X1144" r:id="rId2285" xr:uid="{00000000-0004-0000-0100-0000EC080000}"/>
    <hyperlink ref="Y1144" r:id="rId2286" xr:uid="{00000000-0004-0000-0100-0000ED080000}"/>
    <hyperlink ref="X1145" r:id="rId2287" xr:uid="{00000000-0004-0000-0100-0000EE080000}"/>
    <hyperlink ref="Y1145" r:id="rId2288" xr:uid="{00000000-0004-0000-0100-0000EF080000}"/>
    <hyperlink ref="X1146" r:id="rId2289" xr:uid="{00000000-0004-0000-0100-0000F0080000}"/>
    <hyperlink ref="Y1146" r:id="rId2290" xr:uid="{00000000-0004-0000-0100-0000F1080000}"/>
    <hyperlink ref="X1147" r:id="rId2291" xr:uid="{00000000-0004-0000-0100-0000F2080000}"/>
    <hyperlink ref="Y1147" r:id="rId2292" xr:uid="{00000000-0004-0000-0100-0000F3080000}"/>
    <hyperlink ref="X1148" r:id="rId2293" xr:uid="{00000000-0004-0000-0100-0000F4080000}"/>
    <hyperlink ref="Y1148" r:id="rId2294" xr:uid="{00000000-0004-0000-0100-0000F5080000}"/>
    <hyperlink ref="X1149" r:id="rId2295" xr:uid="{00000000-0004-0000-0100-0000F6080000}"/>
    <hyperlink ref="Y1149" r:id="rId2296" xr:uid="{00000000-0004-0000-0100-0000F7080000}"/>
    <hyperlink ref="X1150" r:id="rId2297" xr:uid="{00000000-0004-0000-0100-0000F8080000}"/>
    <hyperlink ref="Y1150" r:id="rId2298" xr:uid="{00000000-0004-0000-0100-0000F9080000}"/>
    <hyperlink ref="X1151" r:id="rId2299" xr:uid="{00000000-0004-0000-0100-0000FA080000}"/>
    <hyperlink ref="Y1151" r:id="rId2300" xr:uid="{00000000-0004-0000-0100-0000FB080000}"/>
    <hyperlink ref="X1152" r:id="rId2301" xr:uid="{00000000-0004-0000-0100-0000FC080000}"/>
    <hyperlink ref="Y1152" r:id="rId2302" xr:uid="{00000000-0004-0000-0100-0000FD080000}"/>
    <hyperlink ref="X1153" r:id="rId2303" xr:uid="{00000000-0004-0000-0100-0000FE080000}"/>
    <hyperlink ref="Y1153" r:id="rId2304" xr:uid="{00000000-0004-0000-0100-0000FF080000}"/>
    <hyperlink ref="X1154" r:id="rId2305" xr:uid="{00000000-0004-0000-0100-000000090000}"/>
    <hyperlink ref="Y1154" r:id="rId2306" xr:uid="{00000000-0004-0000-0100-000001090000}"/>
    <hyperlink ref="X1155" r:id="rId2307" xr:uid="{00000000-0004-0000-0100-000002090000}"/>
    <hyperlink ref="Y1155" r:id="rId2308" xr:uid="{00000000-0004-0000-0100-000003090000}"/>
    <hyperlink ref="X1156" r:id="rId2309" xr:uid="{00000000-0004-0000-0100-000004090000}"/>
    <hyperlink ref="Y1156" r:id="rId2310" xr:uid="{00000000-0004-0000-0100-000005090000}"/>
    <hyperlink ref="X1157" r:id="rId2311" xr:uid="{00000000-0004-0000-0100-000006090000}"/>
    <hyperlink ref="Y1157" r:id="rId2312" xr:uid="{00000000-0004-0000-0100-000007090000}"/>
    <hyperlink ref="X1158" r:id="rId2313" xr:uid="{00000000-0004-0000-0100-000008090000}"/>
    <hyperlink ref="Y1158" r:id="rId2314" xr:uid="{00000000-0004-0000-0100-000009090000}"/>
    <hyperlink ref="X1159" r:id="rId2315" xr:uid="{00000000-0004-0000-0100-00000A090000}"/>
    <hyperlink ref="Y1159" r:id="rId2316" xr:uid="{00000000-0004-0000-0100-00000B090000}"/>
    <hyperlink ref="X1160" r:id="rId2317" xr:uid="{00000000-0004-0000-0100-00000C090000}"/>
    <hyperlink ref="Y1160" r:id="rId2318" xr:uid="{00000000-0004-0000-0100-00000D090000}"/>
    <hyperlink ref="X1161" r:id="rId2319" xr:uid="{00000000-0004-0000-0100-00000E090000}"/>
    <hyperlink ref="Y1161" r:id="rId2320" xr:uid="{00000000-0004-0000-0100-00000F090000}"/>
    <hyperlink ref="X1162" r:id="rId2321" xr:uid="{00000000-0004-0000-0100-000010090000}"/>
    <hyperlink ref="Y1162" r:id="rId2322" xr:uid="{00000000-0004-0000-0100-000011090000}"/>
    <hyperlink ref="X1163" r:id="rId2323" xr:uid="{00000000-0004-0000-0100-000012090000}"/>
    <hyperlink ref="Y1163" r:id="rId2324" xr:uid="{00000000-0004-0000-0100-000013090000}"/>
    <hyperlink ref="X1164" r:id="rId2325" xr:uid="{00000000-0004-0000-0100-000014090000}"/>
    <hyperlink ref="Y1164" r:id="rId2326" xr:uid="{00000000-0004-0000-0100-000015090000}"/>
    <hyperlink ref="X1165" r:id="rId2327" xr:uid="{00000000-0004-0000-0100-000016090000}"/>
    <hyperlink ref="Y1165" r:id="rId2328" xr:uid="{00000000-0004-0000-0100-000017090000}"/>
    <hyperlink ref="X1166" r:id="rId2329" xr:uid="{00000000-0004-0000-0100-000018090000}"/>
    <hyperlink ref="Y1166" r:id="rId2330" xr:uid="{00000000-0004-0000-0100-000019090000}"/>
    <hyperlink ref="X1167" r:id="rId2331" xr:uid="{00000000-0004-0000-0100-00001A090000}"/>
    <hyperlink ref="Y1167" r:id="rId2332" xr:uid="{00000000-0004-0000-0100-00001B090000}"/>
    <hyperlink ref="X1168" r:id="rId2333" xr:uid="{00000000-0004-0000-0100-00001C090000}"/>
    <hyperlink ref="Y1168" r:id="rId2334" xr:uid="{00000000-0004-0000-0100-00001D090000}"/>
    <hyperlink ref="X1169" r:id="rId2335" xr:uid="{00000000-0004-0000-0100-00001E090000}"/>
    <hyperlink ref="Y1169" r:id="rId2336" xr:uid="{00000000-0004-0000-0100-00001F090000}"/>
    <hyperlink ref="X1170" r:id="rId2337" xr:uid="{00000000-0004-0000-0100-000020090000}"/>
    <hyperlink ref="Y1170" r:id="rId2338" xr:uid="{00000000-0004-0000-0100-000021090000}"/>
    <hyperlink ref="X1171" r:id="rId2339" xr:uid="{00000000-0004-0000-0100-000022090000}"/>
    <hyperlink ref="Y1171" r:id="rId2340" xr:uid="{00000000-0004-0000-0100-000023090000}"/>
    <hyperlink ref="X1172" r:id="rId2341" xr:uid="{00000000-0004-0000-0100-000024090000}"/>
    <hyperlink ref="Y1172" r:id="rId2342" xr:uid="{00000000-0004-0000-0100-000025090000}"/>
    <hyperlink ref="X1173" r:id="rId2343" xr:uid="{00000000-0004-0000-0100-000026090000}"/>
    <hyperlink ref="Y1173" r:id="rId2344" xr:uid="{00000000-0004-0000-0100-000027090000}"/>
    <hyperlink ref="X1174" r:id="rId2345" xr:uid="{00000000-0004-0000-0100-000028090000}"/>
    <hyperlink ref="Y1174" r:id="rId2346" xr:uid="{00000000-0004-0000-0100-000029090000}"/>
    <hyperlink ref="X1175" r:id="rId2347" xr:uid="{00000000-0004-0000-0100-00002A090000}"/>
    <hyperlink ref="Y1175" r:id="rId2348" xr:uid="{00000000-0004-0000-0100-00002B090000}"/>
    <hyperlink ref="X1176" r:id="rId2349" xr:uid="{00000000-0004-0000-0100-00002C090000}"/>
    <hyperlink ref="Y1176" r:id="rId2350" xr:uid="{00000000-0004-0000-0100-00002D090000}"/>
    <hyperlink ref="X1177" r:id="rId2351" xr:uid="{00000000-0004-0000-0100-00002E090000}"/>
    <hyperlink ref="Y1177" r:id="rId2352" xr:uid="{00000000-0004-0000-0100-00002F090000}"/>
    <hyperlink ref="X1178" r:id="rId2353" xr:uid="{00000000-0004-0000-0100-000030090000}"/>
    <hyperlink ref="Y1178" r:id="rId2354" xr:uid="{00000000-0004-0000-0100-000031090000}"/>
    <hyperlink ref="X1179" r:id="rId2355" xr:uid="{00000000-0004-0000-0100-000032090000}"/>
    <hyperlink ref="Y1179" r:id="rId2356" xr:uid="{00000000-0004-0000-0100-000033090000}"/>
    <hyperlink ref="X1180" r:id="rId2357" xr:uid="{00000000-0004-0000-0100-000034090000}"/>
    <hyperlink ref="Y1180" r:id="rId2358" xr:uid="{00000000-0004-0000-0100-000035090000}"/>
    <hyperlink ref="X1181" r:id="rId2359" xr:uid="{00000000-0004-0000-0100-000036090000}"/>
    <hyperlink ref="Y1181" r:id="rId2360" xr:uid="{00000000-0004-0000-0100-000037090000}"/>
    <hyperlink ref="X1182" r:id="rId2361" xr:uid="{00000000-0004-0000-0100-000038090000}"/>
    <hyperlink ref="Y1182" r:id="rId2362" xr:uid="{00000000-0004-0000-0100-000039090000}"/>
    <hyperlink ref="X1183" r:id="rId2363" xr:uid="{00000000-0004-0000-0100-00003A090000}"/>
    <hyperlink ref="Y1183" r:id="rId2364" xr:uid="{00000000-0004-0000-0100-00003B090000}"/>
    <hyperlink ref="X1184" r:id="rId2365" xr:uid="{00000000-0004-0000-0100-00003C090000}"/>
    <hyperlink ref="Y1184" r:id="rId2366" xr:uid="{00000000-0004-0000-0100-00003D090000}"/>
    <hyperlink ref="X1185" r:id="rId2367" xr:uid="{00000000-0004-0000-0100-00003E090000}"/>
    <hyperlink ref="Y1185" r:id="rId2368" xr:uid="{00000000-0004-0000-0100-00003F090000}"/>
    <hyperlink ref="X1186" r:id="rId2369" xr:uid="{00000000-0004-0000-0100-000040090000}"/>
    <hyperlink ref="Y1186" r:id="rId2370" xr:uid="{00000000-0004-0000-0100-000041090000}"/>
    <hyperlink ref="X1187" r:id="rId2371" xr:uid="{00000000-0004-0000-0100-000042090000}"/>
    <hyperlink ref="Y1187" r:id="rId2372" xr:uid="{00000000-0004-0000-0100-000043090000}"/>
    <hyperlink ref="X1188" r:id="rId2373" xr:uid="{00000000-0004-0000-0100-000044090000}"/>
    <hyperlink ref="Y1188" r:id="rId2374" xr:uid="{00000000-0004-0000-0100-000045090000}"/>
    <hyperlink ref="X1189" r:id="rId2375" xr:uid="{00000000-0004-0000-0100-000046090000}"/>
    <hyperlink ref="Y1189" r:id="rId2376" xr:uid="{00000000-0004-0000-0100-000047090000}"/>
    <hyperlink ref="X1190" r:id="rId2377" xr:uid="{00000000-0004-0000-0100-000048090000}"/>
    <hyperlink ref="Y1190" r:id="rId2378" xr:uid="{00000000-0004-0000-0100-000049090000}"/>
    <hyperlink ref="X1191" r:id="rId2379" xr:uid="{00000000-0004-0000-0100-00004A090000}"/>
    <hyperlink ref="Y1191" r:id="rId2380" xr:uid="{00000000-0004-0000-0100-00004B090000}"/>
    <hyperlink ref="X1192" r:id="rId2381" xr:uid="{00000000-0004-0000-0100-00004C090000}"/>
    <hyperlink ref="Y1192" r:id="rId2382" xr:uid="{00000000-0004-0000-0100-00004D090000}"/>
    <hyperlink ref="X1193" r:id="rId2383" xr:uid="{00000000-0004-0000-0100-00004E090000}"/>
    <hyperlink ref="Y1193" r:id="rId2384" xr:uid="{00000000-0004-0000-0100-00004F090000}"/>
    <hyperlink ref="X1194" r:id="rId2385" xr:uid="{00000000-0004-0000-0100-000050090000}"/>
    <hyperlink ref="Y1194" r:id="rId2386" xr:uid="{00000000-0004-0000-0100-000051090000}"/>
    <hyperlink ref="X1195" r:id="rId2387" xr:uid="{00000000-0004-0000-0100-000052090000}"/>
    <hyperlink ref="Y1195" r:id="rId2388" xr:uid="{00000000-0004-0000-0100-000053090000}"/>
    <hyperlink ref="X1196" r:id="rId2389" xr:uid="{00000000-0004-0000-0100-000054090000}"/>
    <hyperlink ref="Y1196" r:id="rId2390" xr:uid="{00000000-0004-0000-0100-000055090000}"/>
    <hyperlink ref="X1197" r:id="rId2391" xr:uid="{00000000-0004-0000-0100-000056090000}"/>
    <hyperlink ref="Y1197" r:id="rId2392" xr:uid="{00000000-0004-0000-0100-000057090000}"/>
    <hyperlink ref="X1198" r:id="rId2393" xr:uid="{00000000-0004-0000-0100-000058090000}"/>
    <hyperlink ref="Y1198" r:id="rId2394" xr:uid="{00000000-0004-0000-0100-000059090000}"/>
    <hyperlink ref="X1199" r:id="rId2395" xr:uid="{00000000-0004-0000-0100-00005A090000}"/>
    <hyperlink ref="Y1199" r:id="rId2396" xr:uid="{00000000-0004-0000-0100-00005B090000}"/>
    <hyperlink ref="X1200" r:id="rId2397" xr:uid="{00000000-0004-0000-0100-00005C090000}"/>
    <hyperlink ref="Y1200" r:id="rId2398" xr:uid="{00000000-0004-0000-0100-00005D090000}"/>
    <hyperlink ref="X1201" r:id="rId2399" xr:uid="{00000000-0004-0000-0100-00005E090000}"/>
    <hyperlink ref="Y1201" r:id="rId2400" xr:uid="{00000000-0004-0000-0100-00005F090000}"/>
    <hyperlink ref="X1202" r:id="rId2401" xr:uid="{00000000-0004-0000-0100-000060090000}"/>
    <hyperlink ref="Y1202" r:id="rId2402" xr:uid="{00000000-0004-0000-0100-000061090000}"/>
    <hyperlink ref="X1203" r:id="rId2403" xr:uid="{00000000-0004-0000-0100-000062090000}"/>
    <hyperlink ref="Y1203" r:id="rId2404" xr:uid="{00000000-0004-0000-0100-000063090000}"/>
    <hyperlink ref="X1204" r:id="rId2405" xr:uid="{00000000-0004-0000-0100-000064090000}"/>
    <hyperlink ref="Y1204" r:id="rId2406" xr:uid="{00000000-0004-0000-0100-000065090000}"/>
    <hyperlink ref="X1205" r:id="rId2407" xr:uid="{00000000-0004-0000-0100-000066090000}"/>
    <hyperlink ref="Y1205" r:id="rId2408" xr:uid="{00000000-0004-0000-0100-000067090000}"/>
    <hyperlink ref="X1206" r:id="rId2409" xr:uid="{00000000-0004-0000-0100-000068090000}"/>
    <hyperlink ref="Y1206" r:id="rId2410" xr:uid="{00000000-0004-0000-0100-000069090000}"/>
    <hyperlink ref="X1207" r:id="rId2411" xr:uid="{00000000-0004-0000-0100-00006A090000}"/>
    <hyperlink ref="Y1207" r:id="rId2412" xr:uid="{00000000-0004-0000-0100-00006B090000}"/>
    <hyperlink ref="X1208" r:id="rId2413" xr:uid="{00000000-0004-0000-0100-00006C090000}"/>
    <hyperlink ref="Y1208" r:id="rId2414" xr:uid="{00000000-0004-0000-0100-00006D090000}"/>
    <hyperlink ref="X1209" r:id="rId2415" xr:uid="{00000000-0004-0000-0100-00006E090000}"/>
    <hyperlink ref="Y1209" r:id="rId2416" xr:uid="{00000000-0004-0000-0100-00006F090000}"/>
    <hyperlink ref="X1210" r:id="rId2417" xr:uid="{00000000-0004-0000-0100-000070090000}"/>
    <hyperlink ref="Y1210" r:id="rId2418" xr:uid="{00000000-0004-0000-0100-000071090000}"/>
    <hyperlink ref="X1211" r:id="rId2419" xr:uid="{00000000-0004-0000-0100-000072090000}"/>
    <hyperlink ref="Y1211" r:id="rId2420" xr:uid="{00000000-0004-0000-0100-000073090000}"/>
    <hyperlink ref="X1212" r:id="rId2421" xr:uid="{00000000-0004-0000-0100-000074090000}"/>
    <hyperlink ref="Y1212" r:id="rId2422" xr:uid="{00000000-0004-0000-0100-000075090000}"/>
    <hyperlink ref="X1213" r:id="rId2423" xr:uid="{00000000-0004-0000-0100-000076090000}"/>
    <hyperlink ref="Y1213" r:id="rId2424" xr:uid="{00000000-0004-0000-0100-000077090000}"/>
    <hyperlink ref="X1214" r:id="rId2425" xr:uid="{00000000-0004-0000-0100-000078090000}"/>
    <hyperlink ref="Y1214" r:id="rId2426" xr:uid="{00000000-0004-0000-0100-000079090000}"/>
    <hyperlink ref="X1215" r:id="rId2427" xr:uid="{00000000-0004-0000-0100-00007A090000}"/>
    <hyperlink ref="Y1215" r:id="rId2428" xr:uid="{00000000-0004-0000-0100-00007B090000}"/>
    <hyperlink ref="X1216" r:id="rId2429" xr:uid="{00000000-0004-0000-0100-00007C090000}"/>
    <hyperlink ref="Y1216" r:id="rId2430" xr:uid="{00000000-0004-0000-0100-00007D090000}"/>
    <hyperlink ref="X1217" r:id="rId2431" xr:uid="{00000000-0004-0000-0100-00007E090000}"/>
    <hyperlink ref="Y1217" r:id="rId2432" xr:uid="{00000000-0004-0000-0100-00007F090000}"/>
    <hyperlink ref="X1218" r:id="rId2433" xr:uid="{00000000-0004-0000-0100-000080090000}"/>
    <hyperlink ref="Y1218" r:id="rId2434" xr:uid="{00000000-0004-0000-0100-000081090000}"/>
    <hyperlink ref="X1219" r:id="rId2435" xr:uid="{00000000-0004-0000-0100-000082090000}"/>
    <hyperlink ref="Y1219" r:id="rId2436" xr:uid="{00000000-0004-0000-0100-000083090000}"/>
    <hyperlink ref="X1220" r:id="rId2437" xr:uid="{00000000-0004-0000-0100-000084090000}"/>
    <hyperlink ref="Y1220" r:id="rId2438" xr:uid="{00000000-0004-0000-0100-000085090000}"/>
    <hyperlink ref="X1221" r:id="rId2439" xr:uid="{00000000-0004-0000-0100-000086090000}"/>
    <hyperlink ref="Y1221" r:id="rId2440" xr:uid="{00000000-0004-0000-0100-000087090000}"/>
    <hyperlink ref="X1222" r:id="rId2441" xr:uid="{00000000-0004-0000-0100-000088090000}"/>
    <hyperlink ref="Y1222" r:id="rId2442" xr:uid="{00000000-0004-0000-0100-000089090000}"/>
    <hyperlink ref="X1223" r:id="rId2443" xr:uid="{00000000-0004-0000-0100-00008A090000}"/>
    <hyperlink ref="Y1223" r:id="rId2444" xr:uid="{00000000-0004-0000-0100-00008B090000}"/>
    <hyperlink ref="X1224" r:id="rId2445" xr:uid="{00000000-0004-0000-0100-00008C090000}"/>
    <hyperlink ref="Y1224" r:id="rId2446" xr:uid="{00000000-0004-0000-0100-00008D090000}"/>
    <hyperlink ref="X1225" r:id="rId2447" xr:uid="{00000000-0004-0000-0100-00008E090000}"/>
    <hyperlink ref="Y1225" r:id="rId2448" xr:uid="{00000000-0004-0000-0100-00008F090000}"/>
    <hyperlink ref="X1226" r:id="rId2449" xr:uid="{00000000-0004-0000-0100-000090090000}"/>
    <hyperlink ref="Y1226" r:id="rId2450" xr:uid="{00000000-0004-0000-0100-000091090000}"/>
    <hyperlink ref="X1227" r:id="rId2451" xr:uid="{00000000-0004-0000-0100-000092090000}"/>
    <hyperlink ref="Y1227" r:id="rId2452" xr:uid="{00000000-0004-0000-0100-000093090000}"/>
    <hyperlink ref="X1228" r:id="rId2453" xr:uid="{00000000-0004-0000-0100-000094090000}"/>
    <hyperlink ref="Y1228" r:id="rId2454" xr:uid="{00000000-0004-0000-0100-000095090000}"/>
    <hyperlink ref="X1229" r:id="rId2455" xr:uid="{00000000-0004-0000-0100-000096090000}"/>
    <hyperlink ref="Y1229" r:id="rId2456" xr:uid="{00000000-0004-0000-0100-000097090000}"/>
    <hyperlink ref="X1230" r:id="rId2457" xr:uid="{00000000-0004-0000-0100-000098090000}"/>
    <hyperlink ref="Y1230" r:id="rId2458" xr:uid="{00000000-0004-0000-0100-000099090000}"/>
    <hyperlink ref="X1231" r:id="rId2459" xr:uid="{00000000-0004-0000-0100-00009A090000}"/>
    <hyperlink ref="Y1231" r:id="rId2460" xr:uid="{00000000-0004-0000-0100-00009B090000}"/>
    <hyperlink ref="X1232" r:id="rId2461" xr:uid="{00000000-0004-0000-0100-00009C090000}"/>
    <hyperlink ref="Y1232" r:id="rId2462" xr:uid="{00000000-0004-0000-0100-00009D090000}"/>
    <hyperlink ref="X1233" r:id="rId2463" xr:uid="{00000000-0004-0000-0100-00009E090000}"/>
    <hyperlink ref="Y1233" r:id="rId2464" xr:uid="{00000000-0004-0000-0100-00009F090000}"/>
    <hyperlink ref="X1234" r:id="rId2465" xr:uid="{00000000-0004-0000-0100-0000A0090000}"/>
    <hyperlink ref="Y1234" r:id="rId2466" xr:uid="{00000000-0004-0000-0100-0000A1090000}"/>
    <hyperlink ref="X1235" r:id="rId2467" xr:uid="{00000000-0004-0000-0100-0000A2090000}"/>
    <hyperlink ref="Y1235" r:id="rId2468" xr:uid="{00000000-0004-0000-0100-0000A3090000}"/>
    <hyperlink ref="X1236" r:id="rId2469" xr:uid="{00000000-0004-0000-0100-0000A4090000}"/>
    <hyperlink ref="Y1236" r:id="rId2470" xr:uid="{00000000-0004-0000-0100-0000A5090000}"/>
    <hyperlink ref="X1237" r:id="rId2471" xr:uid="{00000000-0004-0000-0100-0000A6090000}"/>
    <hyperlink ref="Y1237" r:id="rId2472" xr:uid="{00000000-0004-0000-0100-0000A7090000}"/>
    <hyperlink ref="X1238" r:id="rId2473" xr:uid="{00000000-0004-0000-0100-0000A8090000}"/>
    <hyperlink ref="Y1238" r:id="rId2474" xr:uid="{00000000-0004-0000-0100-0000A9090000}"/>
    <hyperlink ref="X1239" r:id="rId2475" xr:uid="{00000000-0004-0000-0100-0000AA090000}"/>
    <hyperlink ref="Y1239" r:id="rId2476" xr:uid="{00000000-0004-0000-0100-0000AB090000}"/>
    <hyperlink ref="X1240" r:id="rId2477" xr:uid="{00000000-0004-0000-0100-0000AC090000}"/>
    <hyperlink ref="Y1240" r:id="rId2478" xr:uid="{00000000-0004-0000-0100-0000AD090000}"/>
    <hyperlink ref="X1241" r:id="rId2479" xr:uid="{00000000-0004-0000-0100-0000AE090000}"/>
    <hyperlink ref="Y1241" r:id="rId2480" xr:uid="{00000000-0004-0000-0100-0000AF090000}"/>
    <hyperlink ref="X1242" r:id="rId2481" xr:uid="{00000000-0004-0000-0100-0000B0090000}"/>
    <hyperlink ref="Y1242" r:id="rId2482" xr:uid="{00000000-0004-0000-0100-0000B1090000}"/>
    <hyperlink ref="X1243" r:id="rId2483" xr:uid="{00000000-0004-0000-0100-0000B2090000}"/>
    <hyperlink ref="Y1243" r:id="rId2484" xr:uid="{00000000-0004-0000-0100-0000B3090000}"/>
    <hyperlink ref="X1244" r:id="rId2485" xr:uid="{00000000-0004-0000-0100-0000B4090000}"/>
    <hyperlink ref="Y1244" r:id="rId2486" xr:uid="{00000000-0004-0000-0100-0000B5090000}"/>
    <hyperlink ref="X1245" r:id="rId2487" xr:uid="{00000000-0004-0000-0100-0000B6090000}"/>
    <hyperlink ref="Y1245" r:id="rId2488" xr:uid="{00000000-0004-0000-0100-0000B7090000}"/>
    <hyperlink ref="X1246" r:id="rId2489" xr:uid="{00000000-0004-0000-0100-0000B8090000}"/>
    <hyperlink ref="Y1246" r:id="rId2490" xr:uid="{00000000-0004-0000-0100-0000B9090000}"/>
    <hyperlink ref="X1247" r:id="rId2491" xr:uid="{00000000-0004-0000-0100-0000BA090000}"/>
    <hyperlink ref="Y1247" r:id="rId2492" xr:uid="{00000000-0004-0000-0100-0000BB090000}"/>
    <hyperlink ref="X1248" r:id="rId2493" xr:uid="{00000000-0004-0000-0100-0000BC090000}"/>
    <hyperlink ref="Y1248" r:id="rId2494" xr:uid="{00000000-0004-0000-0100-0000BD090000}"/>
    <hyperlink ref="X1249" r:id="rId2495" xr:uid="{00000000-0004-0000-0100-0000BE090000}"/>
    <hyperlink ref="Y1249" r:id="rId2496" xr:uid="{00000000-0004-0000-0100-0000BF090000}"/>
    <hyperlink ref="X1250" r:id="rId2497" xr:uid="{00000000-0004-0000-0100-0000C0090000}"/>
    <hyperlink ref="Y1250" r:id="rId2498" xr:uid="{00000000-0004-0000-0100-0000C1090000}"/>
    <hyperlink ref="X1251" r:id="rId2499" xr:uid="{00000000-0004-0000-0100-0000C2090000}"/>
    <hyperlink ref="Y1251" r:id="rId2500" xr:uid="{00000000-0004-0000-0100-0000C3090000}"/>
    <hyperlink ref="X1252" r:id="rId2501" xr:uid="{00000000-0004-0000-0100-0000C4090000}"/>
    <hyperlink ref="Y1252" r:id="rId2502" xr:uid="{00000000-0004-0000-0100-0000C5090000}"/>
    <hyperlink ref="X1253" r:id="rId2503" xr:uid="{00000000-0004-0000-0100-0000C6090000}"/>
    <hyperlink ref="Y1253" r:id="rId2504" xr:uid="{00000000-0004-0000-0100-0000C7090000}"/>
    <hyperlink ref="X1254" r:id="rId2505" xr:uid="{00000000-0004-0000-0100-0000C8090000}"/>
    <hyperlink ref="Y1254" r:id="rId2506" xr:uid="{00000000-0004-0000-0100-0000C9090000}"/>
    <hyperlink ref="X1255" r:id="rId2507" xr:uid="{00000000-0004-0000-0100-0000CA090000}"/>
    <hyperlink ref="Y1255" r:id="rId2508" xr:uid="{00000000-0004-0000-0100-0000CB090000}"/>
    <hyperlink ref="X1256" r:id="rId2509" xr:uid="{00000000-0004-0000-0100-0000CC090000}"/>
    <hyperlink ref="Y1256" r:id="rId2510" xr:uid="{00000000-0004-0000-0100-0000CD090000}"/>
    <hyperlink ref="X1257" r:id="rId2511" xr:uid="{00000000-0004-0000-0100-0000CE090000}"/>
    <hyperlink ref="Y1257" r:id="rId2512" xr:uid="{00000000-0004-0000-0100-0000CF090000}"/>
    <hyperlink ref="X1258" r:id="rId2513" xr:uid="{00000000-0004-0000-0100-0000D0090000}"/>
    <hyperlink ref="Y1258" r:id="rId2514" xr:uid="{00000000-0004-0000-0100-0000D1090000}"/>
    <hyperlink ref="X1259" r:id="rId2515" xr:uid="{00000000-0004-0000-0100-0000D2090000}"/>
    <hyperlink ref="Y1259" r:id="rId2516" xr:uid="{00000000-0004-0000-0100-0000D3090000}"/>
    <hyperlink ref="X1260" r:id="rId2517" xr:uid="{00000000-0004-0000-0100-0000D4090000}"/>
    <hyperlink ref="Y1260" r:id="rId2518" xr:uid="{00000000-0004-0000-0100-0000D5090000}"/>
    <hyperlink ref="X1261" r:id="rId2519" xr:uid="{00000000-0004-0000-0100-0000D6090000}"/>
    <hyperlink ref="Y1261" r:id="rId2520" xr:uid="{00000000-0004-0000-0100-0000D7090000}"/>
    <hyperlink ref="X1262" r:id="rId2521" xr:uid="{00000000-0004-0000-0100-0000D8090000}"/>
    <hyperlink ref="Y1262" r:id="rId2522" xr:uid="{00000000-0004-0000-0100-0000D9090000}"/>
    <hyperlink ref="X1263" r:id="rId2523" xr:uid="{00000000-0004-0000-0100-0000DA090000}"/>
    <hyperlink ref="Y1263" r:id="rId2524" xr:uid="{00000000-0004-0000-0100-0000DB090000}"/>
    <hyperlink ref="X1264" r:id="rId2525" xr:uid="{00000000-0004-0000-0100-0000DC090000}"/>
    <hyperlink ref="Y1264" r:id="rId2526" xr:uid="{00000000-0004-0000-0100-0000DD090000}"/>
    <hyperlink ref="X1265" r:id="rId2527" xr:uid="{00000000-0004-0000-0100-0000DE090000}"/>
    <hyperlink ref="Y1265" r:id="rId2528" xr:uid="{00000000-0004-0000-0100-0000DF090000}"/>
    <hyperlink ref="X1266" r:id="rId2529" xr:uid="{00000000-0004-0000-0100-0000E0090000}"/>
    <hyperlink ref="Y1266" r:id="rId2530" xr:uid="{00000000-0004-0000-0100-0000E1090000}"/>
    <hyperlink ref="X1267" r:id="rId2531" xr:uid="{00000000-0004-0000-0100-0000E2090000}"/>
    <hyperlink ref="Y1267" r:id="rId2532" xr:uid="{00000000-0004-0000-0100-0000E3090000}"/>
    <hyperlink ref="X1268" r:id="rId2533" xr:uid="{00000000-0004-0000-0100-0000E4090000}"/>
    <hyperlink ref="Y1268" r:id="rId2534" xr:uid="{00000000-0004-0000-0100-0000E5090000}"/>
    <hyperlink ref="X1269" r:id="rId2535" xr:uid="{00000000-0004-0000-0100-0000E6090000}"/>
    <hyperlink ref="Y1269" r:id="rId2536" xr:uid="{00000000-0004-0000-0100-0000E7090000}"/>
    <hyperlink ref="X1270" r:id="rId2537" xr:uid="{00000000-0004-0000-0100-0000E8090000}"/>
    <hyperlink ref="Y1270" r:id="rId2538" xr:uid="{00000000-0004-0000-0100-0000E9090000}"/>
    <hyperlink ref="X1271" r:id="rId2539" xr:uid="{00000000-0004-0000-0100-0000EA090000}"/>
    <hyperlink ref="Y1271" r:id="rId2540" xr:uid="{00000000-0004-0000-0100-0000EB090000}"/>
    <hyperlink ref="X1272" r:id="rId2541" xr:uid="{00000000-0004-0000-0100-0000EC090000}"/>
    <hyperlink ref="Y1272" r:id="rId2542" xr:uid="{00000000-0004-0000-0100-0000ED090000}"/>
    <hyperlink ref="X1273" r:id="rId2543" xr:uid="{00000000-0004-0000-0100-0000EE090000}"/>
    <hyperlink ref="Y1273" r:id="rId2544" xr:uid="{00000000-0004-0000-0100-0000EF090000}"/>
    <hyperlink ref="X1274" r:id="rId2545" xr:uid="{00000000-0004-0000-0100-0000F0090000}"/>
    <hyperlink ref="Y1274" r:id="rId2546" xr:uid="{00000000-0004-0000-0100-0000F1090000}"/>
    <hyperlink ref="X1275" r:id="rId2547" xr:uid="{00000000-0004-0000-0100-0000F2090000}"/>
    <hyperlink ref="Y1275" r:id="rId2548" xr:uid="{00000000-0004-0000-0100-0000F3090000}"/>
    <hyperlink ref="X1276" r:id="rId2549" xr:uid="{00000000-0004-0000-0100-0000F4090000}"/>
    <hyperlink ref="Y1276" r:id="rId2550" xr:uid="{00000000-0004-0000-0100-0000F5090000}"/>
    <hyperlink ref="X1277" r:id="rId2551" xr:uid="{00000000-0004-0000-0100-0000F6090000}"/>
    <hyperlink ref="Y1277" r:id="rId2552" xr:uid="{00000000-0004-0000-0100-0000F7090000}"/>
    <hyperlink ref="X1278" r:id="rId2553" xr:uid="{00000000-0004-0000-0100-0000F8090000}"/>
    <hyperlink ref="Y1278" r:id="rId2554" xr:uid="{00000000-0004-0000-0100-0000F9090000}"/>
    <hyperlink ref="X1279" r:id="rId2555" xr:uid="{00000000-0004-0000-0100-0000FA090000}"/>
    <hyperlink ref="Y1279" r:id="rId2556" xr:uid="{00000000-0004-0000-0100-0000FB090000}"/>
    <hyperlink ref="X1280" r:id="rId2557" xr:uid="{00000000-0004-0000-0100-0000FC090000}"/>
    <hyperlink ref="Y1280" r:id="rId2558" xr:uid="{00000000-0004-0000-0100-0000FD090000}"/>
    <hyperlink ref="X1281" r:id="rId2559" xr:uid="{00000000-0004-0000-0100-0000FE090000}"/>
    <hyperlink ref="Y1281" r:id="rId2560" xr:uid="{00000000-0004-0000-0100-0000FF090000}"/>
    <hyperlink ref="X1282" r:id="rId2561" xr:uid="{00000000-0004-0000-0100-0000000A0000}"/>
    <hyperlink ref="Y1282" r:id="rId2562" xr:uid="{00000000-0004-0000-0100-0000010A0000}"/>
    <hyperlink ref="X1283" r:id="rId2563" xr:uid="{00000000-0004-0000-0100-0000020A0000}"/>
    <hyperlink ref="Y1283" r:id="rId2564" xr:uid="{00000000-0004-0000-0100-0000030A0000}"/>
    <hyperlink ref="X1284" r:id="rId2565" xr:uid="{00000000-0004-0000-0100-0000040A0000}"/>
    <hyperlink ref="Y1284" r:id="rId2566" xr:uid="{00000000-0004-0000-0100-0000050A0000}"/>
    <hyperlink ref="X1285" r:id="rId2567" xr:uid="{00000000-0004-0000-0100-0000060A0000}"/>
    <hyperlink ref="Y1285" r:id="rId2568" xr:uid="{00000000-0004-0000-0100-0000070A0000}"/>
    <hyperlink ref="X1286" r:id="rId2569" xr:uid="{00000000-0004-0000-0100-0000080A0000}"/>
    <hyperlink ref="Y1286" r:id="rId2570" xr:uid="{00000000-0004-0000-0100-0000090A0000}"/>
    <hyperlink ref="X1287" r:id="rId2571" xr:uid="{00000000-0004-0000-0100-00000A0A0000}"/>
    <hyperlink ref="Y1287" r:id="rId2572" xr:uid="{00000000-0004-0000-0100-00000B0A0000}"/>
    <hyperlink ref="X1288" r:id="rId2573" xr:uid="{00000000-0004-0000-0100-00000C0A0000}"/>
    <hyperlink ref="Y1288" r:id="rId2574" xr:uid="{00000000-0004-0000-0100-00000D0A0000}"/>
    <hyperlink ref="X1289" r:id="rId2575" xr:uid="{00000000-0004-0000-0100-00000E0A0000}"/>
    <hyperlink ref="Y1289" r:id="rId2576" xr:uid="{00000000-0004-0000-0100-00000F0A0000}"/>
    <hyperlink ref="X1290" r:id="rId2577" xr:uid="{00000000-0004-0000-0100-0000100A0000}"/>
    <hyperlink ref="Y1290" r:id="rId2578" xr:uid="{00000000-0004-0000-0100-0000110A0000}"/>
    <hyperlink ref="X1291" r:id="rId2579" xr:uid="{00000000-0004-0000-0100-0000120A0000}"/>
    <hyperlink ref="Y1291" r:id="rId2580" xr:uid="{00000000-0004-0000-0100-0000130A0000}"/>
    <hyperlink ref="X1292" r:id="rId2581" xr:uid="{00000000-0004-0000-0100-0000140A0000}"/>
    <hyperlink ref="Y1292" r:id="rId2582" xr:uid="{00000000-0004-0000-0100-0000150A0000}"/>
    <hyperlink ref="X1293" r:id="rId2583" xr:uid="{00000000-0004-0000-0100-0000160A0000}"/>
    <hyperlink ref="Y1293" r:id="rId2584" xr:uid="{00000000-0004-0000-0100-0000170A0000}"/>
    <hyperlink ref="X1294" r:id="rId2585" xr:uid="{00000000-0004-0000-0100-0000180A0000}"/>
    <hyperlink ref="Y1294" r:id="rId2586" xr:uid="{00000000-0004-0000-0100-0000190A0000}"/>
    <hyperlink ref="X1295" r:id="rId2587" xr:uid="{00000000-0004-0000-0100-00001A0A0000}"/>
    <hyperlink ref="Y1295" r:id="rId2588" xr:uid="{00000000-0004-0000-0100-00001B0A0000}"/>
    <hyperlink ref="X1296" r:id="rId2589" xr:uid="{00000000-0004-0000-0100-00001C0A0000}"/>
    <hyperlink ref="Y1296" r:id="rId2590" xr:uid="{00000000-0004-0000-0100-00001D0A0000}"/>
    <hyperlink ref="X1297" r:id="rId2591" xr:uid="{00000000-0004-0000-0100-00001E0A0000}"/>
    <hyperlink ref="Y1297" r:id="rId2592" xr:uid="{00000000-0004-0000-0100-00001F0A0000}"/>
    <hyperlink ref="X1298" r:id="rId2593" xr:uid="{00000000-0004-0000-0100-0000200A0000}"/>
    <hyperlink ref="Y1298" r:id="rId2594" xr:uid="{00000000-0004-0000-0100-0000210A0000}"/>
    <hyperlink ref="X1299" r:id="rId2595" xr:uid="{00000000-0004-0000-0100-0000220A0000}"/>
    <hyperlink ref="Y1299" r:id="rId2596" xr:uid="{00000000-0004-0000-0100-0000230A0000}"/>
    <hyperlink ref="X1300" r:id="rId2597" xr:uid="{00000000-0004-0000-0100-0000240A0000}"/>
    <hyperlink ref="Y1300" r:id="rId2598" xr:uid="{00000000-0004-0000-0100-0000250A0000}"/>
    <hyperlink ref="X1301" r:id="rId2599" xr:uid="{00000000-0004-0000-0100-0000260A0000}"/>
    <hyperlink ref="Y1301" r:id="rId2600" xr:uid="{00000000-0004-0000-0100-0000270A0000}"/>
    <hyperlink ref="X1302" r:id="rId2601" xr:uid="{00000000-0004-0000-0100-0000280A0000}"/>
    <hyperlink ref="Y1302" r:id="rId2602" xr:uid="{00000000-0004-0000-0100-0000290A0000}"/>
    <hyperlink ref="X1303" r:id="rId2603" xr:uid="{00000000-0004-0000-0100-00002A0A0000}"/>
    <hyperlink ref="Y1303" r:id="rId2604" xr:uid="{00000000-0004-0000-0100-00002B0A0000}"/>
    <hyperlink ref="X1304" r:id="rId2605" xr:uid="{00000000-0004-0000-0100-00002C0A0000}"/>
    <hyperlink ref="Y1304" r:id="rId2606" xr:uid="{00000000-0004-0000-0100-00002D0A0000}"/>
    <hyperlink ref="X1305" r:id="rId2607" xr:uid="{00000000-0004-0000-0100-00002E0A0000}"/>
    <hyperlink ref="Y1305" r:id="rId2608" xr:uid="{00000000-0004-0000-0100-00002F0A0000}"/>
    <hyperlink ref="X1306" r:id="rId2609" xr:uid="{00000000-0004-0000-0100-0000300A0000}"/>
    <hyperlink ref="Y1306" r:id="rId2610" xr:uid="{00000000-0004-0000-0100-0000310A0000}"/>
    <hyperlink ref="X1307" r:id="rId2611" xr:uid="{00000000-0004-0000-0100-0000320A0000}"/>
    <hyperlink ref="Y1307" r:id="rId2612" xr:uid="{00000000-0004-0000-0100-0000330A0000}"/>
    <hyperlink ref="X1308" r:id="rId2613" xr:uid="{00000000-0004-0000-0100-0000340A0000}"/>
    <hyperlink ref="Y1308" r:id="rId2614" xr:uid="{00000000-0004-0000-0100-0000350A0000}"/>
    <hyperlink ref="X1309" r:id="rId2615" xr:uid="{00000000-0004-0000-0100-0000360A0000}"/>
    <hyperlink ref="Y1309" r:id="rId2616" xr:uid="{00000000-0004-0000-0100-0000370A0000}"/>
    <hyperlink ref="X1310" r:id="rId2617" xr:uid="{00000000-0004-0000-0100-0000380A0000}"/>
    <hyperlink ref="Y1310" r:id="rId2618" xr:uid="{00000000-0004-0000-0100-0000390A0000}"/>
    <hyperlink ref="X1311" r:id="rId2619" xr:uid="{00000000-0004-0000-0100-00003A0A0000}"/>
    <hyperlink ref="Y1311" r:id="rId2620" xr:uid="{00000000-0004-0000-0100-00003B0A0000}"/>
    <hyperlink ref="X1312" r:id="rId2621" xr:uid="{00000000-0004-0000-0100-00003C0A0000}"/>
    <hyperlink ref="Y1312" r:id="rId2622" xr:uid="{00000000-0004-0000-0100-00003D0A0000}"/>
    <hyperlink ref="X1313" r:id="rId2623" xr:uid="{00000000-0004-0000-0100-00003E0A0000}"/>
    <hyperlink ref="Y1313" r:id="rId2624" xr:uid="{00000000-0004-0000-0100-00003F0A0000}"/>
    <hyperlink ref="X1314" r:id="rId2625" xr:uid="{00000000-0004-0000-0100-0000400A0000}"/>
    <hyperlink ref="Y1314" r:id="rId2626" xr:uid="{00000000-0004-0000-0100-0000410A0000}"/>
    <hyperlink ref="X1315" r:id="rId2627" xr:uid="{00000000-0004-0000-0100-0000420A0000}"/>
    <hyperlink ref="Y1315" r:id="rId2628" xr:uid="{00000000-0004-0000-0100-0000430A0000}"/>
    <hyperlink ref="X1316" r:id="rId2629" xr:uid="{00000000-0004-0000-0100-0000440A0000}"/>
    <hyperlink ref="Y1316" r:id="rId2630" xr:uid="{00000000-0004-0000-0100-0000450A0000}"/>
    <hyperlink ref="X1317" r:id="rId2631" xr:uid="{00000000-0004-0000-0100-0000460A0000}"/>
    <hyperlink ref="Y1317" r:id="rId2632" xr:uid="{00000000-0004-0000-0100-0000470A0000}"/>
    <hyperlink ref="X1318" r:id="rId2633" xr:uid="{00000000-0004-0000-0100-0000480A0000}"/>
    <hyperlink ref="Y1318" r:id="rId2634" xr:uid="{00000000-0004-0000-0100-0000490A0000}"/>
    <hyperlink ref="X1319" r:id="rId2635" xr:uid="{00000000-0004-0000-0100-00004A0A0000}"/>
    <hyperlink ref="Y1319" r:id="rId2636" xr:uid="{00000000-0004-0000-0100-00004B0A0000}"/>
    <hyperlink ref="X1320" r:id="rId2637" xr:uid="{00000000-0004-0000-0100-00004C0A0000}"/>
    <hyperlink ref="Y1320" r:id="rId2638" xr:uid="{00000000-0004-0000-0100-00004D0A0000}"/>
    <hyperlink ref="X1321" r:id="rId2639" xr:uid="{00000000-0004-0000-0100-00004E0A0000}"/>
    <hyperlink ref="Y1321" r:id="rId2640" xr:uid="{00000000-0004-0000-0100-00004F0A0000}"/>
    <hyperlink ref="X1322" r:id="rId2641" xr:uid="{00000000-0004-0000-0100-0000500A0000}"/>
    <hyperlink ref="Y1322" r:id="rId2642" xr:uid="{00000000-0004-0000-0100-0000510A0000}"/>
    <hyperlink ref="X1323" r:id="rId2643" xr:uid="{00000000-0004-0000-0100-0000520A0000}"/>
    <hyperlink ref="Y1323" r:id="rId2644" xr:uid="{00000000-0004-0000-0100-0000530A0000}"/>
    <hyperlink ref="X1324" r:id="rId2645" xr:uid="{00000000-0004-0000-0100-0000540A0000}"/>
    <hyperlink ref="Y1324" r:id="rId2646" xr:uid="{00000000-0004-0000-0100-0000550A0000}"/>
    <hyperlink ref="X1325" r:id="rId2647" xr:uid="{00000000-0004-0000-0100-0000560A0000}"/>
    <hyperlink ref="Y1325" r:id="rId2648" xr:uid="{00000000-0004-0000-0100-0000570A0000}"/>
    <hyperlink ref="X1326" r:id="rId2649" xr:uid="{00000000-0004-0000-0100-0000580A0000}"/>
    <hyperlink ref="Y1326" r:id="rId2650" xr:uid="{00000000-0004-0000-0100-0000590A0000}"/>
    <hyperlink ref="X1327" r:id="rId2651" xr:uid="{00000000-0004-0000-0100-00005A0A0000}"/>
    <hyperlink ref="Y1327" r:id="rId2652" xr:uid="{00000000-0004-0000-0100-00005B0A0000}"/>
    <hyperlink ref="X1328" r:id="rId2653" xr:uid="{00000000-0004-0000-0100-00005C0A0000}"/>
    <hyperlink ref="Y1328" r:id="rId2654" xr:uid="{00000000-0004-0000-0100-00005D0A0000}"/>
    <hyperlink ref="X1329" r:id="rId2655" xr:uid="{00000000-0004-0000-0100-00005E0A0000}"/>
    <hyperlink ref="Y1329" r:id="rId2656" xr:uid="{00000000-0004-0000-0100-00005F0A0000}"/>
    <hyperlink ref="X1330" r:id="rId2657" xr:uid="{00000000-0004-0000-0100-0000600A0000}"/>
    <hyperlink ref="Y1330" r:id="rId2658" xr:uid="{00000000-0004-0000-0100-0000610A0000}"/>
    <hyperlink ref="X1331" r:id="rId2659" xr:uid="{00000000-0004-0000-0100-0000620A0000}"/>
    <hyperlink ref="Y1331" r:id="rId2660" xr:uid="{00000000-0004-0000-0100-0000630A0000}"/>
    <hyperlink ref="X1332" r:id="rId2661" xr:uid="{00000000-0004-0000-0100-0000640A0000}"/>
    <hyperlink ref="Y1332" r:id="rId2662" xr:uid="{00000000-0004-0000-0100-0000650A0000}"/>
    <hyperlink ref="X1333" r:id="rId2663" xr:uid="{00000000-0004-0000-0100-0000660A0000}"/>
    <hyperlink ref="Y1333" r:id="rId2664" xr:uid="{00000000-0004-0000-0100-0000670A0000}"/>
    <hyperlink ref="X1334" r:id="rId2665" xr:uid="{00000000-0004-0000-0100-0000680A0000}"/>
    <hyperlink ref="Y1334" r:id="rId2666" xr:uid="{00000000-0004-0000-0100-0000690A0000}"/>
    <hyperlink ref="X1335" r:id="rId2667" xr:uid="{00000000-0004-0000-0100-00006A0A0000}"/>
    <hyperlink ref="Y1335" r:id="rId2668" xr:uid="{00000000-0004-0000-0100-00006B0A0000}"/>
    <hyperlink ref="X1336" r:id="rId2669" xr:uid="{00000000-0004-0000-0100-00006C0A0000}"/>
    <hyperlink ref="Y1336" r:id="rId2670" xr:uid="{00000000-0004-0000-0100-00006D0A0000}"/>
    <hyperlink ref="X1337" r:id="rId2671" xr:uid="{00000000-0004-0000-0100-00006E0A0000}"/>
    <hyperlink ref="Y1337" r:id="rId2672" xr:uid="{00000000-0004-0000-0100-00006F0A0000}"/>
    <hyperlink ref="X1338" r:id="rId2673" xr:uid="{00000000-0004-0000-0100-0000700A0000}"/>
    <hyperlink ref="Y1338" r:id="rId2674" xr:uid="{00000000-0004-0000-0100-0000710A0000}"/>
    <hyperlink ref="X1339" r:id="rId2675" xr:uid="{00000000-0004-0000-0100-0000720A0000}"/>
    <hyperlink ref="Y1339" r:id="rId2676" xr:uid="{00000000-0004-0000-0100-0000730A0000}"/>
    <hyperlink ref="X1340" r:id="rId2677" xr:uid="{00000000-0004-0000-0100-0000740A0000}"/>
    <hyperlink ref="Y1340" r:id="rId2678" xr:uid="{00000000-0004-0000-0100-0000750A0000}"/>
    <hyperlink ref="X1341" r:id="rId2679" xr:uid="{00000000-0004-0000-0100-0000760A0000}"/>
    <hyperlink ref="Y1341" r:id="rId2680" xr:uid="{00000000-0004-0000-0100-0000770A0000}"/>
    <hyperlink ref="X1342" r:id="rId2681" xr:uid="{00000000-0004-0000-0100-0000780A0000}"/>
    <hyperlink ref="Y1342" r:id="rId2682" xr:uid="{00000000-0004-0000-0100-0000790A0000}"/>
    <hyperlink ref="X1343" r:id="rId2683" xr:uid="{00000000-0004-0000-0100-00007A0A0000}"/>
    <hyperlink ref="Y1343" r:id="rId2684" xr:uid="{00000000-0004-0000-0100-00007B0A0000}"/>
    <hyperlink ref="X1344" r:id="rId2685" xr:uid="{00000000-0004-0000-0100-00007C0A0000}"/>
    <hyperlink ref="Y1344" r:id="rId2686" xr:uid="{00000000-0004-0000-0100-00007D0A0000}"/>
    <hyperlink ref="X1345" r:id="rId2687" xr:uid="{00000000-0004-0000-0100-00007E0A0000}"/>
    <hyperlink ref="Y1345" r:id="rId2688" xr:uid="{00000000-0004-0000-0100-00007F0A0000}"/>
    <hyperlink ref="X1346" r:id="rId2689" xr:uid="{00000000-0004-0000-0100-0000800A0000}"/>
    <hyperlink ref="Y1346" r:id="rId2690" xr:uid="{00000000-0004-0000-0100-0000810A0000}"/>
    <hyperlink ref="X1347" r:id="rId2691" xr:uid="{00000000-0004-0000-0100-0000820A0000}"/>
    <hyperlink ref="Y1347" r:id="rId2692" xr:uid="{00000000-0004-0000-0100-0000830A0000}"/>
    <hyperlink ref="X1348" r:id="rId2693" xr:uid="{00000000-0004-0000-0100-0000840A0000}"/>
    <hyperlink ref="Y1348" r:id="rId2694" xr:uid="{00000000-0004-0000-0100-0000850A0000}"/>
    <hyperlink ref="X1349" r:id="rId2695" xr:uid="{00000000-0004-0000-0100-0000860A0000}"/>
    <hyperlink ref="Y1349" r:id="rId2696" xr:uid="{00000000-0004-0000-0100-0000870A0000}"/>
    <hyperlink ref="X1350" r:id="rId2697" xr:uid="{00000000-0004-0000-0100-0000880A0000}"/>
    <hyperlink ref="Y1350" r:id="rId2698" xr:uid="{00000000-0004-0000-0100-0000890A0000}"/>
    <hyperlink ref="X1351" r:id="rId2699" xr:uid="{00000000-0004-0000-0100-00008A0A0000}"/>
    <hyperlink ref="Y1351" r:id="rId2700" xr:uid="{00000000-0004-0000-0100-00008B0A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3346"/>
  <sheetViews>
    <sheetView showGridLines="0" tabSelected="1" workbookViewId="0">
      <selection activeCell="L20" sqref="L20"/>
    </sheetView>
  </sheetViews>
  <sheetFormatPr baseColWidth="10" defaultColWidth="12.6640625" defaultRowHeight="13" x14ac:dyDescent="0.15"/>
  <cols>
    <col min="1" max="1" width="25.33203125" customWidth="1"/>
    <col min="2" max="2" width="19.1640625" customWidth="1"/>
    <col min="3" max="3" width="16.1640625" customWidth="1"/>
    <col min="4" max="4" width="13.5" customWidth="1"/>
  </cols>
  <sheetData>
    <row r="1" spans="1:5" ht="23" x14ac:dyDescent="0.25">
      <c r="A1" s="10" t="s">
        <v>14295</v>
      </c>
      <c r="B1" s="3"/>
      <c r="C1" s="1"/>
    </row>
    <row r="2" spans="1:5" ht="23" x14ac:dyDescent="0.25">
      <c r="A2" s="10" t="s">
        <v>14296</v>
      </c>
      <c r="B2" s="3"/>
      <c r="C2" s="1"/>
    </row>
    <row r="3" spans="1:5" ht="23" x14ac:dyDescent="0.25">
      <c r="A3" s="11"/>
      <c r="B3" s="3"/>
      <c r="C3" s="1"/>
    </row>
    <row r="4" spans="1:5" x14ac:dyDescent="0.15">
      <c r="A4" s="32" t="s">
        <v>13933</v>
      </c>
      <c r="B4" s="33" t="s">
        <v>14297</v>
      </c>
      <c r="C4" s="1"/>
    </row>
    <row r="5" spans="1:5" x14ac:dyDescent="0.15">
      <c r="A5" s="34" t="s">
        <v>13942</v>
      </c>
      <c r="B5" s="35">
        <v>490</v>
      </c>
      <c r="C5" s="1"/>
    </row>
    <row r="6" spans="1:5" x14ac:dyDescent="0.15">
      <c r="A6" s="36" t="s">
        <v>13950</v>
      </c>
      <c r="B6" s="37">
        <v>447</v>
      </c>
      <c r="C6" s="1"/>
    </row>
    <row r="7" spans="1:5" x14ac:dyDescent="0.15">
      <c r="A7" s="36" t="s">
        <v>13954</v>
      </c>
      <c r="B7" s="37">
        <v>375</v>
      </c>
      <c r="C7" s="1"/>
    </row>
    <row r="8" spans="1:5" x14ac:dyDescent="0.15">
      <c r="A8" s="36" t="s">
        <v>14113</v>
      </c>
      <c r="B8" s="37">
        <v>31</v>
      </c>
      <c r="C8" s="1"/>
    </row>
    <row r="9" spans="1:5" x14ac:dyDescent="0.15">
      <c r="A9" s="36" t="s">
        <v>14219</v>
      </c>
      <c r="B9" s="37">
        <v>2</v>
      </c>
      <c r="C9" s="1"/>
    </row>
    <row r="10" spans="1:5" x14ac:dyDescent="0.15">
      <c r="A10" s="36" t="s">
        <v>14170</v>
      </c>
      <c r="B10" s="37">
        <v>2</v>
      </c>
      <c r="C10" s="1"/>
    </row>
    <row r="11" spans="1:5" x14ac:dyDescent="0.15">
      <c r="A11" s="36" t="s">
        <v>14053</v>
      </c>
      <c r="B11" s="37">
        <v>1</v>
      </c>
      <c r="C11" s="1"/>
    </row>
    <row r="12" spans="1:5" x14ac:dyDescent="0.15">
      <c r="A12" s="36" t="s">
        <v>14270</v>
      </c>
      <c r="B12" s="37">
        <v>1</v>
      </c>
      <c r="C12" s="1"/>
    </row>
    <row r="13" spans="1:5" x14ac:dyDescent="0.15">
      <c r="A13" s="36" t="s">
        <v>14155</v>
      </c>
      <c r="B13" s="37">
        <v>1</v>
      </c>
      <c r="C13" s="1"/>
    </row>
    <row r="14" spans="1:5" x14ac:dyDescent="0.15">
      <c r="A14" s="38" t="s">
        <v>14298</v>
      </c>
      <c r="B14" s="39">
        <v>1350</v>
      </c>
      <c r="C14" s="1"/>
    </row>
    <row r="15" spans="1:5" x14ac:dyDescent="0.15">
      <c r="C15" s="1"/>
    </row>
    <row r="16" spans="1:5" x14ac:dyDescent="0.15">
      <c r="A16" s="2"/>
      <c r="B16" s="2"/>
      <c r="C16" s="1"/>
      <c r="D16" s="1"/>
      <c r="E16" s="1"/>
    </row>
    <row r="17" spans="1:5" ht="23" x14ac:dyDescent="0.25">
      <c r="A17" s="10" t="s">
        <v>14299</v>
      </c>
      <c r="B17" s="3"/>
      <c r="C17" s="1"/>
      <c r="D17" s="1"/>
      <c r="E17" s="1"/>
    </row>
    <row r="18" spans="1:5" x14ac:dyDescent="0.15">
      <c r="A18" s="32" t="s">
        <v>13933</v>
      </c>
      <c r="B18" s="33" t="s">
        <v>14300</v>
      </c>
      <c r="C18" s="1"/>
      <c r="D18" s="1"/>
      <c r="E18" s="1"/>
    </row>
    <row r="19" spans="1:5" x14ac:dyDescent="0.15">
      <c r="A19" s="34" t="s">
        <v>13942</v>
      </c>
      <c r="B19" s="35">
        <v>7164860</v>
      </c>
      <c r="C19" s="1"/>
      <c r="D19" s="1"/>
      <c r="E19" s="1"/>
    </row>
    <row r="20" spans="1:5" x14ac:dyDescent="0.15">
      <c r="A20" s="36" t="s">
        <v>13954</v>
      </c>
      <c r="B20" s="37">
        <v>4788274</v>
      </c>
      <c r="C20" s="1"/>
      <c r="D20" s="1"/>
      <c r="E20" s="1"/>
    </row>
    <row r="21" spans="1:5" x14ac:dyDescent="0.15">
      <c r="A21" s="36" t="s">
        <v>13950</v>
      </c>
      <c r="B21" s="37">
        <v>2596149</v>
      </c>
      <c r="C21" s="1"/>
      <c r="D21" s="1"/>
      <c r="E21" s="1"/>
    </row>
    <row r="22" spans="1:5" x14ac:dyDescent="0.15">
      <c r="A22" s="36" t="s">
        <v>14113</v>
      </c>
      <c r="B22" s="37">
        <v>149675</v>
      </c>
      <c r="C22" s="1"/>
      <c r="D22" s="1"/>
      <c r="E22" s="1"/>
    </row>
    <row r="23" spans="1:5" x14ac:dyDescent="0.15">
      <c r="A23" s="36" t="s">
        <v>14170</v>
      </c>
      <c r="B23" s="37">
        <v>88882</v>
      </c>
      <c r="C23" s="1"/>
      <c r="D23" s="1"/>
      <c r="E23" s="1"/>
    </row>
    <row r="24" spans="1:5" x14ac:dyDescent="0.15">
      <c r="A24" s="36" t="s">
        <v>14270</v>
      </c>
      <c r="B24" s="37">
        <v>15867</v>
      </c>
      <c r="C24" s="1"/>
      <c r="D24" s="1"/>
      <c r="E24" s="1"/>
    </row>
    <row r="25" spans="1:5" x14ac:dyDescent="0.15">
      <c r="A25" s="36" t="s">
        <v>14219</v>
      </c>
      <c r="B25" s="37">
        <v>8566</v>
      </c>
      <c r="C25" s="1"/>
      <c r="D25" s="1"/>
      <c r="E25" s="1"/>
    </row>
    <row r="26" spans="1:5" x14ac:dyDescent="0.15">
      <c r="A26" s="36" t="s">
        <v>14155</v>
      </c>
      <c r="B26" s="37">
        <v>3663</v>
      </c>
      <c r="C26" s="1"/>
      <c r="D26" s="1"/>
      <c r="E26" s="1"/>
    </row>
    <row r="27" spans="1:5" x14ac:dyDescent="0.15">
      <c r="A27" s="36" t="s">
        <v>14053</v>
      </c>
      <c r="B27" s="37">
        <v>1118</v>
      </c>
      <c r="C27" s="1"/>
      <c r="D27" s="1"/>
      <c r="E27" s="1"/>
    </row>
    <row r="28" spans="1:5" x14ac:dyDescent="0.15">
      <c r="A28" s="38" t="s">
        <v>14298</v>
      </c>
      <c r="B28" s="39">
        <v>14817054</v>
      </c>
      <c r="C28" s="1"/>
      <c r="D28" s="1"/>
      <c r="E28" s="1"/>
    </row>
    <row r="29" spans="1:5" x14ac:dyDescent="0.15">
      <c r="B29" s="12"/>
      <c r="C29" s="1"/>
      <c r="D29" s="1"/>
      <c r="E29" s="1"/>
    </row>
    <row r="30" spans="1:5" x14ac:dyDescent="0.15">
      <c r="A30" s="2"/>
      <c r="B30" s="2"/>
      <c r="C30" s="1"/>
      <c r="D30" s="1"/>
      <c r="E30" s="1"/>
    </row>
    <row r="31" spans="1:5" ht="23" x14ac:dyDescent="0.25">
      <c r="A31" s="10"/>
      <c r="B31" s="2"/>
      <c r="C31" s="1"/>
      <c r="D31" s="1"/>
      <c r="E31" s="1"/>
    </row>
    <row r="32" spans="1:5" ht="28" x14ac:dyDescent="0.15">
      <c r="A32" s="13"/>
      <c r="B32" s="13" t="s">
        <v>14301</v>
      </c>
      <c r="C32" s="14" t="s">
        <v>3</v>
      </c>
      <c r="D32" s="14" t="s">
        <v>4</v>
      </c>
      <c r="E32" s="14" t="s">
        <v>5</v>
      </c>
    </row>
    <row r="33" spans="1:18" x14ac:dyDescent="0.15">
      <c r="A33" s="13" t="s">
        <v>14302</v>
      </c>
      <c r="B33" s="13">
        <f>MAX('Copy of amazon'!O:O)</f>
        <v>5</v>
      </c>
      <c r="C33" s="15">
        <f>MAX('Copy of amazon'!I:I)</f>
        <v>77990</v>
      </c>
      <c r="D33" s="16">
        <f>MAX('Copy of amazon'!M:M)</f>
        <v>139900</v>
      </c>
      <c r="E33" s="17">
        <f>MAX('Copy of amazon'!N:N)</f>
        <v>0.94</v>
      </c>
    </row>
    <row r="34" spans="1:18" x14ac:dyDescent="0.15">
      <c r="A34" s="13" t="s">
        <v>14303</v>
      </c>
      <c r="B34" s="13">
        <f>MIN('Copy of amazon'!O:O)</f>
        <v>2</v>
      </c>
      <c r="C34" s="15">
        <f>MIN('Copy of amazon'!I:I)</f>
        <v>39</v>
      </c>
      <c r="D34" s="16">
        <f>MIN('Copy of amazon'!M:M)</f>
        <v>39</v>
      </c>
      <c r="E34" s="17">
        <f>MIN('Copy of amazon'!N:N)</f>
        <v>0</v>
      </c>
    </row>
    <row r="35" spans="1:18" x14ac:dyDescent="0.15">
      <c r="A35" s="13" t="s">
        <v>14304</v>
      </c>
      <c r="B35" s="18">
        <f>AVERAGE('Copy of amazon'!O:O)</f>
        <v>4.0918518518518567</v>
      </c>
      <c r="C35" s="15">
        <f>AVERAGE('Copy of amazon'!I:I)</f>
        <v>3305.6949407407405</v>
      </c>
      <c r="D35" s="16">
        <f>AVERAGE('Copy of amazon'!M:M)</f>
        <v>5693.5411999999997</v>
      </c>
      <c r="E35" s="17">
        <f>AVERAGE('Copy of amazon'!N:N)</f>
        <v>0.46708148148148154</v>
      </c>
    </row>
    <row r="36" spans="1:18" x14ac:dyDescent="0.15">
      <c r="A36" s="13" t="s">
        <v>14305</v>
      </c>
      <c r="B36" s="13">
        <f>MEDIAN('Copy of amazon'!O:O)</f>
        <v>4.0999999999999996</v>
      </c>
      <c r="C36" s="15">
        <f>MEDIAN('Copy of amazon'!I:I)</f>
        <v>896</v>
      </c>
      <c r="D36" s="16">
        <f>MEDIAN('Copy of amazon'!M:M)</f>
        <v>1792.5</v>
      </c>
      <c r="E36" s="17">
        <f>MEDIAN('Copy of amazon'!N:N)</f>
        <v>0.49</v>
      </c>
    </row>
    <row r="37" spans="1:18" ht="16" x14ac:dyDescent="0.2">
      <c r="A37" s="19"/>
      <c r="B37" s="2"/>
      <c r="C37" s="1"/>
      <c r="D37" s="1"/>
      <c r="E37" s="1"/>
    </row>
    <row r="38" spans="1:18" ht="16" x14ac:dyDescent="0.2">
      <c r="A38" s="19"/>
      <c r="B38" s="2"/>
      <c r="C38" s="1"/>
      <c r="D38" s="1"/>
      <c r="E38" s="1"/>
    </row>
    <row r="39" spans="1:18" ht="23" x14ac:dyDescent="0.25">
      <c r="A39" s="10" t="s">
        <v>14306</v>
      </c>
      <c r="B39" s="20"/>
      <c r="C39" s="20"/>
      <c r="D39" s="20"/>
      <c r="E39" s="20"/>
      <c r="F39" s="20"/>
      <c r="G39" s="20"/>
      <c r="H39" s="20"/>
      <c r="I39" s="20"/>
      <c r="J39" s="20"/>
      <c r="K39" s="20"/>
      <c r="L39" s="21"/>
      <c r="M39" s="20"/>
      <c r="N39" s="20"/>
      <c r="O39" s="20"/>
      <c r="P39" s="20"/>
      <c r="Q39" s="22"/>
      <c r="R39" s="22"/>
    </row>
    <row r="40" spans="1:18" ht="28" x14ac:dyDescent="0.15">
      <c r="A40" s="20" t="s">
        <v>0</v>
      </c>
      <c r="B40" s="20" t="s">
        <v>1</v>
      </c>
      <c r="C40" s="20" t="s">
        <v>13933</v>
      </c>
      <c r="D40" s="21" t="s">
        <v>3</v>
      </c>
      <c r="E40" s="23" t="s">
        <v>14307</v>
      </c>
      <c r="F40" s="21" t="s">
        <v>4</v>
      </c>
      <c r="G40" s="20" t="s">
        <v>5</v>
      </c>
      <c r="H40" s="20" t="s">
        <v>6</v>
      </c>
      <c r="I40" s="20" t="s">
        <v>7</v>
      </c>
      <c r="J40" s="22"/>
      <c r="K40" s="22"/>
    </row>
    <row r="41" spans="1:18" x14ac:dyDescent="0.15">
      <c r="A41" s="22" t="s">
        <v>6851</v>
      </c>
      <c r="B41" s="22" t="s">
        <v>6852</v>
      </c>
      <c r="C41" s="22" t="s">
        <v>13954</v>
      </c>
      <c r="D41" s="24">
        <v>499</v>
      </c>
      <c r="E41" s="25" t="str">
        <f t="shared" ref="E41:E64" si="0">IF(D41&lt;=100,"&lt;=100",
  IF(D41&lt;=250,"101-250",
  IF(D41&lt;=500,"251-500",
  IF(D41&lt;=1000,"501-1000",
  IF(D41&lt;=2000,"1001-2000","&gt;2000")))))</f>
        <v>251-500</v>
      </c>
      <c r="F41" s="24">
        <v>1000</v>
      </c>
      <c r="G41" s="26">
        <v>0.5</v>
      </c>
      <c r="H41" s="27">
        <v>5</v>
      </c>
      <c r="I41" s="27">
        <v>23</v>
      </c>
      <c r="J41" s="22"/>
      <c r="K41" s="22"/>
    </row>
    <row r="42" spans="1:18" x14ac:dyDescent="0.15">
      <c r="A42" s="22" t="s">
        <v>1712</v>
      </c>
      <c r="B42" s="22" t="s">
        <v>1713</v>
      </c>
      <c r="C42" s="22" t="s">
        <v>13954</v>
      </c>
      <c r="D42" s="24">
        <v>399</v>
      </c>
      <c r="E42" s="25" t="str">
        <f t="shared" si="0"/>
        <v>251-500</v>
      </c>
      <c r="F42" s="24">
        <v>1999</v>
      </c>
      <c r="G42" s="26">
        <v>0.8</v>
      </c>
      <c r="H42" s="27">
        <v>5</v>
      </c>
      <c r="I42" s="27">
        <v>5</v>
      </c>
      <c r="J42" s="22"/>
      <c r="K42" s="22"/>
    </row>
    <row r="43" spans="1:18" x14ac:dyDescent="0.15">
      <c r="A43" s="22" t="s">
        <v>3123</v>
      </c>
      <c r="B43" s="22" t="s">
        <v>3124</v>
      </c>
      <c r="C43" s="22" t="s">
        <v>13954</v>
      </c>
      <c r="D43" s="24">
        <v>249</v>
      </c>
      <c r="E43" s="25" t="str">
        <f t="shared" si="0"/>
        <v>101-250</v>
      </c>
      <c r="F43" s="24">
        <v>999</v>
      </c>
      <c r="G43" s="26">
        <v>0.75</v>
      </c>
      <c r="H43" s="27">
        <v>5</v>
      </c>
      <c r="I43" s="22"/>
      <c r="J43" s="22"/>
      <c r="K43" s="22"/>
    </row>
    <row r="44" spans="1:18" x14ac:dyDescent="0.15">
      <c r="A44" s="22" t="s">
        <v>12150</v>
      </c>
      <c r="B44" s="22" t="s">
        <v>12151</v>
      </c>
      <c r="C44" s="22" t="s">
        <v>13950</v>
      </c>
      <c r="D44" s="24">
        <v>4995</v>
      </c>
      <c r="E44" s="25" t="str">
        <f t="shared" si="0"/>
        <v>&gt;2000</v>
      </c>
      <c r="F44" s="24">
        <v>20049</v>
      </c>
      <c r="G44" s="26">
        <v>0.75</v>
      </c>
      <c r="H44" s="27">
        <v>4.8</v>
      </c>
      <c r="I44" s="28">
        <v>3964</v>
      </c>
      <c r="J44" s="22"/>
      <c r="K44" s="22"/>
    </row>
    <row r="45" spans="1:18" x14ac:dyDescent="0.15">
      <c r="A45" s="22" t="s">
        <v>11081</v>
      </c>
      <c r="B45" s="22" t="s">
        <v>11082</v>
      </c>
      <c r="C45" s="22" t="s">
        <v>13950</v>
      </c>
      <c r="D45" s="24">
        <v>279</v>
      </c>
      <c r="E45" s="25" t="str">
        <f t="shared" si="0"/>
        <v>251-500</v>
      </c>
      <c r="F45" s="24">
        <v>499</v>
      </c>
      <c r="G45" s="26">
        <v>0.44</v>
      </c>
      <c r="H45" s="27">
        <v>4.8</v>
      </c>
      <c r="I45" s="27">
        <v>28</v>
      </c>
      <c r="J45" s="22"/>
      <c r="K45" s="22"/>
    </row>
    <row r="46" spans="1:18" x14ac:dyDescent="0.15">
      <c r="A46" s="22" t="s">
        <v>10479</v>
      </c>
      <c r="B46" s="22" t="s">
        <v>10480</v>
      </c>
      <c r="C46" s="22" t="s">
        <v>13950</v>
      </c>
      <c r="D46" s="24">
        <v>1439</v>
      </c>
      <c r="E46" s="25" t="str">
        <f t="shared" si="0"/>
        <v>1001-2000</v>
      </c>
      <c r="F46" s="24">
        <v>1999</v>
      </c>
      <c r="G46" s="26">
        <v>0.28000000000000003</v>
      </c>
      <c r="H46" s="27">
        <v>4.8</v>
      </c>
      <c r="I46" s="28">
        <v>53803</v>
      </c>
      <c r="J46" s="22"/>
      <c r="K46" s="22"/>
    </row>
    <row r="47" spans="1:18" x14ac:dyDescent="0.15">
      <c r="A47" s="22" t="s">
        <v>2416</v>
      </c>
      <c r="B47" s="22" t="s">
        <v>2417</v>
      </c>
      <c r="C47" s="22" t="s">
        <v>13942</v>
      </c>
      <c r="D47" s="24">
        <v>77990</v>
      </c>
      <c r="E47" s="25" t="str">
        <f t="shared" si="0"/>
        <v>&gt;2000</v>
      </c>
      <c r="F47" s="29">
        <v>139900</v>
      </c>
      <c r="G47" s="26">
        <v>0.44</v>
      </c>
      <c r="H47" s="27">
        <v>4.7</v>
      </c>
      <c r="I47" s="28">
        <v>5935</v>
      </c>
      <c r="J47" s="22"/>
      <c r="K47" s="22"/>
    </row>
    <row r="48" spans="1:18" x14ac:dyDescent="0.15">
      <c r="A48" s="22" t="s">
        <v>4176</v>
      </c>
      <c r="B48" s="22" t="s">
        <v>4177</v>
      </c>
      <c r="C48" s="22" t="s">
        <v>13942</v>
      </c>
      <c r="D48" s="24">
        <v>999</v>
      </c>
      <c r="E48" s="25" t="str">
        <f t="shared" si="0"/>
        <v>501-1000</v>
      </c>
      <c r="F48" s="24">
        <v>2899</v>
      </c>
      <c r="G48" s="26">
        <v>0.66</v>
      </c>
      <c r="H48" s="27">
        <v>4.7</v>
      </c>
      <c r="I48" s="28">
        <v>7779</v>
      </c>
      <c r="J48" s="22"/>
      <c r="K48" s="22"/>
    </row>
    <row r="49" spans="1:11" x14ac:dyDescent="0.15">
      <c r="A49" s="22" t="s">
        <v>11350</v>
      </c>
      <c r="B49" s="22" t="s">
        <v>11351</v>
      </c>
      <c r="C49" s="22" t="s">
        <v>13950</v>
      </c>
      <c r="D49" s="24">
        <v>499</v>
      </c>
      <c r="E49" s="25" t="str">
        <f t="shared" si="0"/>
        <v>251-500</v>
      </c>
      <c r="F49" s="24">
        <v>1299</v>
      </c>
      <c r="G49" s="26">
        <v>0.62</v>
      </c>
      <c r="H49" s="27">
        <v>4.7</v>
      </c>
      <c r="I49" s="27">
        <v>54</v>
      </c>
      <c r="J49" s="22"/>
      <c r="K49" s="22"/>
    </row>
    <row r="50" spans="1:11" x14ac:dyDescent="0.15">
      <c r="A50" s="22" t="s">
        <v>11318</v>
      </c>
      <c r="B50" s="22" t="s">
        <v>11319</v>
      </c>
      <c r="C50" s="22" t="s">
        <v>13950</v>
      </c>
      <c r="D50" s="24">
        <v>699</v>
      </c>
      <c r="E50" s="25" t="str">
        <f t="shared" si="0"/>
        <v>501-1000</v>
      </c>
      <c r="F50" s="24">
        <v>1599</v>
      </c>
      <c r="G50" s="26">
        <v>0.56000000000000005</v>
      </c>
      <c r="H50" s="27">
        <v>4.7</v>
      </c>
      <c r="I50" s="28">
        <v>1729</v>
      </c>
      <c r="J50" s="22"/>
      <c r="K50" s="22"/>
    </row>
    <row r="51" spans="1:11" x14ac:dyDescent="0.15">
      <c r="A51" s="22" t="s">
        <v>11889</v>
      </c>
      <c r="B51" s="22" t="s">
        <v>11890</v>
      </c>
      <c r="C51" s="22" t="s">
        <v>13950</v>
      </c>
      <c r="D51" s="24">
        <v>699</v>
      </c>
      <c r="E51" s="25" t="str">
        <f t="shared" si="0"/>
        <v>501-1000</v>
      </c>
      <c r="F51" s="24">
        <v>1599</v>
      </c>
      <c r="G51" s="26">
        <v>0.56000000000000005</v>
      </c>
      <c r="H51" s="27">
        <v>4.7</v>
      </c>
      <c r="I51" s="28">
        <v>2300</v>
      </c>
      <c r="J51" s="22"/>
      <c r="K51" s="22"/>
    </row>
    <row r="52" spans="1:11" x14ac:dyDescent="0.15">
      <c r="A52" s="22" t="s">
        <v>13114</v>
      </c>
      <c r="B52" s="22" t="s">
        <v>13115</v>
      </c>
      <c r="C52" s="22" t="s">
        <v>13950</v>
      </c>
      <c r="D52" s="24">
        <v>1499</v>
      </c>
      <c r="E52" s="25" t="str">
        <f t="shared" si="0"/>
        <v>1001-2000</v>
      </c>
      <c r="F52" s="24">
        <v>3500</v>
      </c>
      <c r="G52" s="26">
        <v>0.56999999999999995</v>
      </c>
      <c r="H52" s="27">
        <v>4.7</v>
      </c>
      <c r="I52" s="28">
        <v>2591</v>
      </c>
      <c r="J52" s="22"/>
      <c r="K52" s="22"/>
    </row>
    <row r="53" spans="1:11" x14ac:dyDescent="0.15">
      <c r="A53" s="22" t="s">
        <v>13037</v>
      </c>
      <c r="B53" s="22" t="s">
        <v>13038</v>
      </c>
      <c r="C53" s="22" t="s">
        <v>13950</v>
      </c>
      <c r="D53" s="24">
        <v>6120</v>
      </c>
      <c r="E53" s="25" t="str">
        <f t="shared" si="0"/>
        <v>&gt;2000</v>
      </c>
      <c r="F53" s="24">
        <v>8478</v>
      </c>
      <c r="G53" s="26">
        <v>0.28000000000000003</v>
      </c>
      <c r="H53" s="27">
        <v>4.5999999999999996</v>
      </c>
      <c r="I53" s="28">
        <v>6550</v>
      </c>
      <c r="J53" s="22"/>
      <c r="K53" s="22"/>
    </row>
    <row r="54" spans="1:11" x14ac:dyDescent="0.15">
      <c r="A54" s="22" t="s">
        <v>8624</v>
      </c>
      <c r="B54" s="22" t="s">
        <v>8625</v>
      </c>
      <c r="C54" s="22" t="s">
        <v>13954</v>
      </c>
      <c r="D54" s="24">
        <v>1995</v>
      </c>
      <c r="E54" s="25" t="str">
        <f t="shared" si="0"/>
        <v>1001-2000</v>
      </c>
      <c r="F54" s="24">
        <v>2895</v>
      </c>
      <c r="G54" s="26">
        <v>0.31</v>
      </c>
      <c r="H54" s="27">
        <v>4.5999999999999996</v>
      </c>
      <c r="I54" s="28">
        <v>10760</v>
      </c>
      <c r="J54" s="22"/>
      <c r="K54" s="22"/>
    </row>
    <row r="55" spans="1:11" x14ac:dyDescent="0.15">
      <c r="A55" s="22" t="s">
        <v>10285</v>
      </c>
      <c r="B55" s="22" t="s">
        <v>10286</v>
      </c>
      <c r="C55" s="22" t="s">
        <v>13950</v>
      </c>
      <c r="D55" s="24">
        <v>160</v>
      </c>
      <c r="E55" s="25" t="str">
        <f t="shared" si="0"/>
        <v>101-250</v>
      </c>
      <c r="F55" s="24">
        <v>299</v>
      </c>
      <c r="G55" s="26">
        <v>0.46</v>
      </c>
      <c r="H55" s="27">
        <v>4.5999999999999996</v>
      </c>
      <c r="I55" s="28">
        <v>2781</v>
      </c>
      <c r="J55" s="22"/>
      <c r="K55" s="22"/>
    </row>
    <row r="56" spans="1:11" x14ac:dyDescent="0.15">
      <c r="A56" s="22" t="s">
        <v>7311</v>
      </c>
      <c r="B56" s="22" t="s">
        <v>7312</v>
      </c>
      <c r="C56" s="22" t="s">
        <v>13954</v>
      </c>
      <c r="D56" s="24">
        <v>299</v>
      </c>
      <c r="E56" s="25" t="str">
        <f t="shared" si="0"/>
        <v>251-500</v>
      </c>
      <c r="F56" s="24">
        <v>550</v>
      </c>
      <c r="G56" s="26">
        <v>0.46</v>
      </c>
      <c r="H56" s="27">
        <v>4.5999999999999996</v>
      </c>
      <c r="I56" s="28">
        <v>33434</v>
      </c>
      <c r="J56" s="22"/>
      <c r="K56" s="22"/>
    </row>
    <row r="57" spans="1:11" x14ac:dyDescent="0.15">
      <c r="A57" s="22" t="s">
        <v>7920</v>
      </c>
      <c r="B57" s="22" t="s">
        <v>7921</v>
      </c>
      <c r="C57" s="22" t="s">
        <v>13954</v>
      </c>
      <c r="D57" s="24">
        <v>1295</v>
      </c>
      <c r="E57" s="25" t="str">
        <f t="shared" si="0"/>
        <v>1001-2000</v>
      </c>
      <c r="F57" s="24">
        <v>1645</v>
      </c>
      <c r="G57" s="26">
        <v>0.21</v>
      </c>
      <c r="H57" s="27">
        <v>4.5999999999999996</v>
      </c>
      <c r="I57" s="28">
        <v>12375</v>
      </c>
      <c r="J57" s="22"/>
      <c r="K57" s="22"/>
    </row>
    <row r="58" spans="1:11" x14ac:dyDescent="0.15">
      <c r="A58" s="22" t="s">
        <v>13537</v>
      </c>
      <c r="B58" s="22" t="s">
        <v>13538</v>
      </c>
      <c r="C58" s="22" t="s">
        <v>13950</v>
      </c>
      <c r="D58" s="24">
        <v>6120</v>
      </c>
      <c r="E58" s="25" t="str">
        <f t="shared" si="0"/>
        <v>&gt;2000</v>
      </c>
      <c r="F58" s="24">
        <v>8073</v>
      </c>
      <c r="G58" s="26">
        <v>0.24</v>
      </c>
      <c r="H58" s="27">
        <v>4.5999999999999996</v>
      </c>
      <c r="I58" s="28">
        <v>2751</v>
      </c>
      <c r="J58" s="22"/>
      <c r="K58" s="22"/>
    </row>
    <row r="59" spans="1:11" x14ac:dyDescent="0.15">
      <c r="A59" s="22" t="s">
        <v>7609</v>
      </c>
      <c r="B59" s="22" t="s">
        <v>7610</v>
      </c>
      <c r="C59" s="22" t="s">
        <v>13954</v>
      </c>
      <c r="D59" s="24">
        <v>1490</v>
      </c>
      <c r="E59" s="25" t="str">
        <f t="shared" si="0"/>
        <v>1001-2000</v>
      </c>
      <c r="F59" s="24">
        <v>2295</v>
      </c>
      <c r="G59" s="26">
        <v>0.35</v>
      </c>
      <c r="H59" s="27">
        <v>4.5999999999999996</v>
      </c>
      <c r="I59" s="28">
        <v>10652</v>
      </c>
      <c r="J59" s="22"/>
      <c r="K59" s="22"/>
    </row>
    <row r="60" spans="1:11" x14ac:dyDescent="0.15">
      <c r="A60" s="22" t="s">
        <v>1377</v>
      </c>
      <c r="B60" s="22" t="s">
        <v>1378</v>
      </c>
      <c r="C60" s="22" t="s">
        <v>13942</v>
      </c>
      <c r="D60" s="24">
        <v>999</v>
      </c>
      <c r="E60" s="25" t="str">
        <f t="shared" si="0"/>
        <v>501-1000</v>
      </c>
      <c r="F60" s="24">
        <v>2399</v>
      </c>
      <c r="G60" s="26">
        <v>0.57999999999999996</v>
      </c>
      <c r="H60" s="27">
        <v>4.5999999999999996</v>
      </c>
      <c r="I60" s="28">
        <v>3664</v>
      </c>
      <c r="J60" s="22"/>
      <c r="K60" s="22"/>
    </row>
    <row r="61" spans="1:11" x14ac:dyDescent="0.15">
      <c r="A61" s="22" t="s">
        <v>4093</v>
      </c>
      <c r="B61" s="22" t="s">
        <v>4094</v>
      </c>
      <c r="C61" s="22" t="s">
        <v>13942</v>
      </c>
      <c r="D61" s="24">
        <v>999</v>
      </c>
      <c r="E61" s="25" t="str">
        <f t="shared" si="0"/>
        <v>501-1000</v>
      </c>
      <c r="F61" s="24">
        <v>2899</v>
      </c>
      <c r="G61" s="26">
        <v>0.66</v>
      </c>
      <c r="H61" s="27">
        <v>4.5999999999999996</v>
      </c>
      <c r="I61" s="28">
        <v>26603</v>
      </c>
      <c r="J61" s="22"/>
      <c r="K61" s="22"/>
    </row>
    <row r="62" spans="1:11" x14ac:dyDescent="0.15">
      <c r="A62" s="22" t="s">
        <v>10199</v>
      </c>
      <c r="B62" s="22" t="s">
        <v>10200</v>
      </c>
      <c r="C62" s="22" t="s">
        <v>13950</v>
      </c>
      <c r="D62" s="24">
        <v>319</v>
      </c>
      <c r="E62" s="25" t="str">
        <f t="shared" si="0"/>
        <v>251-500</v>
      </c>
      <c r="F62" s="24">
        <v>749</v>
      </c>
      <c r="G62" s="26">
        <v>0.56999999999999995</v>
      </c>
      <c r="H62" s="27">
        <v>4.5999999999999996</v>
      </c>
      <c r="I62" s="27">
        <v>124</v>
      </c>
      <c r="J62" s="22"/>
      <c r="K62" s="22"/>
    </row>
    <row r="63" spans="1:11" x14ac:dyDescent="0.15">
      <c r="A63" s="22" t="s">
        <v>12085</v>
      </c>
      <c r="B63" s="22" t="s">
        <v>12086</v>
      </c>
      <c r="C63" s="22" t="s">
        <v>13950</v>
      </c>
      <c r="D63" s="24">
        <v>998</v>
      </c>
      <c r="E63" s="25" t="str">
        <f t="shared" si="0"/>
        <v>501-1000</v>
      </c>
      <c r="F63" s="24">
        <v>2999</v>
      </c>
      <c r="G63" s="26">
        <v>0.67</v>
      </c>
      <c r="H63" s="27">
        <v>4.5999999999999996</v>
      </c>
      <c r="I63" s="27">
        <v>9</v>
      </c>
      <c r="J63" s="22"/>
      <c r="K63" s="22"/>
    </row>
    <row r="64" spans="1:11" x14ac:dyDescent="0.15">
      <c r="A64" s="22" t="s">
        <v>8732</v>
      </c>
      <c r="B64" s="22" t="s">
        <v>8733</v>
      </c>
      <c r="C64" s="22" t="s">
        <v>13954</v>
      </c>
      <c r="D64" s="24">
        <v>26999</v>
      </c>
      <c r="E64" s="25" t="str">
        <f t="shared" si="0"/>
        <v>&gt;2000</v>
      </c>
      <c r="F64" s="24">
        <v>37999</v>
      </c>
      <c r="G64" s="26">
        <v>0.28999999999999998</v>
      </c>
      <c r="H64" s="27">
        <v>4.5999999999999996</v>
      </c>
      <c r="I64" s="28">
        <v>2886</v>
      </c>
      <c r="J64" s="22"/>
      <c r="K64" s="22"/>
    </row>
    <row r="65" spans="1:5" ht="23" x14ac:dyDescent="0.25">
      <c r="A65" s="10"/>
      <c r="B65" s="2"/>
      <c r="C65" s="1"/>
      <c r="D65" s="1"/>
      <c r="E65" s="1"/>
    </row>
    <row r="66" spans="1:5" ht="23" x14ac:dyDescent="0.25">
      <c r="A66" s="10"/>
      <c r="B66" s="2"/>
      <c r="C66" s="1"/>
      <c r="D66" s="1"/>
      <c r="E66" s="1"/>
    </row>
    <row r="67" spans="1:5" ht="23" x14ac:dyDescent="0.25">
      <c r="A67" s="10"/>
      <c r="B67" s="2"/>
      <c r="C67" s="1"/>
      <c r="D67" s="1"/>
      <c r="E67" s="1"/>
    </row>
    <row r="68" spans="1:5" ht="23" x14ac:dyDescent="0.25">
      <c r="A68" s="10" t="s">
        <v>14308</v>
      </c>
      <c r="B68" s="2"/>
      <c r="C68" s="1"/>
      <c r="D68" s="1"/>
      <c r="E68" s="1"/>
    </row>
    <row r="69" spans="1:5" ht="23" x14ac:dyDescent="0.25">
      <c r="A69" s="10"/>
      <c r="B69" s="2"/>
      <c r="C69" s="1"/>
      <c r="D69" s="1"/>
      <c r="E69" s="1"/>
    </row>
    <row r="70" spans="1:5" x14ac:dyDescent="0.15">
      <c r="A70" s="2"/>
      <c r="B70" s="2"/>
      <c r="C70" s="1"/>
      <c r="D70" s="1"/>
      <c r="E70" s="1"/>
    </row>
    <row r="71" spans="1:5" x14ac:dyDescent="0.15">
      <c r="A71" s="2"/>
      <c r="B71" s="2"/>
      <c r="C71" s="1"/>
      <c r="D71" s="1"/>
      <c r="E71" s="1"/>
    </row>
    <row r="72" spans="1:5" x14ac:dyDescent="0.15">
      <c r="A72" s="2"/>
      <c r="B72" s="2"/>
      <c r="C72" s="1"/>
      <c r="D72" s="1"/>
      <c r="E72" s="1"/>
    </row>
    <row r="73" spans="1:5" x14ac:dyDescent="0.15">
      <c r="A73" s="2"/>
      <c r="B73" s="2"/>
      <c r="C73" s="1"/>
      <c r="D73" s="1"/>
      <c r="E73" s="1"/>
    </row>
    <row r="74" spans="1:5" x14ac:dyDescent="0.15">
      <c r="A74" s="2"/>
      <c r="B74" s="2"/>
      <c r="C74" s="1"/>
      <c r="D74" s="1"/>
      <c r="E74" s="1"/>
    </row>
    <row r="75" spans="1:5" x14ac:dyDescent="0.15">
      <c r="A75" s="2"/>
      <c r="B75" s="2"/>
      <c r="C75" s="1"/>
      <c r="D75" s="1"/>
      <c r="E75" s="1"/>
    </row>
    <row r="76" spans="1:5" x14ac:dyDescent="0.15">
      <c r="A76" s="2"/>
      <c r="B76" s="2"/>
      <c r="C76" s="1"/>
      <c r="D76" s="1"/>
      <c r="E76" s="1"/>
    </row>
    <row r="77" spans="1:5" x14ac:dyDescent="0.15">
      <c r="A77" s="2"/>
      <c r="B77" s="2"/>
      <c r="C77" s="1"/>
      <c r="D77" s="1"/>
      <c r="E77" s="1"/>
    </row>
    <row r="78" spans="1:5" x14ac:dyDescent="0.15">
      <c r="A78" s="2"/>
      <c r="B78" s="2"/>
      <c r="C78" s="1"/>
      <c r="D78" s="1"/>
      <c r="E78" s="1"/>
    </row>
    <row r="79" spans="1:5" x14ac:dyDescent="0.15">
      <c r="A79" s="2"/>
      <c r="B79" s="2"/>
      <c r="C79" s="1"/>
      <c r="D79" s="1"/>
      <c r="E79" s="1"/>
    </row>
    <row r="80" spans="1:5" x14ac:dyDescent="0.15">
      <c r="A80" s="2"/>
      <c r="B80" s="2"/>
      <c r="C80" s="1"/>
      <c r="D80" s="1"/>
      <c r="E80" s="1"/>
    </row>
    <row r="81" spans="1:8" x14ac:dyDescent="0.15">
      <c r="A81" s="2"/>
      <c r="B81" s="2"/>
      <c r="C81" s="1"/>
      <c r="D81" s="1"/>
      <c r="E81" s="1"/>
    </row>
    <row r="82" spans="1:8" x14ac:dyDescent="0.15">
      <c r="A82" s="2"/>
      <c r="B82" s="2"/>
      <c r="C82" s="1"/>
      <c r="D82" s="1"/>
      <c r="E82" s="1"/>
    </row>
    <row r="83" spans="1:8" x14ac:dyDescent="0.15">
      <c r="A83" s="2"/>
      <c r="B83" s="2"/>
      <c r="C83" s="1"/>
      <c r="D83" s="1"/>
      <c r="E83" s="1"/>
    </row>
    <row r="84" spans="1:8" x14ac:dyDescent="0.15">
      <c r="A84" s="2"/>
      <c r="B84" s="2"/>
      <c r="C84" s="1"/>
      <c r="D84" s="1"/>
      <c r="E84" s="1"/>
    </row>
    <row r="85" spans="1:8" x14ac:dyDescent="0.15">
      <c r="A85" s="2"/>
      <c r="B85" s="2"/>
      <c r="C85" s="1"/>
      <c r="D85" s="1"/>
      <c r="E85" s="1"/>
    </row>
    <row r="86" spans="1:8" x14ac:dyDescent="0.15">
      <c r="A86" s="2"/>
      <c r="B86" s="2"/>
      <c r="C86" s="1"/>
      <c r="D86" s="1"/>
      <c r="E86" s="1"/>
    </row>
    <row r="87" spans="1:8" x14ac:dyDescent="0.15">
      <c r="A87" s="2"/>
      <c r="B87" s="2"/>
      <c r="C87" s="1"/>
      <c r="D87" s="1"/>
      <c r="E87" s="1"/>
    </row>
    <row r="88" spans="1:8" x14ac:dyDescent="0.15">
      <c r="A88" s="2"/>
      <c r="B88" s="2"/>
      <c r="C88" s="1"/>
      <c r="D88" s="1"/>
      <c r="E88" s="1"/>
    </row>
    <row r="89" spans="1:8" x14ac:dyDescent="0.15">
      <c r="A89" s="2"/>
      <c r="B89" s="2"/>
      <c r="C89" s="1"/>
      <c r="D89" s="1"/>
      <c r="E89" s="1"/>
    </row>
    <row r="90" spans="1:8" ht="23" x14ac:dyDescent="0.25">
      <c r="A90" s="10"/>
      <c r="B90" s="2"/>
      <c r="C90" s="1"/>
      <c r="D90" s="1"/>
      <c r="E90" s="1"/>
    </row>
    <row r="91" spans="1:8" ht="23" x14ac:dyDescent="0.25">
      <c r="A91" s="10" t="s">
        <v>14309</v>
      </c>
      <c r="B91" s="2"/>
      <c r="C91" s="1"/>
      <c r="D91" s="1"/>
      <c r="E91" s="1"/>
    </row>
    <row r="92" spans="1:8" x14ac:dyDescent="0.15">
      <c r="A92" s="32" t="s">
        <v>14297</v>
      </c>
      <c r="B92" s="32" t="s">
        <v>13939</v>
      </c>
      <c r="C92" s="40"/>
      <c r="D92" s="40"/>
      <c r="E92" s="40"/>
      <c r="F92" s="40"/>
      <c r="G92" s="40"/>
      <c r="H92" s="41"/>
    </row>
    <row r="93" spans="1:8" x14ac:dyDescent="0.15">
      <c r="A93" s="61" t="s">
        <v>13933</v>
      </c>
      <c r="B93" s="62" t="s">
        <v>14282</v>
      </c>
      <c r="C93" s="63" t="s">
        <v>13946</v>
      </c>
      <c r="D93" s="63" t="s">
        <v>14064</v>
      </c>
      <c r="E93" s="63" t="s">
        <v>14249</v>
      </c>
      <c r="F93" s="63" t="s">
        <v>14205</v>
      </c>
      <c r="G93" s="63" t="s">
        <v>14144</v>
      </c>
      <c r="H93" s="64" t="s">
        <v>14298</v>
      </c>
    </row>
    <row r="94" spans="1:8" x14ac:dyDescent="0.15">
      <c r="A94" s="34" t="s">
        <v>13942</v>
      </c>
      <c r="B94" s="43">
        <v>11</v>
      </c>
      <c r="C94" s="44">
        <v>179</v>
      </c>
      <c r="D94" s="44">
        <v>97</v>
      </c>
      <c r="E94" s="44">
        <v>48</v>
      </c>
      <c r="F94" s="44">
        <v>93</v>
      </c>
      <c r="G94" s="44">
        <v>62</v>
      </c>
      <c r="H94" s="35">
        <v>490</v>
      </c>
    </row>
    <row r="95" spans="1:8" x14ac:dyDescent="0.15">
      <c r="A95" s="36" t="s">
        <v>13950</v>
      </c>
      <c r="B95" s="45">
        <v>5</v>
      </c>
      <c r="C95" s="46">
        <v>147</v>
      </c>
      <c r="D95" s="46">
        <v>112</v>
      </c>
      <c r="E95" s="46">
        <v>34</v>
      </c>
      <c r="F95" s="46">
        <v>57</v>
      </c>
      <c r="G95" s="46">
        <v>92</v>
      </c>
      <c r="H95" s="37">
        <v>447</v>
      </c>
    </row>
    <row r="96" spans="1:8" x14ac:dyDescent="0.15">
      <c r="A96" s="36" t="s">
        <v>13954</v>
      </c>
      <c r="B96" s="45">
        <v>17</v>
      </c>
      <c r="C96" s="46">
        <v>23</v>
      </c>
      <c r="D96" s="46">
        <v>51</v>
      </c>
      <c r="E96" s="46">
        <v>82</v>
      </c>
      <c r="F96" s="46">
        <v>124</v>
      </c>
      <c r="G96" s="46">
        <v>78</v>
      </c>
      <c r="H96" s="37">
        <v>375</v>
      </c>
    </row>
    <row r="97" spans="1:8" x14ac:dyDescent="0.15">
      <c r="A97" s="36" t="s">
        <v>14113</v>
      </c>
      <c r="B97" s="45">
        <v>7</v>
      </c>
      <c r="C97" s="46"/>
      <c r="D97" s="46">
        <v>2</v>
      </c>
      <c r="E97" s="46">
        <v>12</v>
      </c>
      <c r="F97" s="46">
        <v>7</v>
      </c>
      <c r="G97" s="46">
        <v>3</v>
      </c>
      <c r="H97" s="37">
        <v>31</v>
      </c>
    </row>
    <row r="98" spans="1:8" x14ac:dyDescent="0.15">
      <c r="A98" s="36" t="s">
        <v>14219</v>
      </c>
      <c r="B98" s="45"/>
      <c r="C98" s="46"/>
      <c r="D98" s="46"/>
      <c r="E98" s="46">
        <v>1</v>
      </c>
      <c r="F98" s="46">
        <v>1</v>
      </c>
      <c r="G98" s="46"/>
      <c r="H98" s="37">
        <v>2</v>
      </c>
    </row>
    <row r="99" spans="1:8" x14ac:dyDescent="0.15">
      <c r="A99" s="36" t="s">
        <v>14170</v>
      </c>
      <c r="B99" s="45"/>
      <c r="C99" s="46"/>
      <c r="D99" s="46"/>
      <c r="E99" s="46"/>
      <c r="F99" s="46">
        <v>1</v>
      </c>
      <c r="G99" s="46">
        <v>1</v>
      </c>
      <c r="H99" s="37">
        <v>2</v>
      </c>
    </row>
    <row r="100" spans="1:8" x14ac:dyDescent="0.15">
      <c r="A100" s="36" t="s">
        <v>14053</v>
      </c>
      <c r="B100" s="45"/>
      <c r="C100" s="46">
        <v>1</v>
      </c>
      <c r="D100" s="46"/>
      <c r="E100" s="46"/>
      <c r="F100" s="46"/>
      <c r="G100" s="46"/>
      <c r="H100" s="37">
        <v>1</v>
      </c>
    </row>
    <row r="101" spans="1:8" x14ac:dyDescent="0.15">
      <c r="A101" s="36" t="s">
        <v>14270</v>
      </c>
      <c r="B101" s="45"/>
      <c r="C101" s="46"/>
      <c r="D101" s="46"/>
      <c r="E101" s="46">
        <v>1</v>
      </c>
      <c r="F101" s="46"/>
      <c r="G101" s="46"/>
      <c r="H101" s="37">
        <v>1</v>
      </c>
    </row>
    <row r="102" spans="1:8" x14ac:dyDescent="0.15">
      <c r="A102" s="36" t="s">
        <v>14155</v>
      </c>
      <c r="B102" s="45"/>
      <c r="C102" s="46"/>
      <c r="D102" s="46"/>
      <c r="E102" s="46"/>
      <c r="F102" s="46"/>
      <c r="G102" s="46">
        <v>1</v>
      </c>
      <c r="H102" s="37">
        <v>1</v>
      </c>
    </row>
    <row r="103" spans="1:8" x14ac:dyDescent="0.15">
      <c r="A103" s="59" t="s">
        <v>14298</v>
      </c>
      <c r="B103" s="65">
        <v>40</v>
      </c>
      <c r="C103" s="66">
        <v>350</v>
      </c>
      <c r="D103" s="66">
        <v>262</v>
      </c>
      <c r="E103" s="66">
        <v>178</v>
      </c>
      <c r="F103" s="66">
        <v>283</v>
      </c>
      <c r="G103" s="66">
        <v>237</v>
      </c>
      <c r="H103" s="67">
        <v>1350</v>
      </c>
    </row>
    <row r="104" spans="1:8" x14ac:dyDescent="0.15">
      <c r="A104" s="2"/>
      <c r="B104" s="2"/>
      <c r="C104" s="1"/>
      <c r="D104" s="1"/>
      <c r="E104" s="1"/>
    </row>
    <row r="105" spans="1:8" x14ac:dyDescent="0.15">
      <c r="A105" s="2"/>
      <c r="B105" s="2"/>
      <c r="C105" s="1"/>
      <c r="D105" s="1"/>
      <c r="E105" s="1"/>
    </row>
    <row r="106" spans="1:8" x14ac:dyDescent="0.15">
      <c r="A106" s="2"/>
      <c r="B106" s="2"/>
      <c r="C106" s="1"/>
      <c r="D106" s="1"/>
      <c r="E106" s="1"/>
    </row>
    <row r="107" spans="1:8" x14ac:dyDescent="0.15">
      <c r="A107" s="2"/>
      <c r="B107" s="2"/>
      <c r="C107" s="1"/>
      <c r="D107" s="1"/>
      <c r="E107" s="1"/>
    </row>
    <row r="108" spans="1:8" x14ac:dyDescent="0.15">
      <c r="A108" s="2"/>
      <c r="B108" s="2"/>
      <c r="C108" s="1"/>
      <c r="D108" s="1"/>
      <c r="E108" s="1"/>
    </row>
    <row r="109" spans="1:8" x14ac:dyDescent="0.15">
      <c r="A109" s="2"/>
      <c r="B109" s="2"/>
      <c r="C109" s="1"/>
      <c r="D109" s="1"/>
      <c r="E109" s="1"/>
    </row>
    <row r="110" spans="1:8" x14ac:dyDescent="0.15">
      <c r="A110" s="2"/>
      <c r="B110" s="2"/>
      <c r="C110" s="1"/>
      <c r="D110" s="1"/>
      <c r="E110" s="1"/>
    </row>
    <row r="111" spans="1:8" x14ac:dyDescent="0.15">
      <c r="A111" s="2"/>
      <c r="B111" s="2"/>
      <c r="C111" s="1"/>
      <c r="D111" s="1"/>
      <c r="E111" s="1"/>
    </row>
    <row r="112" spans="1:8" x14ac:dyDescent="0.15">
      <c r="A112" s="2"/>
      <c r="B112" s="2"/>
      <c r="C112" s="1"/>
      <c r="D112" s="1"/>
      <c r="E112" s="1"/>
    </row>
    <row r="113" spans="1:5" x14ac:dyDescent="0.15">
      <c r="A113" s="2"/>
      <c r="B113" s="2"/>
      <c r="C113" s="1"/>
      <c r="D113" s="1"/>
      <c r="E113" s="1"/>
    </row>
    <row r="114" spans="1:5" x14ac:dyDescent="0.15">
      <c r="A114" s="2"/>
      <c r="B114" s="2"/>
      <c r="C114" s="1"/>
      <c r="D114" s="1"/>
      <c r="E114" s="1"/>
    </row>
    <row r="115" spans="1:5" x14ac:dyDescent="0.15">
      <c r="A115" s="2"/>
      <c r="B115" s="2"/>
      <c r="C115" s="1"/>
      <c r="D115" s="1"/>
      <c r="E115" s="1"/>
    </row>
    <row r="116" spans="1:5" x14ac:dyDescent="0.15">
      <c r="A116" s="2"/>
      <c r="B116" s="2"/>
      <c r="C116" s="1"/>
      <c r="D116" s="1"/>
      <c r="E116" s="1"/>
    </row>
    <row r="117" spans="1:5" x14ac:dyDescent="0.15">
      <c r="A117" s="2"/>
      <c r="B117" s="2"/>
      <c r="C117" s="1"/>
      <c r="D117" s="1"/>
      <c r="E117" s="1"/>
    </row>
    <row r="118" spans="1:5" x14ac:dyDescent="0.15">
      <c r="A118" s="2"/>
      <c r="B118" s="2"/>
      <c r="C118" s="1"/>
      <c r="D118" s="1"/>
      <c r="E118" s="1"/>
    </row>
    <row r="119" spans="1:5" x14ac:dyDescent="0.15">
      <c r="A119" s="2"/>
      <c r="B119" s="2"/>
      <c r="C119" s="1"/>
      <c r="D119" s="1"/>
      <c r="E119" s="1"/>
    </row>
    <row r="120" spans="1:5" x14ac:dyDescent="0.15">
      <c r="A120" s="2"/>
      <c r="B120" s="2"/>
      <c r="C120" s="1"/>
      <c r="D120" s="1"/>
      <c r="E120" s="1"/>
    </row>
    <row r="121" spans="1:5" x14ac:dyDescent="0.15">
      <c r="A121" s="2"/>
      <c r="B121" s="2"/>
      <c r="C121" s="1"/>
      <c r="D121" s="1"/>
      <c r="E121" s="1"/>
    </row>
    <row r="122" spans="1:5" x14ac:dyDescent="0.15">
      <c r="A122" s="2"/>
      <c r="B122" s="2"/>
      <c r="C122" s="1"/>
      <c r="D122" s="1"/>
      <c r="E122" s="1"/>
    </row>
    <row r="123" spans="1:5" x14ac:dyDescent="0.15">
      <c r="A123" s="2"/>
      <c r="B123" s="2"/>
      <c r="C123" s="1"/>
      <c r="D123" s="1"/>
      <c r="E123" s="1"/>
    </row>
    <row r="124" spans="1:5" x14ac:dyDescent="0.15">
      <c r="A124" s="2"/>
      <c r="B124" s="2"/>
      <c r="C124" s="1"/>
      <c r="D124" s="1"/>
      <c r="E124" s="1"/>
    </row>
    <row r="125" spans="1:5" ht="23" x14ac:dyDescent="0.25">
      <c r="A125" s="10"/>
      <c r="B125" s="2"/>
      <c r="C125" s="1"/>
      <c r="D125" s="1"/>
      <c r="E125" s="1"/>
    </row>
    <row r="126" spans="1:5" ht="23" x14ac:dyDescent="0.25">
      <c r="A126" s="10" t="s">
        <v>14310</v>
      </c>
      <c r="B126" s="2"/>
      <c r="C126" s="1"/>
      <c r="D126" s="1"/>
      <c r="E126" s="1"/>
    </row>
    <row r="127" spans="1:5" ht="23" x14ac:dyDescent="0.25">
      <c r="A127" s="10"/>
      <c r="B127" s="2"/>
      <c r="C127" s="1"/>
      <c r="D127" s="1"/>
      <c r="E127" s="1"/>
    </row>
    <row r="128" spans="1:5" ht="16" x14ac:dyDescent="0.2">
      <c r="A128" s="57" t="s">
        <v>13933</v>
      </c>
      <c r="B128" s="58" t="s">
        <v>14311</v>
      </c>
      <c r="C128" s="1"/>
      <c r="D128" s="1"/>
      <c r="E128" s="1"/>
    </row>
    <row r="129" spans="1:5" x14ac:dyDescent="0.15">
      <c r="A129" s="34" t="s">
        <v>14113</v>
      </c>
      <c r="B129" s="55">
        <v>4.3096774193548395</v>
      </c>
      <c r="C129" s="1"/>
      <c r="D129" s="1"/>
      <c r="E129" s="1"/>
    </row>
    <row r="130" spans="1:5" x14ac:dyDescent="0.15">
      <c r="A130" s="36" t="s">
        <v>14270</v>
      </c>
      <c r="B130" s="56">
        <v>4.3</v>
      </c>
      <c r="C130" s="1"/>
      <c r="D130" s="1"/>
      <c r="E130" s="1"/>
    </row>
    <row r="131" spans="1:5" x14ac:dyDescent="0.15">
      <c r="A131" s="36" t="s">
        <v>14219</v>
      </c>
      <c r="B131" s="56">
        <v>4.25</v>
      </c>
      <c r="C131" s="1"/>
      <c r="D131" s="1"/>
      <c r="E131" s="1"/>
    </row>
    <row r="132" spans="1:5" x14ac:dyDescent="0.15">
      <c r="A132" s="36" t="s">
        <v>13954</v>
      </c>
      <c r="B132" s="56">
        <v>4.1538666666666639</v>
      </c>
      <c r="C132" s="1"/>
      <c r="D132" s="1"/>
      <c r="E132" s="1"/>
    </row>
    <row r="133" spans="1:5" x14ac:dyDescent="0.15">
      <c r="A133" s="36" t="s">
        <v>13942</v>
      </c>
      <c r="B133" s="56">
        <v>4.0777551020408191</v>
      </c>
      <c r="C133" s="1"/>
      <c r="D133" s="1"/>
      <c r="E133" s="1"/>
    </row>
    <row r="134" spans="1:5" x14ac:dyDescent="0.15">
      <c r="A134" s="36" t="s">
        <v>13950</v>
      </c>
      <c r="B134" s="56">
        <v>4.0407158836688959</v>
      </c>
      <c r="C134" s="1"/>
      <c r="D134" s="1"/>
      <c r="E134" s="1"/>
    </row>
    <row r="135" spans="1:5" x14ac:dyDescent="0.15">
      <c r="A135" s="36" t="s">
        <v>14155</v>
      </c>
      <c r="B135" s="56">
        <v>4</v>
      </c>
      <c r="C135" s="1"/>
      <c r="D135" s="1"/>
      <c r="E135" s="1"/>
    </row>
    <row r="136" spans="1:5" x14ac:dyDescent="0.15">
      <c r="A136" s="36" t="s">
        <v>14170</v>
      </c>
      <c r="B136" s="56">
        <v>3.9</v>
      </c>
      <c r="C136" s="1"/>
      <c r="D136" s="1"/>
      <c r="E136" s="1"/>
    </row>
    <row r="137" spans="1:5" x14ac:dyDescent="0.15">
      <c r="A137" s="36" t="s">
        <v>14053</v>
      </c>
      <c r="B137" s="56">
        <v>3.8</v>
      </c>
      <c r="C137" s="1"/>
      <c r="D137" s="1"/>
      <c r="E137" s="1"/>
    </row>
    <row r="138" spans="1:5" x14ac:dyDescent="0.15">
      <c r="A138" s="59" t="s">
        <v>14298</v>
      </c>
      <c r="B138" s="60">
        <v>4.0918518518518558</v>
      </c>
      <c r="C138" s="1"/>
      <c r="D138" s="1"/>
      <c r="E138" s="1"/>
    </row>
    <row r="139" spans="1:5" x14ac:dyDescent="0.15">
      <c r="A139" s="2"/>
      <c r="B139" s="2"/>
      <c r="C139" s="1"/>
      <c r="D139" s="1"/>
      <c r="E139" s="1"/>
    </row>
    <row r="140" spans="1:5" x14ac:dyDescent="0.15">
      <c r="A140" s="2"/>
      <c r="B140" s="2"/>
      <c r="C140" s="1"/>
      <c r="D140" s="1"/>
      <c r="E140" s="1"/>
    </row>
    <row r="141" spans="1:5" x14ac:dyDescent="0.15">
      <c r="A141" s="2"/>
      <c r="B141" s="2"/>
      <c r="C141" s="1"/>
      <c r="D141" s="1"/>
      <c r="E141" s="1"/>
    </row>
    <row r="142" spans="1:5" x14ac:dyDescent="0.15">
      <c r="A142" s="2"/>
      <c r="B142" s="2"/>
      <c r="C142" s="1"/>
      <c r="D142" s="1"/>
      <c r="E142" s="1"/>
    </row>
    <row r="143" spans="1:5" ht="23" x14ac:dyDescent="0.25">
      <c r="A143" s="10" t="s">
        <v>14312</v>
      </c>
      <c r="C143" s="1"/>
    </row>
    <row r="144" spans="1:5" x14ac:dyDescent="0.15">
      <c r="C144" s="1"/>
    </row>
    <row r="145" spans="1:19" x14ac:dyDescent="0.15">
      <c r="A145" s="34"/>
      <c r="B145" s="32" t="s">
        <v>14724</v>
      </c>
      <c r="C145" s="40"/>
      <c r="D145" s="41"/>
      <c r="E145" s="1"/>
      <c r="F145" s="1"/>
      <c r="G145" s="1"/>
      <c r="H145" s="1"/>
      <c r="I145" s="1"/>
      <c r="J145" s="1"/>
      <c r="K145" s="1"/>
      <c r="L145" s="1"/>
      <c r="M145" s="1"/>
      <c r="N145" s="1"/>
      <c r="O145" s="1"/>
      <c r="P145" s="1"/>
      <c r="Q145" s="1"/>
      <c r="R145" s="1"/>
      <c r="S145" s="1"/>
    </row>
    <row r="146" spans="1:19" x14ac:dyDescent="0.15">
      <c r="A146" s="32" t="s">
        <v>13932</v>
      </c>
      <c r="B146" s="34" t="s">
        <v>14313</v>
      </c>
      <c r="C146" s="42" t="s">
        <v>14311</v>
      </c>
      <c r="D146" s="48" t="s">
        <v>14314</v>
      </c>
    </row>
    <row r="147" spans="1:19" x14ac:dyDescent="0.15">
      <c r="A147" s="34" t="s">
        <v>14315</v>
      </c>
      <c r="B147" s="43">
        <v>29</v>
      </c>
      <c r="C147" s="52">
        <v>4.293103448275863</v>
      </c>
      <c r="D147" s="49">
        <v>24</v>
      </c>
    </row>
    <row r="148" spans="1:19" x14ac:dyDescent="0.15">
      <c r="A148" s="36" t="s">
        <v>14316</v>
      </c>
      <c r="B148" s="45">
        <v>24</v>
      </c>
      <c r="C148" s="53">
        <v>4.25</v>
      </c>
      <c r="D148" s="50">
        <v>22</v>
      </c>
    </row>
    <row r="149" spans="1:19" x14ac:dyDescent="0.15">
      <c r="A149" s="36" t="s">
        <v>14318</v>
      </c>
      <c r="B149" s="45">
        <v>21</v>
      </c>
      <c r="C149" s="53">
        <v>4.2285714285714295</v>
      </c>
      <c r="D149" s="50">
        <v>19</v>
      </c>
    </row>
    <row r="150" spans="1:19" x14ac:dyDescent="0.15">
      <c r="A150" s="36" t="s">
        <v>14317</v>
      </c>
      <c r="B150" s="45">
        <v>33</v>
      </c>
      <c r="C150" s="53">
        <v>4.1939393939393943</v>
      </c>
      <c r="D150" s="50">
        <v>19</v>
      </c>
    </row>
    <row r="151" spans="1:19" x14ac:dyDescent="0.15">
      <c r="A151" s="36" t="s">
        <v>14320</v>
      </c>
      <c r="B151" s="45">
        <v>18</v>
      </c>
      <c r="C151" s="53">
        <v>4.3055555555555554</v>
      </c>
      <c r="D151" s="50">
        <v>18</v>
      </c>
    </row>
    <row r="152" spans="1:19" x14ac:dyDescent="0.15">
      <c r="A152" s="36" t="s">
        <v>14319</v>
      </c>
      <c r="B152" s="45">
        <v>21</v>
      </c>
      <c r="C152" s="53">
        <v>4.2190476190476192</v>
      </c>
      <c r="D152" s="50">
        <v>18</v>
      </c>
    </row>
    <row r="153" spans="1:19" x14ac:dyDescent="0.15">
      <c r="A153" s="36" t="s">
        <v>14321</v>
      </c>
      <c r="B153" s="45">
        <v>23</v>
      </c>
      <c r="C153" s="53">
        <v>4.247826086956521</v>
      </c>
      <c r="D153" s="50">
        <v>17</v>
      </c>
    </row>
    <row r="154" spans="1:19" x14ac:dyDescent="0.15">
      <c r="A154" s="36" t="s">
        <v>14322</v>
      </c>
      <c r="B154" s="45">
        <v>16</v>
      </c>
      <c r="C154" s="53">
        <v>4.3687499999999995</v>
      </c>
      <c r="D154" s="50">
        <v>16</v>
      </c>
    </row>
    <row r="155" spans="1:19" x14ac:dyDescent="0.15">
      <c r="A155" s="36" t="s">
        <v>14323</v>
      </c>
      <c r="B155" s="45">
        <v>53</v>
      </c>
      <c r="C155" s="53">
        <v>4.0773584905660361</v>
      </c>
      <c r="D155" s="50">
        <v>16</v>
      </c>
    </row>
    <row r="156" spans="1:19" x14ac:dyDescent="0.15">
      <c r="A156" s="36" t="s">
        <v>14324</v>
      </c>
      <c r="B156" s="45">
        <v>15</v>
      </c>
      <c r="C156" s="53">
        <v>4.3533333333333335</v>
      </c>
      <c r="D156" s="50">
        <v>14</v>
      </c>
    </row>
    <row r="157" spans="1:19" x14ac:dyDescent="0.15">
      <c r="A157" s="36" t="s">
        <v>14326</v>
      </c>
      <c r="B157" s="45">
        <v>19</v>
      </c>
      <c r="C157" s="53">
        <v>4.1894736842105269</v>
      </c>
      <c r="D157" s="50">
        <v>13</v>
      </c>
    </row>
    <row r="158" spans="1:19" x14ac:dyDescent="0.15">
      <c r="A158" s="36" t="s">
        <v>14325</v>
      </c>
      <c r="B158" s="45">
        <v>15</v>
      </c>
      <c r="C158" s="53">
        <v>4.38</v>
      </c>
      <c r="D158" s="50">
        <v>13</v>
      </c>
    </row>
    <row r="159" spans="1:19" x14ac:dyDescent="0.15">
      <c r="A159" s="36" t="s">
        <v>14327</v>
      </c>
      <c r="B159" s="45">
        <v>23</v>
      </c>
      <c r="C159" s="53">
        <v>4.1260869565217391</v>
      </c>
      <c r="D159" s="50">
        <v>12</v>
      </c>
    </row>
    <row r="160" spans="1:19" x14ac:dyDescent="0.15">
      <c r="A160" s="36" t="s">
        <v>14328</v>
      </c>
      <c r="B160" s="45">
        <v>21</v>
      </c>
      <c r="C160" s="53">
        <v>4.0571428571428569</v>
      </c>
      <c r="D160" s="50">
        <v>11</v>
      </c>
    </row>
    <row r="161" spans="1:4" x14ac:dyDescent="0.15">
      <c r="A161" s="36" t="s">
        <v>14329</v>
      </c>
      <c r="B161" s="45">
        <v>12</v>
      </c>
      <c r="C161" s="53">
        <v>4.3500000000000005</v>
      </c>
      <c r="D161" s="50">
        <v>11</v>
      </c>
    </row>
    <row r="162" spans="1:4" x14ac:dyDescent="0.15">
      <c r="A162" s="36" t="s">
        <v>14331</v>
      </c>
      <c r="B162" s="45">
        <v>27</v>
      </c>
      <c r="C162" s="53">
        <v>4.0814814814814815</v>
      </c>
      <c r="D162" s="50">
        <v>10</v>
      </c>
    </row>
    <row r="163" spans="1:4" x14ac:dyDescent="0.15">
      <c r="A163" s="36" t="s">
        <v>14330</v>
      </c>
      <c r="B163" s="45">
        <v>13</v>
      </c>
      <c r="C163" s="53">
        <v>4.1846153846153848</v>
      </c>
      <c r="D163" s="50">
        <v>10</v>
      </c>
    </row>
    <row r="164" spans="1:4" x14ac:dyDescent="0.15">
      <c r="A164" s="36" t="s">
        <v>14333</v>
      </c>
      <c r="B164" s="45">
        <v>15</v>
      </c>
      <c r="C164" s="53">
        <v>4.2</v>
      </c>
      <c r="D164" s="50">
        <v>9</v>
      </c>
    </row>
    <row r="165" spans="1:4" x14ac:dyDescent="0.15">
      <c r="A165" s="36" t="s">
        <v>14332</v>
      </c>
      <c r="B165" s="45">
        <v>21</v>
      </c>
      <c r="C165" s="53">
        <v>4.1476190476190471</v>
      </c>
      <c r="D165" s="50">
        <v>9</v>
      </c>
    </row>
    <row r="166" spans="1:4" x14ac:dyDescent="0.15">
      <c r="A166" s="36" t="s">
        <v>14334</v>
      </c>
      <c r="B166" s="45">
        <v>9</v>
      </c>
      <c r="C166" s="53">
        <v>4.2888888888888888</v>
      </c>
      <c r="D166" s="50">
        <v>9</v>
      </c>
    </row>
    <row r="167" spans="1:4" x14ac:dyDescent="0.15">
      <c r="A167" s="36" t="s">
        <v>14335</v>
      </c>
      <c r="B167" s="45">
        <v>7</v>
      </c>
      <c r="C167" s="53">
        <v>4.5142857142857142</v>
      </c>
      <c r="D167" s="50">
        <v>7</v>
      </c>
    </row>
    <row r="168" spans="1:4" x14ac:dyDescent="0.15">
      <c r="A168" s="36" t="s">
        <v>14336</v>
      </c>
      <c r="B168" s="45">
        <v>7</v>
      </c>
      <c r="C168" s="53">
        <v>4.4428571428571431</v>
      </c>
      <c r="D168" s="50">
        <v>7</v>
      </c>
    </row>
    <row r="169" spans="1:4" x14ac:dyDescent="0.15">
      <c r="A169" s="36" t="s">
        <v>14337</v>
      </c>
      <c r="B169" s="45">
        <v>10</v>
      </c>
      <c r="C169" s="53">
        <v>4.1700000000000008</v>
      </c>
      <c r="D169" s="50">
        <v>6</v>
      </c>
    </row>
    <row r="170" spans="1:4" x14ac:dyDescent="0.15">
      <c r="A170" s="36" t="s">
        <v>14338</v>
      </c>
      <c r="B170" s="45">
        <v>13</v>
      </c>
      <c r="C170" s="53">
        <v>4.0846153846153843</v>
      </c>
      <c r="D170" s="50">
        <v>6</v>
      </c>
    </row>
    <row r="171" spans="1:4" x14ac:dyDescent="0.15">
      <c r="A171" s="36" t="s">
        <v>14341</v>
      </c>
      <c r="B171" s="45">
        <v>8</v>
      </c>
      <c r="C171" s="53">
        <v>4.2624999999999993</v>
      </c>
      <c r="D171" s="50">
        <v>5</v>
      </c>
    </row>
    <row r="172" spans="1:4" x14ac:dyDescent="0.15">
      <c r="A172" s="36" t="s">
        <v>14345</v>
      </c>
      <c r="B172" s="45">
        <v>6</v>
      </c>
      <c r="C172" s="53">
        <v>4.2499999999999991</v>
      </c>
      <c r="D172" s="50">
        <v>5</v>
      </c>
    </row>
    <row r="173" spans="1:4" x14ac:dyDescent="0.15">
      <c r="A173" s="36" t="s">
        <v>14343</v>
      </c>
      <c r="B173" s="45">
        <v>14</v>
      </c>
      <c r="C173" s="53">
        <v>4.1571428571428575</v>
      </c>
      <c r="D173" s="50">
        <v>5</v>
      </c>
    </row>
    <row r="174" spans="1:4" x14ac:dyDescent="0.15">
      <c r="A174" s="36" t="s">
        <v>14339</v>
      </c>
      <c r="B174" s="45">
        <v>6</v>
      </c>
      <c r="C174" s="53">
        <v>4.2333333333333334</v>
      </c>
      <c r="D174" s="50">
        <v>5</v>
      </c>
    </row>
    <row r="175" spans="1:4" x14ac:dyDescent="0.15">
      <c r="A175" s="36" t="s">
        <v>14344</v>
      </c>
      <c r="B175" s="45">
        <v>10</v>
      </c>
      <c r="C175" s="53">
        <v>4.12</v>
      </c>
      <c r="D175" s="50">
        <v>5</v>
      </c>
    </row>
    <row r="176" spans="1:4" x14ac:dyDescent="0.15">
      <c r="A176" s="36" t="s">
        <v>14342</v>
      </c>
      <c r="B176" s="45">
        <v>11</v>
      </c>
      <c r="C176" s="53">
        <v>4.1000000000000005</v>
      </c>
      <c r="D176" s="50">
        <v>5</v>
      </c>
    </row>
    <row r="177" spans="1:4" x14ac:dyDescent="0.15">
      <c r="A177" s="36" t="s">
        <v>14340</v>
      </c>
      <c r="B177" s="45">
        <v>5</v>
      </c>
      <c r="C177" s="53">
        <v>4.3</v>
      </c>
      <c r="D177" s="50">
        <v>5</v>
      </c>
    </row>
    <row r="178" spans="1:4" x14ac:dyDescent="0.15">
      <c r="A178" s="36" t="s">
        <v>14353</v>
      </c>
      <c r="B178" s="45">
        <v>4</v>
      </c>
      <c r="C178" s="53">
        <v>4.45</v>
      </c>
      <c r="D178" s="50">
        <v>4</v>
      </c>
    </row>
    <row r="179" spans="1:4" x14ac:dyDescent="0.15">
      <c r="A179" s="36" t="s">
        <v>14352</v>
      </c>
      <c r="B179" s="45">
        <v>4</v>
      </c>
      <c r="C179" s="53">
        <v>4.3500000000000005</v>
      </c>
      <c r="D179" s="50">
        <v>4</v>
      </c>
    </row>
    <row r="180" spans="1:4" x14ac:dyDescent="0.15">
      <c r="A180" s="36" t="s">
        <v>14349</v>
      </c>
      <c r="B180" s="45">
        <v>4</v>
      </c>
      <c r="C180" s="53">
        <v>4.55</v>
      </c>
      <c r="D180" s="50">
        <v>4</v>
      </c>
    </row>
    <row r="181" spans="1:4" x14ac:dyDescent="0.15">
      <c r="A181" s="36" t="s">
        <v>14346</v>
      </c>
      <c r="B181" s="45">
        <v>30</v>
      </c>
      <c r="C181" s="53">
        <v>3.8366666666666669</v>
      </c>
      <c r="D181" s="50">
        <v>4</v>
      </c>
    </row>
    <row r="182" spans="1:4" x14ac:dyDescent="0.15">
      <c r="A182" s="36" t="s">
        <v>14354</v>
      </c>
      <c r="B182" s="45">
        <v>4</v>
      </c>
      <c r="C182" s="53">
        <v>4.375</v>
      </c>
      <c r="D182" s="50">
        <v>4</v>
      </c>
    </row>
    <row r="183" spans="1:4" x14ac:dyDescent="0.15">
      <c r="A183" s="36" t="s">
        <v>14351</v>
      </c>
      <c r="B183" s="45">
        <v>5</v>
      </c>
      <c r="C183" s="53">
        <v>4.16</v>
      </c>
      <c r="D183" s="50">
        <v>4</v>
      </c>
    </row>
    <row r="184" spans="1:4" x14ac:dyDescent="0.15">
      <c r="A184" s="36" t="s">
        <v>14348</v>
      </c>
      <c r="B184" s="45">
        <v>14</v>
      </c>
      <c r="C184" s="53">
        <v>4</v>
      </c>
      <c r="D184" s="50">
        <v>4</v>
      </c>
    </row>
    <row r="185" spans="1:4" x14ac:dyDescent="0.15">
      <c r="A185" s="36" t="s">
        <v>14347</v>
      </c>
      <c r="B185" s="45">
        <v>7</v>
      </c>
      <c r="C185" s="53">
        <v>4.0571428571428578</v>
      </c>
      <c r="D185" s="50">
        <v>4</v>
      </c>
    </row>
    <row r="186" spans="1:4" x14ac:dyDescent="0.15">
      <c r="A186" s="36" t="s">
        <v>14350</v>
      </c>
      <c r="B186" s="45">
        <v>5</v>
      </c>
      <c r="C186" s="53">
        <v>4.2799999999999994</v>
      </c>
      <c r="D186" s="50">
        <v>4</v>
      </c>
    </row>
    <row r="187" spans="1:4" x14ac:dyDescent="0.15">
      <c r="A187" s="36" t="s">
        <v>14368</v>
      </c>
      <c r="B187" s="45">
        <v>4</v>
      </c>
      <c r="C187" s="53">
        <v>4.3</v>
      </c>
      <c r="D187" s="50">
        <v>3</v>
      </c>
    </row>
    <row r="188" spans="1:4" x14ac:dyDescent="0.15">
      <c r="A188" s="36" t="s">
        <v>14369</v>
      </c>
      <c r="B188" s="45">
        <v>3</v>
      </c>
      <c r="C188" s="53">
        <v>4.4333333333333336</v>
      </c>
      <c r="D188" s="50">
        <v>3</v>
      </c>
    </row>
    <row r="189" spans="1:4" x14ac:dyDescent="0.15">
      <c r="A189" s="36" t="s">
        <v>14363</v>
      </c>
      <c r="B189" s="45">
        <v>14</v>
      </c>
      <c r="C189" s="53">
        <v>3.9499999999999997</v>
      </c>
      <c r="D189" s="50">
        <v>3</v>
      </c>
    </row>
    <row r="190" spans="1:4" x14ac:dyDescent="0.15">
      <c r="A190" s="36" t="s">
        <v>14357</v>
      </c>
      <c r="B190" s="45">
        <v>3</v>
      </c>
      <c r="C190" s="53">
        <v>4.3</v>
      </c>
      <c r="D190" s="50">
        <v>3</v>
      </c>
    </row>
    <row r="191" spans="1:4" x14ac:dyDescent="0.15">
      <c r="A191" s="36" t="s">
        <v>14360</v>
      </c>
      <c r="B191" s="45">
        <v>3</v>
      </c>
      <c r="C191" s="53">
        <v>4.3</v>
      </c>
      <c r="D191" s="50">
        <v>3</v>
      </c>
    </row>
    <row r="192" spans="1:4" x14ac:dyDescent="0.15">
      <c r="A192" s="36" t="s">
        <v>14366</v>
      </c>
      <c r="B192" s="45">
        <v>4</v>
      </c>
      <c r="C192" s="53">
        <v>4.2249999999999996</v>
      </c>
      <c r="D192" s="50">
        <v>3</v>
      </c>
    </row>
    <row r="193" spans="1:4" x14ac:dyDescent="0.15">
      <c r="A193" s="36" t="s">
        <v>14356</v>
      </c>
      <c r="B193" s="45">
        <v>4</v>
      </c>
      <c r="C193" s="53">
        <v>4.1749999999999998</v>
      </c>
      <c r="D193" s="50">
        <v>3</v>
      </c>
    </row>
    <row r="194" spans="1:4" x14ac:dyDescent="0.15">
      <c r="A194" s="36" t="s">
        <v>14365</v>
      </c>
      <c r="B194" s="45">
        <v>3</v>
      </c>
      <c r="C194" s="53">
        <v>4.2</v>
      </c>
      <c r="D194" s="50">
        <v>3</v>
      </c>
    </row>
    <row r="195" spans="1:4" x14ac:dyDescent="0.15">
      <c r="A195" s="36" t="s">
        <v>14371</v>
      </c>
      <c r="B195" s="45">
        <v>3</v>
      </c>
      <c r="C195" s="53">
        <v>4.2666666666666666</v>
      </c>
      <c r="D195" s="50">
        <v>3</v>
      </c>
    </row>
    <row r="196" spans="1:4" x14ac:dyDescent="0.15">
      <c r="A196" s="36" t="s">
        <v>14355</v>
      </c>
      <c r="B196" s="45">
        <v>3</v>
      </c>
      <c r="C196" s="53">
        <v>4.4000000000000004</v>
      </c>
      <c r="D196" s="50">
        <v>3</v>
      </c>
    </row>
    <row r="197" spans="1:4" x14ac:dyDescent="0.15">
      <c r="A197" s="36" t="s">
        <v>14362</v>
      </c>
      <c r="B197" s="45">
        <v>25</v>
      </c>
      <c r="C197" s="53">
        <v>4.0479999999999992</v>
      </c>
      <c r="D197" s="50">
        <v>3</v>
      </c>
    </row>
    <row r="198" spans="1:4" x14ac:dyDescent="0.15">
      <c r="A198" s="36" t="s">
        <v>14370</v>
      </c>
      <c r="B198" s="45">
        <v>3</v>
      </c>
      <c r="C198" s="53">
        <v>4.4666666666666668</v>
      </c>
      <c r="D198" s="50">
        <v>3</v>
      </c>
    </row>
    <row r="199" spans="1:4" x14ac:dyDescent="0.15">
      <c r="A199" s="36" t="s">
        <v>14358</v>
      </c>
      <c r="B199" s="45">
        <v>4</v>
      </c>
      <c r="C199" s="53">
        <v>4.125</v>
      </c>
      <c r="D199" s="50">
        <v>3</v>
      </c>
    </row>
    <row r="200" spans="1:4" x14ac:dyDescent="0.15">
      <c r="A200" s="36" t="s">
        <v>14361</v>
      </c>
      <c r="B200" s="45">
        <v>6</v>
      </c>
      <c r="C200" s="53">
        <v>4.1000000000000005</v>
      </c>
      <c r="D200" s="50">
        <v>3</v>
      </c>
    </row>
    <row r="201" spans="1:4" x14ac:dyDescent="0.15">
      <c r="A201" s="36" t="s">
        <v>14364</v>
      </c>
      <c r="B201" s="45">
        <v>3</v>
      </c>
      <c r="C201" s="53">
        <v>4.3333333333333339</v>
      </c>
      <c r="D201" s="50">
        <v>3</v>
      </c>
    </row>
    <row r="202" spans="1:4" x14ac:dyDescent="0.15">
      <c r="A202" s="36" t="s">
        <v>14359</v>
      </c>
      <c r="B202" s="45">
        <v>4</v>
      </c>
      <c r="C202" s="53">
        <v>4.1750000000000007</v>
      </c>
      <c r="D202" s="50">
        <v>3</v>
      </c>
    </row>
    <row r="203" spans="1:4" x14ac:dyDescent="0.15">
      <c r="A203" s="36" t="s">
        <v>14367</v>
      </c>
      <c r="B203" s="45">
        <v>3</v>
      </c>
      <c r="C203" s="53">
        <v>4.2666666666666666</v>
      </c>
      <c r="D203" s="50">
        <v>3</v>
      </c>
    </row>
    <row r="204" spans="1:4" x14ac:dyDescent="0.15">
      <c r="A204" s="36" t="s">
        <v>14387</v>
      </c>
      <c r="B204" s="45">
        <v>3</v>
      </c>
      <c r="C204" s="53">
        <v>4.333333333333333</v>
      </c>
      <c r="D204" s="50">
        <v>2</v>
      </c>
    </row>
    <row r="205" spans="1:4" x14ac:dyDescent="0.15">
      <c r="A205" s="36" t="s">
        <v>14376</v>
      </c>
      <c r="B205" s="45">
        <v>5</v>
      </c>
      <c r="C205" s="53">
        <v>3.8600000000000003</v>
      </c>
      <c r="D205" s="50">
        <v>2</v>
      </c>
    </row>
    <row r="206" spans="1:4" x14ac:dyDescent="0.15">
      <c r="A206" s="36" t="s">
        <v>14382</v>
      </c>
      <c r="B206" s="45">
        <v>3</v>
      </c>
      <c r="C206" s="53">
        <v>4.166666666666667</v>
      </c>
      <c r="D206" s="50">
        <v>2</v>
      </c>
    </row>
    <row r="207" spans="1:4" x14ac:dyDescent="0.15">
      <c r="A207" s="36" t="s">
        <v>14389</v>
      </c>
      <c r="B207" s="45">
        <v>7</v>
      </c>
      <c r="C207" s="53">
        <v>4.0999999999999996</v>
      </c>
      <c r="D207" s="50">
        <v>2</v>
      </c>
    </row>
    <row r="208" spans="1:4" x14ac:dyDescent="0.15">
      <c r="A208" s="36" t="s">
        <v>14391</v>
      </c>
      <c r="B208" s="45">
        <v>6</v>
      </c>
      <c r="C208" s="53">
        <v>4.0333333333333332</v>
      </c>
      <c r="D208" s="50">
        <v>2</v>
      </c>
    </row>
    <row r="209" spans="1:4" x14ac:dyDescent="0.15">
      <c r="A209" s="36" t="s">
        <v>14375</v>
      </c>
      <c r="B209" s="45">
        <v>5</v>
      </c>
      <c r="C209" s="53">
        <v>4.0600000000000005</v>
      </c>
      <c r="D209" s="50">
        <v>2</v>
      </c>
    </row>
    <row r="210" spans="1:4" x14ac:dyDescent="0.15">
      <c r="A210" s="36" t="s">
        <v>14384</v>
      </c>
      <c r="B210" s="45">
        <v>3</v>
      </c>
      <c r="C210" s="53">
        <v>4.166666666666667</v>
      </c>
      <c r="D210" s="50">
        <v>2</v>
      </c>
    </row>
    <row r="211" spans="1:4" x14ac:dyDescent="0.15">
      <c r="A211" s="36" t="s">
        <v>14381</v>
      </c>
      <c r="B211" s="45">
        <v>2</v>
      </c>
      <c r="C211" s="53">
        <v>4.2</v>
      </c>
      <c r="D211" s="50">
        <v>2</v>
      </c>
    </row>
    <row r="212" spans="1:4" x14ac:dyDescent="0.15">
      <c r="A212" s="36" t="s">
        <v>14399</v>
      </c>
      <c r="B212" s="45">
        <v>11</v>
      </c>
      <c r="C212" s="53">
        <v>3.7</v>
      </c>
      <c r="D212" s="50">
        <v>2</v>
      </c>
    </row>
    <row r="213" spans="1:4" x14ac:dyDescent="0.15">
      <c r="A213" s="36" t="s">
        <v>14377</v>
      </c>
      <c r="B213" s="45">
        <v>2</v>
      </c>
      <c r="C213" s="53">
        <v>4.2</v>
      </c>
      <c r="D213" s="50">
        <v>2</v>
      </c>
    </row>
    <row r="214" spans="1:4" x14ac:dyDescent="0.15">
      <c r="A214" s="36" t="s">
        <v>14397</v>
      </c>
      <c r="B214" s="45">
        <v>2</v>
      </c>
      <c r="C214" s="53">
        <v>4.25</v>
      </c>
      <c r="D214" s="50">
        <v>2</v>
      </c>
    </row>
    <row r="215" spans="1:4" x14ac:dyDescent="0.15">
      <c r="A215" s="36" t="s">
        <v>14393</v>
      </c>
      <c r="B215" s="45">
        <v>2</v>
      </c>
      <c r="C215" s="53">
        <v>4.3000000000000007</v>
      </c>
      <c r="D215" s="50">
        <v>2</v>
      </c>
    </row>
    <row r="216" spans="1:4" x14ac:dyDescent="0.15">
      <c r="A216" s="36" t="s">
        <v>14392</v>
      </c>
      <c r="B216" s="45">
        <v>2</v>
      </c>
      <c r="C216" s="53">
        <v>4.45</v>
      </c>
      <c r="D216" s="50">
        <v>2</v>
      </c>
    </row>
    <row r="217" spans="1:4" x14ac:dyDescent="0.15">
      <c r="A217" s="36" t="s">
        <v>14385</v>
      </c>
      <c r="B217" s="45">
        <v>5</v>
      </c>
      <c r="C217" s="53">
        <v>4.0999999999999996</v>
      </c>
      <c r="D217" s="50">
        <v>2</v>
      </c>
    </row>
    <row r="218" spans="1:4" x14ac:dyDescent="0.15">
      <c r="A218" s="36" t="s">
        <v>14373</v>
      </c>
      <c r="B218" s="45">
        <v>4</v>
      </c>
      <c r="C218" s="53">
        <v>4.2</v>
      </c>
      <c r="D218" s="50">
        <v>2</v>
      </c>
    </row>
    <row r="219" spans="1:4" x14ac:dyDescent="0.15">
      <c r="A219" s="36" t="s">
        <v>14379</v>
      </c>
      <c r="B219" s="45">
        <v>5</v>
      </c>
      <c r="C219" s="53">
        <v>4.1399999999999988</v>
      </c>
      <c r="D219" s="50">
        <v>2</v>
      </c>
    </row>
    <row r="220" spans="1:4" x14ac:dyDescent="0.15">
      <c r="A220" s="36" t="s">
        <v>14398</v>
      </c>
      <c r="B220" s="45">
        <v>6</v>
      </c>
      <c r="C220" s="53">
        <v>3.9166666666666665</v>
      </c>
      <c r="D220" s="50">
        <v>2</v>
      </c>
    </row>
    <row r="221" spans="1:4" x14ac:dyDescent="0.15">
      <c r="A221" s="36" t="s">
        <v>14394</v>
      </c>
      <c r="B221" s="45">
        <v>4</v>
      </c>
      <c r="C221" s="53">
        <v>4.125</v>
      </c>
      <c r="D221" s="50">
        <v>2</v>
      </c>
    </row>
    <row r="222" spans="1:4" x14ac:dyDescent="0.15">
      <c r="A222" s="36" t="s">
        <v>14395</v>
      </c>
      <c r="B222" s="45">
        <v>2</v>
      </c>
      <c r="C222" s="53">
        <v>4.25</v>
      </c>
      <c r="D222" s="50">
        <v>2</v>
      </c>
    </row>
    <row r="223" spans="1:4" x14ac:dyDescent="0.15">
      <c r="A223" s="36" t="s">
        <v>14372</v>
      </c>
      <c r="B223" s="45">
        <v>2</v>
      </c>
      <c r="C223" s="53">
        <v>4.5500000000000007</v>
      </c>
      <c r="D223" s="50">
        <v>2</v>
      </c>
    </row>
    <row r="224" spans="1:4" x14ac:dyDescent="0.15">
      <c r="A224" s="36" t="s">
        <v>14378</v>
      </c>
      <c r="B224" s="45">
        <v>2</v>
      </c>
      <c r="C224" s="53">
        <v>4.5</v>
      </c>
      <c r="D224" s="50">
        <v>2</v>
      </c>
    </row>
    <row r="225" spans="1:4" x14ac:dyDescent="0.15">
      <c r="A225" s="36" t="s">
        <v>14380</v>
      </c>
      <c r="B225" s="45">
        <v>6</v>
      </c>
      <c r="C225" s="53">
        <v>4.1333333333333329</v>
      </c>
      <c r="D225" s="50">
        <v>2</v>
      </c>
    </row>
    <row r="226" spans="1:4" x14ac:dyDescent="0.15">
      <c r="A226" s="36" t="s">
        <v>14383</v>
      </c>
      <c r="B226" s="45">
        <v>11</v>
      </c>
      <c r="C226" s="53">
        <v>3.8909090909090907</v>
      </c>
      <c r="D226" s="50">
        <v>2</v>
      </c>
    </row>
    <row r="227" spans="1:4" x14ac:dyDescent="0.15">
      <c r="A227" s="36" t="s">
        <v>14386</v>
      </c>
      <c r="B227" s="45">
        <v>2</v>
      </c>
      <c r="C227" s="53">
        <v>4.45</v>
      </c>
      <c r="D227" s="50">
        <v>2</v>
      </c>
    </row>
    <row r="228" spans="1:4" x14ac:dyDescent="0.15">
      <c r="A228" s="36" t="s">
        <v>14374</v>
      </c>
      <c r="B228" s="45">
        <v>4</v>
      </c>
      <c r="C228" s="53">
        <v>4.1749999999999998</v>
      </c>
      <c r="D228" s="50">
        <v>2</v>
      </c>
    </row>
    <row r="229" spans="1:4" x14ac:dyDescent="0.15">
      <c r="A229" s="36" t="s">
        <v>14390</v>
      </c>
      <c r="B229" s="45">
        <v>2</v>
      </c>
      <c r="C229" s="53">
        <v>4.3499999999999996</v>
      </c>
      <c r="D229" s="50">
        <v>2</v>
      </c>
    </row>
    <row r="230" spans="1:4" x14ac:dyDescent="0.15">
      <c r="A230" s="36" t="s">
        <v>14388</v>
      </c>
      <c r="B230" s="45">
        <v>2</v>
      </c>
      <c r="C230" s="53">
        <v>4.4000000000000004</v>
      </c>
      <c r="D230" s="50">
        <v>2</v>
      </c>
    </row>
    <row r="231" spans="1:4" x14ac:dyDescent="0.15">
      <c r="A231" s="36" t="s">
        <v>14396</v>
      </c>
      <c r="B231" s="45">
        <v>3</v>
      </c>
      <c r="C231" s="53">
        <v>4.1333333333333337</v>
      </c>
      <c r="D231" s="50">
        <v>2</v>
      </c>
    </row>
    <row r="232" spans="1:4" x14ac:dyDescent="0.15">
      <c r="A232" s="36" t="s">
        <v>14487</v>
      </c>
      <c r="B232" s="45">
        <v>1</v>
      </c>
      <c r="C232" s="53">
        <v>4.5</v>
      </c>
      <c r="D232" s="50">
        <v>1</v>
      </c>
    </row>
    <row r="233" spans="1:4" x14ac:dyDescent="0.15">
      <c r="A233" s="36" t="s">
        <v>14458</v>
      </c>
      <c r="B233" s="45">
        <v>1</v>
      </c>
      <c r="C233" s="53">
        <v>4.3</v>
      </c>
      <c r="D233" s="50">
        <v>1</v>
      </c>
    </row>
    <row r="234" spans="1:4" x14ac:dyDescent="0.15">
      <c r="A234" s="36" t="s">
        <v>14525</v>
      </c>
      <c r="B234" s="45">
        <v>17</v>
      </c>
      <c r="C234" s="53">
        <v>4.0352941176470596</v>
      </c>
      <c r="D234" s="50">
        <v>1</v>
      </c>
    </row>
    <row r="235" spans="1:4" x14ac:dyDescent="0.15">
      <c r="A235" s="36" t="s">
        <v>14442</v>
      </c>
      <c r="B235" s="45">
        <v>1</v>
      </c>
      <c r="C235" s="53">
        <v>4.4000000000000004</v>
      </c>
      <c r="D235" s="50">
        <v>1</v>
      </c>
    </row>
    <row r="236" spans="1:4" x14ac:dyDescent="0.15">
      <c r="A236" s="36" t="s">
        <v>14409</v>
      </c>
      <c r="B236" s="45">
        <v>1</v>
      </c>
      <c r="C236" s="53">
        <v>4.4000000000000004</v>
      </c>
      <c r="D236" s="50">
        <v>1</v>
      </c>
    </row>
    <row r="237" spans="1:4" x14ac:dyDescent="0.15">
      <c r="A237" s="36" t="s">
        <v>14513</v>
      </c>
      <c r="B237" s="45">
        <v>2</v>
      </c>
      <c r="C237" s="53">
        <v>4.0999999999999996</v>
      </c>
      <c r="D237" s="50">
        <v>1</v>
      </c>
    </row>
    <row r="238" spans="1:4" x14ac:dyDescent="0.15">
      <c r="A238" s="36" t="s">
        <v>14404</v>
      </c>
      <c r="B238" s="45">
        <v>1</v>
      </c>
      <c r="C238" s="53">
        <v>4.5</v>
      </c>
      <c r="D238" s="50">
        <v>1</v>
      </c>
    </row>
    <row r="239" spans="1:4" x14ac:dyDescent="0.15">
      <c r="A239" s="36" t="s">
        <v>14519</v>
      </c>
      <c r="B239" s="45">
        <v>1</v>
      </c>
      <c r="C239" s="53">
        <v>4.5999999999999996</v>
      </c>
      <c r="D239" s="50">
        <v>1</v>
      </c>
    </row>
    <row r="240" spans="1:4" x14ac:dyDescent="0.15">
      <c r="A240" s="36" t="s">
        <v>14403</v>
      </c>
      <c r="B240" s="45">
        <v>7</v>
      </c>
      <c r="C240" s="53">
        <v>3.9000000000000008</v>
      </c>
      <c r="D240" s="50">
        <v>1</v>
      </c>
    </row>
    <row r="241" spans="1:4" x14ac:dyDescent="0.15">
      <c r="A241" s="36" t="s">
        <v>14520</v>
      </c>
      <c r="B241" s="45">
        <v>1</v>
      </c>
      <c r="C241" s="53">
        <v>4.5</v>
      </c>
      <c r="D241" s="50">
        <v>1</v>
      </c>
    </row>
    <row r="242" spans="1:4" x14ac:dyDescent="0.15">
      <c r="A242" s="36" t="s">
        <v>14492</v>
      </c>
      <c r="B242" s="45">
        <v>1</v>
      </c>
      <c r="C242" s="53">
        <v>4.4000000000000004</v>
      </c>
      <c r="D242" s="50">
        <v>1</v>
      </c>
    </row>
    <row r="243" spans="1:4" x14ac:dyDescent="0.15">
      <c r="A243" s="36" t="s">
        <v>14461</v>
      </c>
      <c r="B243" s="45">
        <v>1</v>
      </c>
      <c r="C243" s="53">
        <v>4.2</v>
      </c>
      <c r="D243" s="50">
        <v>1</v>
      </c>
    </row>
    <row r="244" spans="1:4" x14ac:dyDescent="0.15">
      <c r="A244" s="36" t="s">
        <v>14414</v>
      </c>
      <c r="B244" s="45">
        <v>1</v>
      </c>
      <c r="C244" s="53">
        <v>4.2</v>
      </c>
      <c r="D244" s="50">
        <v>1</v>
      </c>
    </row>
    <row r="245" spans="1:4" x14ac:dyDescent="0.15">
      <c r="A245" s="36" t="s">
        <v>14500</v>
      </c>
      <c r="B245" s="45">
        <v>1</v>
      </c>
      <c r="C245" s="53">
        <v>4.4000000000000004</v>
      </c>
      <c r="D245" s="50">
        <v>1</v>
      </c>
    </row>
    <row r="246" spans="1:4" x14ac:dyDescent="0.15">
      <c r="A246" s="36" t="s">
        <v>14471</v>
      </c>
      <c r="B246" s="45">
        <v>1</v>
      </c>
      <c r="C246" s="53">
        <v>4.3</v>
      </c>
      <c r="D246" s="50">
        <v>1</v>
      </c>
    </row>
    <row r="247" spans="1:4" x14ac:dyDescent="0.15">
      <c r="A247" s="36" t="s">
        <v>10877</v>
      </c>
      <c r="B247" s="45">
        <v>1</v>
      </c>
      <c r="C247" s="53">
        <v>4.4000000000000004</v>
      </c>
      <c r="D247" s="50">
        <v>1</v>
      </c>
    </row>
    <row r="248" spans="1:4" x14ac:dyDescent="0.15">
      <c r="A248" s="36" t="s">
        <v>14475</v>
      </c>
      <c r="B248" s="45">
        <v>1</v>
      </c>
      <c r="C248" s="53">
        <v>4.2</v>
      </c>
      <c r="D248" s="50">
        <v>1</v>
      </c>
    </row>
    <row r="249" spans="1:4" x14ac:dyDescent="0.15">
      <c r="A249" s="36" t="s">
        <v>14506</v>
      </c>
      <c r="B249" s="45">
        <v>1</v>
      </c>
      <c r="C249" s="53">
        <v>4.7</v>
      </c>
      <c r="D249" s="50">
        <v>1</v>
      </c>
    </row>
    <row r="250" spans="1:4" x14ac:dyDescent="0.15">
      <c r="A250" s="36" t="s">
        <v>14428</v>
      </c>
      <c r="B250" s="45">
        <v>2</v>
      </c>
      <c r="C250" s="53">
        <v>4.1500000000000004</v>
      </c>
      <c r="D250" s="50">
        <v>1</v>
      </c>
    </row>
    <row r="251" spans="1:4" x14ac:dyDescent="0.15">
      <c r="A251" s="36" t="s">
        <v>14501</v>
      </c>
      <c r="B251" s="45">
        <v>1</v>
      </c>
      <c r="C251" s="53">
        <v>4.5</v>
      </c>
      <c r="D251" s="50">
        <v>1</v>
      </c>
    </row>
    <row r="252" spans="1:4" x14ac:dyDescent="0.15">
      <c r="A252" s="36" t="s">
        <v>14426</v>
      </c>
      <c r="B252" s="45">
        <v>1</v>
      </c>
      <c r="C252" s="53">
        <v>4.4000000000000004</v>
      </c>
      <c r="D252" s="50">
        <v>1</v>
      </c>
    </row>
    <row r="253" spans="1:4" x14ac:dyDescent="0.15">
      <c r="A253" s="36" t="s">
        <v>14482</v>
      </c>
      <c r="B253" s="45">
        <v>3</v>
      </c>
      <c r="C253" s="53">
        <v>4.1333333333333337</v>
      </c>
      <c r="D253" s="50">
        <v>1</v>
      </c>
    </row>
    <row r="254" spans="1:4" x14ac:dyDescent="0.15">
      <c r="A254" s="36" t="s">
        <v>14441</v>
      </c>
      <c r="B254" s="45">
        <v>2</v>
      </c>
      <c r="C254" s="53">
        <v>4.0999999999999996</v>
      </c>
      <c r="D254" s="50">
        <v>1</v>
      </c>
    </row>
    <row r="255" spans="1:4" x14ac:dyDescent="0.15">
      <c r="A255" s="36" t="s">
        <v>14478</v>
      </c>
      <c r="B255" s="45">
        <v>1</v>
      </c>
      <c r="C255" s="53">
        <v>4.8</v>
      </c>
      <c r="D255" s="50">
        <v>1</v>
      </c>
    </row>
    <row r="256" spans="1:4" x14ac:dyDescent="0.15">
      <c r="A256" s="36" t="s">
        <v>14438</v>
      </c>
      <c r="B256" s="45">
        <v>1</v>
      </c>
      <c r="C256" s="53">
        <v>5</v>
      </c>
      <c r="D256" s="50">
        <v>1</v>
      </c>
    </row>
    <row r="257" spans="1:4" x14ac:dyDescent="0.15">
      <c r="A257" s="36" t="s">
        <v>14485</v>
      </c>
      <c r="B257" s="45">
        <v>1</v>
      </c>
      <c r="C257" s="53">
        <v>4.5</v>
      </c>
      <c r="D257" s="50">
        <v>1</v>
      </c>
    </row>
    <row r="258" spans="1:4" x14ac:dyDescent="0.15">
      <c r="A258" s="36" t="s">
        <v>14465</v>
      </c>
      <c r="B258" s="45">
        <v>2</v>
      </c>
      <c r="C258" s="53">
        <v>3.8</v>
      </c>
      <c r="D258" s="50">
        <v>1</v>
      </c>
    </row>
    <row r="259" spans="1:4" x14ac:dyDescent="0.15">
      <c r="A259" s="36" t="s">
        <v>14421</v>
      </c>
      <c r="B259" s="45">
        <v>1</v>
      </c>
      <c r="C259" s="53">
        <v>4.8</v>
      </c>
      <c r="D259" s="50">
        <v>1</v>
      </c>
    </row>
    <row r="260" spans="1:4" x14ac:dyDescent="0.15">
      <c r="A260" s="36" t="s">
        <v>14430</v>
      </c>
      <c r="B260" s="45">
        <v>2</v>
      </c>
      <c r="C260" s="53">
        <v>4</v>
      </c>
      <c r="D260" s="50">
        <v>1</v>
      </c>
    </row>
    <row r="261" spans="1:4" x14ac:dyDescent="0.15">
      <c r="A261" s="36" t="s">
        <v>14416</v>
      </c>
      <c r="B261" s="45">
        <v>1</v>
      </c>
      <c r="C261" s="53">
        <v>4.3</v>
      </c>
      <c r="D261" s="50">
        <v>1</v>
      </c>
    </row>
    <row r="262" spans="1:4" x14ac:dyDescent="0.15">
      <c r="A262" s="36" t="s">
        <v>14423</v>
      </c>
      <c r="B262" s="45">
        <v>1</v>
      </c>
      <c r="C262" s="53">
        <v>4.5</v>
      </c>
      <c r="D262" s="50">
        <v>1</v>
      </c>
    </row>
    <row r="263" spans="1:4" x14ac:dyDescent="0.15">
      <c r="A263" s="36" t="s">
        <v>14466</v>
      </c>
      <c r="B263" s="45">
        <v>1</v>
      </c>
      <c r="C263" s="53">
        <v>4.3</v>
      </c>
      <c r="D263" s="50">
        <v>1</v>
      </c>
    </row>
    <row r="264" spans="1:4" x14ac:dyDescent="0.15">
      <c r="A264" s="36" t="s">
        <v>14439</v>
      </c>
      <c r="B264" s="45">
        <v>1</v>
      </c>
      <c r="C264" s="53">
        <v>4.5</v>
      </c>
      <c r="D264" s="50">
        <v>1</v>
      </c>
    </row>
    <row r="265" spans="1:4" x14ac:dyDescent="0.15">
      <c r="A265" s="36" t="s">
        <v>14503</v>
      </c>
      <c r="B265" s="45">
        <v>4</v>
      </c>
      <c r="C265" s="53">
        <v>4.05</v>
      </c>
      <c r="D265" s="50">
        <v>1</v>
      </c>
    </row>
    <row r="266" spans="1:4" x14ac:dyDescent="0.15">
      <c r="A266" s="36" t="s">
        <v>14517</v>
      </c>
      <c r="B266" s="45">
        <v>1</v>
      </c>
      <c r="C266" s="53">
        <v>4.4000000000000004</v>
      </c>
      <c r="D266" s="50">
        <v>1</v>
      </c>
    </row>
    <row r="267" spans="1:4" x14ac:dyDescent="0.15">
      <c r="A267" s="36" t="s">
        <v>14413</v>
      </c>
      <c r="B267" s="45">
        <v>1</v>
      </c>
      <c r="C267" s="53">
        <v>4.4000000000000004</v>
      </c>
      <c r="D267" s="50">
        <v>1</v>
      </c>
    </row>
    <row r="268" spans="1:4" x14ac:dyDescent="0.15">
      <c r="A268" s="36" t="s">
        <v>14420</v>
      </c>
      <c r="B268" s="45">
        <v>1</v>
      </c>
      <c r="C268" s="53">
        <v>5</v>
      </c>
      <c r="D268" s="50">
        <v>1</v>
      </c>
    </row>
    <row r="269" spans="1:4" x14ac:dyDescent="0.15">
      <c r="A269" s="36" t="s">
        <v>14462</v>
      </c>
      <c r="B269" s="45">
        <v>2</v>
      </c>
      <c r="C269" s="53">
        <v>4.05</v>
      </c>
      <c r="D269" s="50">
        <v>1</v>
      </c>
    </row>
    <row r="270" spans="1:4" x14ac:dyDescent="0.15">
      <c r="A270" s="36" t="s">
        <v>14411</v>
      </c>
      <c r="B270" s="45">
        <v>1</v>
      </c>
      <c r="C270" s="53">
        <v>4.3</v>
      </c>
      <c r="D270" s="50">
        <v>1</v>
      </c>
    </row>
    <row r="271" spans="1:4" x14ac:dyDescent="0.15">
      <c r="A271" s="36" t="s">
        <v>14511</v>
      </c>
      <c r="B271" s="45">
        <v>5</v>
      </c>
      <c r="C271" s="53">
        <v>3.9800000000000004</v>
      </c>
      <c r="D271" s="50">
        <v>1</v>
      </c>
    </row>
    <row r="272" spans="1:4" x14ac:dyDescent="0.15">
      <c r="A272" s="36" t="s">
        <v>14488</v>
      </c>
      <c r="B272" s="45">
        <v>1</v>
      </c>
      <c r="C272" s="53">
        <v>4.3</v>
      </c>
      <c r="D272" s="50">
        <v>1</v>
      </c>
    </row>
    <row r="273" spans="1:4" x14ac:dyDescent="0.15">
      <c r="A273" s="36" t="s">
        <v>14522</v>
      </c>
      <c r="B273" s="45">
        <v>1</v>
      </c>
      <c r="C273" s="53">
        <v>4.2</v>
      </c>
      <c r="D273" s="50">
        <v>1</v>
      </c>
    </row>
    <row r="274" spans="1:4" x14ac:dyDescent="0.15">
      <c r="A274" s="36" t="s">
        <v>14469</v>
      </c>
      <c r="B274" s="45">
        <v>2</v>
      </c>
      <c r="C274" s="53">
        <v>4</v>
      </c>
      <c r="D274" s="50">
        <v>1</v>
      </c>
    </row>
    <row r="275" spans="1:4" x14ac:dyDescent="0.15">
      <c r="A275" s="36" t="s">
        <v>14512</v>
      </c>
      <c r="B275" s="45">
        <v>1</v>
      </c>
      <c r="C275" s="53">
        <v>4.3</v>
      </c>
      <c r="D275" s="50">
        <v>1</v>
      </c>
    </row>
    <row r="276" spans="1:4" x14ac:dyDescent="0.15">
      <c r="A276" s="36" t="s">
        <v>14496</v>
      </c>
      <c r="B276" s="45">
        <v>1</v>
      </c>
      <c r="C276" s="53">
        <v>4.4000000000000004</v>
      </c>
      <c r="D276" s="50">
        <v>1</v>
      </c>
    </row>
    <row r="277" spans="1:4" x14ac:dyDescent="0.15">
      <c r="A277" s="36" t="s">
        <v>14407</v>
      </c>
      <c r="B277" s="45">
        <v>1</v>
      </c>
      <c r="C277" s="53">
        <v>4.2</v>
      </c>
      <c r="D277" s="50">
        <v>1</v>
      </c>
    </row>
    <row r="278" spans="1:4" x14ac:dyDescent="0.15">
      <c r="A278" s="36" t="s">
        <v>14454</v>
      </c>
      <c r="B278" s="45">
        <v>1</v>
      </c>
      <c r="C278" s="53">
        <v>4.3</v>
      </c>
      <c r="D278" s="50">
        <v>1</v>
      </c>
    </row>
    <row r="279" spans="1:4" x14ac:dyDescent="0.15">
      <c r="A279" s="36" t="s">
        <v>14445</v>
      </c>
      <c r="B279" s="45">
        <v>2</v>
      </c>
      <c r="C279" s="53">
        <v>4.1999999999999993</v>
      </c>
      <c r="D279" s="50">
        <v>1</v>
      </c>
    </row>
    <row r="280" spans="1:4" x14ac:dyDescent="0.15">
      <c r="A280" s="36" t="s">
        <v>14422</v>
      </c>
      <c r="B280" s="45">
        <v>3</v>
      </c>
      <c r="C280" s="53">
        <v>3.9666666666666668</v>
      </c>
      <c r="D280" s="50">
        <v>1</v>
      </c>
    </row>
    <row r="281" spans="1:4" x14ac:dyDescent="0.15">
      <c r="A281" s="36" t="s">
        <v>14508</v>
      </c>
      <c r="B281" s="45">
        <v>1</v>
      </c>
      <c r="C281" s="53">
        <v>4.5</v>
      </c>
      <c r="D281" s="50">
        <v>1</v>
      </c>
    </row>
    <row r="282" spans="1:4" x14ac:dyDescent="0.15">
      <c r="A282" s="36" t="s">
        <v>14481</v>
      </c>
      <c r="B282" s="45">
        <v>1</v>
      </c>
      <c r="C282" s="53">
        <v>4.3</v>
      </c>
      <c r="D282" s="50">
        <v>1</v>
      </c>
    </row>
    <row r="283" spans="1:4" x14ac:dyDescent="0.15">
      <c r="A283" s="36" t="s">
        <v>14518</v>
      </c>
      <c r="B283" s="45">
        <v>1</v>
      </c>
      <c r="C283" s="53">
        <v>4.3</v>
      </c>
      <c r="D283" s="50">
        <v>1</v>
      </c>
    </row>
    <row r="284" spans="1:4" x14ac:dyDescent="0.15">
      <c r="A284" s="36" t="s">
        <v>14427</v>
      </c>
      <c r="B284" s="45">
        <v>1</v>
      </c>
      <c r="C284" s="53">
        <v>4.2</v>
      </c>
      <c r="D284" s="50">
        <v>1</v>
      </c>
    </row>
    <row r="285" spans="1:4" x14ac:dyDescent="0.15">
      <c r="A285" s="36" t="s">
        <v>14455</v>
      </c>
      <c r="B285" s="45">
        <v>1</v>
      </c>
      <c r="C285" s="53">
        <v>4.2</v>
      </c>
      <c r="D285" s="50">
        <v>1</v>
      </c>
    </row>
    <row r="286" spans="1:4" x14ac:dyDescent="0.15">
      <c r="A286" s="36" t="s">
        <v>14457</v>
      </c>
      <c r="B286" s="45">
        <v>1</v>
      </c>
      <c r="C286" s="53">
        <v>4.2</v>
      </c>
      <c r="D286" s="50">
        <v>1</v>
      </c>
    </row>
    <row r="287" spans="1:4" x14ac:dyDescent="0.15">
      <c r="A287" s="36" t="s">
        <v>14528</v>
      </c>
      <c r="B287" s="45">
        <v>1</v>
      </c>
      <c r="C287" s="53">
        <v>4.5999999999999996</v>
      </c>
      <c r="D287" s="50">
        <v>1</v>
      </c>
    </row>
    <row r="288" spans="1:4" x14ac:dyDescent="0.15">
      <c r="A288" s="36" t="s">
        <v>14449</v>
      </c>
      <c r="B288" s="45">
        <v>1</v>
      </c>
      <c r="C288" s="53">
        <v>4.4000000000000004</v>
      </c>
      <c r="D288" s="50">
        <v>1</v>
      </c>
    </row>
    <row r="289" spans="1:4" x14ac:dyDescent="0.15">
      <c r="A289" s="36" t="s">
        <v>14429</v>
      </c>
      <c r="B289" s="45">
        <v>1</v>
      </c>
      <c r="C289" s="53">
        <v>4.5</v>
      </c>
      <c r="D289" s="50">
        <v>1</v>
      </c>
    </row>
    <row r="290" spans="1:4" x14ac:dyDescent="0.15">
      <c r="A290" s="36" t="s">
        <v>14448</v>
      </c>
      <c r="B290" s="45">
        <v>2</v>
      </c>
      <c r="C290" s="53">
        <v>4.1999999999999993</v>
      </c>
      <c r="D290" s="50">
        <v>1</v>
      </c>
    </row>
    <row r="291" spans="1:4" x14ac:dyDescent="0.15">
      <c r="A291" s="36" t="s">
        <v>14415</v>
      </c>
      <c r="B291" s="45">
        <v>1</v>
      </c>
      <c r="C291" s="53">
        <v>4.3</v>
      </c>
      <c r="D291" s="50">
        <v>1</v>
      </c>
    </row>
    <row r="292" spans="1:4" x14ac:dyDescent="0.15">
      <c r="A292" s="36" t="s">
        <v>14467</v>
      </c>
      <c r="B292" s="45">
        <v>1</v>
      </c>
      <c r="C292" s="53">
        <v>4.3</v>
      </c>
      <c r="D292" s="50">
        <v>1</v>
      </c>
    </row>
    <row r="293" spans="1:4" x14ac:dyDescent="0.15">
      <c r="A293" s="36" t="s">
        <v>14464</v>
      </c>
      <c r="B293" s="45">
        <v>1</v>
      </c>
      <c r="C293" s="53">
        <v>4.5999999999999996</v>
      </c>
      <c r="D293" s="50">
        <v>1</v>
      </c>
    </row>
    <row r="294" spans="1:4" x14ac:dyDescent="0.15">
      <c r="A294" s="36" t="s">
        <v>14437</v>
      </c>
      <c r="B294" s="45">
        <v>1</v>
      </c>
      <c r="C294" s="53">
        <v>4.3</v>
      </c>
      <c r="D294" s="50">
        <v>1</v>
      </c>
    </row>
    <row r="295" spans="1:4" x14ac:dyDescent="0.15">
      <c r="A295" s="36" t="s">
        <v>14432</v>
      </c>
      <c r="B295" s="45">
        <v>2</v>
      </c>
      <c r="C295" s="53">
        <v>4.0999999999999996</v>
      </c>
      <c r="D295" s="50">
        <v>1</v>
      </c>
    </row>
    <row r="296" spans="1:4" x14ac:dyDescent="0.15">
      <c r="A296" s="36" t="s">
        <v>14480</v>
      </c>
      <c r="B296" s="45">
        <v>1</v>
      </c>
      <c r="C296" s="53">
        <v>4.4000000000000004</v>
      </c>
      <c r="D296" s="50">
        <v>1</v>
      </c>
    </row>
    <row r="297" spans="1:4" x14ac:dyDescent="0.15">
      <c r="A297" s="36" t="s">
        <v>14514</v>
      </c>
      <c r="B297" s="45">
        <v>1</v>
      </c>
      <c r="C297" s="53">
        <v>4.4000000000000004</v>
      </c>
      <c r="D297" s="50">
        <v>1</v>
      </c>
    </row>
    <row r="298" spans="1:4" x14ac:dyDescent="0.15">
      <c r="A298" s="36" t="s">
        <v>14509</v>
      </c>
      <c r="B298" s="45">
        <v>1</v>
      </c>
      <c r="C298" s="53">
        <v>4.3</v>
      </c>
      <c r="D298" s="50">
        <v>1</v>
      </c>
    </row>
    <row r="299" spans="1:4" x14ac:dyDescent="0.15">
      <c r="A299" s="36" t="s">
        <v>14495</v>
      </c>
      <c r="B299" s="45">
        <v>1</v>
      </c>
      <c r="C299" s="53">
        <v>4.3</v>
      </c>
      <c r="D299" s="50">
        <v>1</v>
      </c>
    </row>
    <row r="300" spans="1:4" x14ac:dyDescent="0.15">
      <c r="A300" s="36" t="s">
        <v>14497</v>
      </c>
      <c r="B300" s="45">
        <v>1</v>
      </c>
      <c r="C300" s="53">
        <v>4.4000000000000004</v>
      </c>
      <c r="D300" s="50">
        <v>1</v>
      </c>
    </row>
    <row r="301" spans="1:4" x14ac:dyDescent="0.15">
      <c r="A301" s="36" t="s">
        <v>14473</v>
      </c>
      <c r="B301" s="45">
        <v>1</v>
      </c>
      <c r="C301" s="53">
        <v>4.2</v>
      </c>
      <c r="D301" s="50">
        <v>1</v>
      </c>
    </row>
    <row r="302" spans="1:4" x14ac:dyDescent="0.15">
      <c r="A302" s="36" t="s">
        <v>14419</v>
      </c>
      <c r="B302" s="45">
        <v>1</v>
      </c>
      <c r="C302" s="53">
        <v>4.3</v>
      </c>
      <c r="D302" s="50">
        <v>1</v>
      </c>
    </row>
    <row r="303" spans="1:4" x14ac:dyDescent="0.15">
      <c r="A303" s="36" t="s">
        <v>14400</v>
      </c>
      <c r="B303" s="45">
        <v>1</v>
      </c>
      <c r="C303" s="53">
        <v>4.3</v>
      </c>
      <c r="D303" s="50">
        <v>1</v>
      </c>
    </row>
    <row r="304" spans="1:4" x14ac:dyDescent="0.15">
      <c r="A304" s="36" t="s">
        <v>14486</v>
      </c>
      <c r="B304" s="45">
        <v>1</v>
      </c>
      <c r="C304" s="53">
        <v>4.2</v>
      </c>
      <c r="D304" s="50">
        <v>1</v>
      </c>
    </row>
    <row r="305" spans="1:4" x14ac:dyDescent="0.15">
      <c r="A305" s="36" t="s">
        <v>14489</v>
      </c>
      <c r="B305" s="45">
        <v>1</v>
      </c>
      <c r="C305" s="53">
        <v>4.5</v>
      </c>
      <c r="D305" s="50">
        <v>1</v>
      </c>
    </row>
    <row r="306" spans="1:4" x14ac:dyDescent="0.15">
      <c r="A306" s="36" t="s">
        <v>14510</v>
      </c>
      <c r="B306" s="45">
        <v>1</v>
      </c>
      <c r="C306" s="53">
        <v>4.2</v>
      </c>
      <c r="D306" s="50">
        <v>1</v>
      </c>
    </row>
    <row r="307" spans="1:4" x14ac:dyDescent="0.15">
      <c r="A307" s="36" t="s">
        <v>14447</v>
      </c>
      <c r="B307" s="45">
        <v>1</v>
      </c>
      <c r="C307" s="53">
        <v>4.4000000000000004</v>
      </c>
      <c r="D307" s="50">
        <v>1</v>
      </c>
    </row>
    <row r="308" spans="1:4" x14ac:dyDescent="0.15">
      <c r="A308" s="36" t="s">
        <v>14504</v>
      </c>
      <c r="B308" s="45">
        <v>2</v>
      </c>
      <c r="C308" s="53">
        <v>4.25</v>
      </c>
      <c r="D308" s="50">
        <v>1</v>
      </c>
    </row>
    <row r="309" spans="1:4" x14ac:dyDescent="0.15">
      <c r="A309" s="36" t="s">
        <v>14418</v>
      </c>
      <c r="B309" s="45">
        <v>1</v>
      </c>
      <c r="C309" s="53">
        <v>4.3</v>
      </c>
      <c r="D309" s="50">
        <v>1</v>
      </c>
    </row>
    <row r="310" spans="1:4" x14ac:dyDescent="0.15">
      <c r="A310" s="36" t="s">
        <v>14444</v>
      </c>
      <c r="B310" s="45">
        <v>5</v>
      </c>
      <c r="C310" s="53">
        <v>3.9599999999999995</v>
      </c>
      <c r="D310" s="50">
        <v>1</v>
      </c>
    </row>
    <row r="311" spans="1:4" x14ac:dyDescent="0.15">
      <c r="A311" s="36" t="s">
        <v>14436</v>
      </c>
      <c r="B311" s="45">
        <v>1</v>
      </c>
      <c r="C311" s="53">
        <v>4.3</v>
      </c>
      <c r="D311" s="50">
        <v>1</v>
      </c>
    </row>
    <row r="312" spans="1:4" x14ac:dyDescent="0.15">
      <c r="A312" s="36" t="s">
        <v>14425</v>
      </c>
      <c r="B312" s="45">
        <v>1</v>
      </c>
      <c r="C312" s="53">
        <v>4.3</v>
      </c>
      <c r="D312" s="50">
        <v>1</v>
      </c>
    </row>
    <row r="313" spans="1:4" x14ac:dyDescent="0.15">
      <c r="A313" s="36" t="s">
        <v>14529</v>
      </c>
      <c r="B313" s="45">
        <v>1</v>
      </c>
      <c r="C313" s="53">
        <v>4.5</v>
      </c>
      <c r="D313" s="50">
        <v>1</v>
      </c>
    </row>
    <row r="314" spans="1:4" x14ac:dyDescent="0.15">
      <c r="A314" s="36" t="s">
        <v>14505</v>
      </c>
      <c r="B314" s="45">
        <v>1</v>
      </c>
      <c r="C314" s="53">
        <v>4.2</v>
      </c>
      <c r="D314" s="50">
        <v>1</v>
      </c>
    </row>
    <row r="315" spans="1:4" x14ac:dyDescent="0.15">
      <c r="A315" s="36" t="s">
        <v>14412</v>
      </c>
      <c r="B315" s="45">
        <v>2</v>
      </c>
      <c r="C315" s="53">
        <v>4.1999999999999993</v>
      </c>
      <c r="D315" s="50">
        <v>1</v>
      </c>
    </row>
    <row r="316" spans="1:4" x14ac:dyDescent="0.15">
      <c r="A316" s="36" t="s">
        <v>14468</v>
      </c>
      <c r="B316" s="45">
        <v>12</v>
      </c>
      <c r="C316" s="53">
        <v>3.8416666666666668</v>
      </c>
      <c r="D316" s="50">
        <v>1</v>
      </c>
    </row>
    <row r="317" spans="1:4" x14ac:dyDescent="0.15">
      <c r="A317" s="36" t="s">
        <v>14405</v>
      </c>
      <c r="B317" s="45">
        <v>1</v>
      </c>
      <c r="C317" s="53">
        <v>4.4000000000000004</v>
      </c>
      <c r="D317" s="50">
        <v>1</v>
      </c>
    </row>
    <row r="318" spans="1:4" x14ac:dyDescent="0.15">
      <c r="A318" s="36" t="s">
        <v>14526</v>
      </c>
      <c r="B318" s="45">
        <v>1</v>
      </c>
      <c r="C318" s="53">
        <v>4.2</v>
      </c>
      <c r="D318" s="50">
        <v>1</v>
      </c>
    </row>
    <row r="319" spans="1:4" x14ac:dyDescent="0.15">
      <c r="A319" s="36" t="s">
        <v>14491</v>
      </c>
      <c r="B319" s="45">
        <v>1</v>
      </c>
      <c r="C319" s="53">
        <v>4.7</v>
      </c>
      <c r="D319" s="50">
        <v>1</v>
      </c>
    </row>
    <row r="320" spans="1:4" x14ac:dyDescent="0.15">
      <c r="A320" s="36" t="s">
        <v>14459</v>
      </c>
      <c r="B320" s="45">
        <v>2</v>
      </c>
      <c r="C320" s="53">
        <v>3.95</v>
      </c>
      <c r="D320" s="50">
        <v>1</v>
      </c>
    </row>
    <row r="321" spans="1:4" x14ac:dyDescent="0.15">
      <c r="A321" s="36" t="s">
        <v>14460</v>
      </c>
      <c r="B321" s="45">
        <v>1</v>
      </c>
      <c r="C321" s="53">
        <v>4.7</v>
      </c>
      <c r="D321" s="50">
        <v>1</v>
      </c>
    </row>
    <row r="322" spans="1:4" x14ac:dyDescent="0.15">
      <c r="A322" s="36" t="s">
        <v>14476</v>
      </c>
      <c r="B322" s="45">
        <v>7</v>
      </c>
      <c r="C322" s="53">
        <v>4.0142857142857142</v>
      </c>
      <c r="D322" s="50">
        <v>1</v>
      </c>
    </row>
    <row r="323" spans="1:4" x14ac:dyDescent="0.15">
      <c r="A323" s="36" t="s">
        <v>14516</v>
      </c>
      <c r="B323" s="45">
        <v>1</v>
      </c>
      <c r="C323" s="53">
        <v>4.4000000000000004</v>
      </c>
      <c r="D323" s="50">
        <v>1</v>
      </c>
    </row>
    <row r="324" spans="1:4" x14ac:dyDescent="0.15">
      <c r="A324" s="36" t="s">
        <v>14470</v>
      </c>
      <c r="B324" s="45">
        <v>1</v>
      </c>
      <c r="C324" s="53">
        <v>4.5</v>
      </c>
      <c r="D324" s="50">
        <v>1</v>
      </c>
    </row>
    <row r="325" spans="1:4" x14ac:dyDescent="0.15">
      <c r="A325" s="36" t="s">
        <v>14453</v>
      </c>
      <c r="B325" s="45">
        <v>2</v>
      </c>
      <c r="C325" s="53">
        <v>4.25</v>
      </c>
      <c r="D325" s="50">
        <v>1</v>
      </c>
    </row>
    <row r="326" spans="1:4" x14ac:dyDescent="0.15">
      <c r="A326" s="36" t="s">
        <v>14502</v>
      </c>
      <c r="B326" s="45">
        <v>1</v>
      </c>
      <c r="C326" s="53">
        <v>4.3</v>
      </c>
      <c r="D326" s="50">
        <v>1</v>
      </c>
    </row>
    <row r="327" spans="1:4" x14ac:dyDescent="0.15">
      <c r="A327" s="36" t="s">
        <v>14435</v>
      </c>
      <c r="B327" s="45">
        <v>2</v>
      </c>
      <c r="C327" s="53">
        <v>4.25</v>
      </c>
      <c r="D327" s="50">
        <v>1</v>
      </c>
    </row>
    <row r="328" spans="1:4" x14ac:dyDescent="0.15">
      <c r="A328" s="36" t="s">
        <v>14417</v>
      </c>
      <c r="B328" s="45">
        <v>1</v>
      </c>
      <c r="C328" s="53">
        <v>4.2</v>
      </c>
      <c r="D328" s="50">
        <v>1</v>
      </c>
    </row>
    <row r="329" spans="1:4" x14ac:dyDescent="0.15">
      <c r="A329" s="36" t="s">
        <v>14451</v>
      </c>
      <c r="B329" s="45">
        <v>1</v>
      </c>
      <c r="C329" s="53">
        <v>4.3</v>
      </c>
      <c r="D329" s="50">
        <v>1</v>
      </c>
    </row>
    <row r="330" spans="1:4" x14ac:dyDescent="0.15">
      <c r="A330" s="36" t="s">
        <v>14493</v>
      </c>
      <c r="B330" s="45">
        <v>1</v>
      </c>
      <c r="C330" s="53">
        <v>4.4000000000000004</v>
      </c>
      <c r="D330" s="50">
        <v>1</v>
      </c>
    </row>
    <row r="331" spans="1:4" x14ac:dyDescent="0.15">
      <c r="A331" s="36" t="s">
        <v>14463</v>
      </c>
      <c r="B331" s="45">
        <v>1</v>
      </c>
      <c r="C331" s="53">
        <v>4.3</v>
      </c>
      <c r="D331" s="50">
        <v>1</v>
      </c>
    </row>
    <row r="332" spans="1:4" x14ac:dyDescent="0.15">
      <c r="A332" s="36" t="s">
        <v>14434</v>
      </c>
      <c r="B332" s="45">
        <v>1</v>
      </c>
      <c r="C332" s="53">
        <v>4.3</v>
      </c>
      <c r="D332" s="50">
        <v>1</v>
      </c>
    </row>
    <row r="333" spans="1:4" x14ac:dyDescent="0.15">
      <c r="A333" s="36" t="s">
        <v>14515</v>
      </c>
      <c r="B333" s="45">
        <v>1</v>
      </c>
      <c r="C333" s="53">
        <v>4.2</v>
      </c>
      <c r="D333" s="50">
        <v>1</v>
      </c>
    </row>
    <row r="334" spans="1:4" x14ac:dyDescent="0.15">
      <c r="A334" s="36" t="s">
        <v>14452</v>
      </c>
      <c r="B334" s="45">
        <v>1</v>
      </c>
      <c r="C334" s="53">
        <v>4.8</v>
      </c>
      <c r="D334" s="50">
        <v>1</v>
      </c>
    </row>
    <row r="335" spans="1:4" x14ac:dyDescent="0.15">
      <c r="A335" s="36" t="s">
        <v>14431</v>
      </c>
      <c r="B335" s="45">
        <v>1</v>
      </c>
      <c r="C335" s="53">
        <v>4.2</v>
      </c>
      <c r="D335" s="50">
        <v>1</v>
      </c>
    </row>
    <row r="336" spans="1:4" x14ac:dyDescent="0.15">
      <c r="A336" s="36" t="s">
        <v>14402</v>
      </c>
      <c r="B336" s="45">
        <v>3</v>
      </c>
      <c r="C336" s="53">
        <v>4.2333333333333334</v>
      </c>
      <c r="D336" s="50">
        <v>1</v>
      </c>
    </row>
    <row r="337" spans="1:4" x14ac:dyDescent="0.15">
      <c r="A337" s="36" t="s">
        <v>14410</v>
      </c>
      <c r="B337" s="45">
        <v>1</v>
      </c>
      <c r="C337" s="53">
        <v>4.2</v>
      </c>
      <c r="D337" s="50">
        <v>1</v>
      </c>
    </row>
    <row r="338" spans="1:4" x14ac:dyDescent="0.15">
      <c r="A338" s="36" t="s">
        <v>14456</v>
      </c>
      <c r="B338" s="45">
        <v>1</v>
      </c>
      <c r="C338" s="53">
        <v>4.5</v>
      </c>
      <c r="D338" s="50">
        <v>1</v>
      </c>
    </row>
    <row r="339" spans="1:4" x14ac:dyDescent="0.15">
      <c r="A339" s="36" t="s">
        <v>14433</v>
      </c>
      <c r="B339" s="45">
        <v>1</v>
      </c>
      <c r="C339" s="53">
        <v>4.2</v>
      </c>
      <c r="D339" s="50">
        <v>1</v>
      </c>
    </row>
    <row r="340" spans="1:4" x14ac:dyDescent="0.15">
      <c r="A340" s="36" t="s">
        <v>14483</v>
      </c>
      <c r="B340" s="45">
        <v>4</v>
      </c>
      <c r="C340" s="53">
        <v>3.75</v>
      </c>
      <c r="D340" s="50">
        <v>1</v>
      </c>
    </row>
    <row r="341" spans="1:4" x14ac:dyDescent="0.15">
      <c r="A341" s="36" t="s">
        <v>14523</v>
      </c>
      <c r="B341" s="45">
        <v>1</v>
      </c>
      <c r="C341" s="53">
        <v>4.2</v>
      </c>
      <c r="D341" s="50">
        <v>1</v>
      </c>
    </row>
    <row r="342" spans="1:4" x14ac:dyDescent="0.15">
      <c r="A342" s="36" t="s">
        <v>14472</v>
      </c>
      <c r="B342" s="45">
        <v>2</v>
      </c>
      <c r="C342" s="53">
        <v>4.1500000000000004</v>
      </c>
      <c r="D342" s="50">
        <v>1</v>
      </c>
    </row>
    <row r="343" spans="1:4" x14ac:dyDescent="0.15">
      <c r="A343" s="36" t="s">
        <v>14474</v>
      </c>
      <c r="B343" s="45">
        <v>14</v>
      </c>
      <c r="C343" s="53">
        <v>3.9571428571428569</v>
      </c>
      <c r="D343" s="50">
        <v>1</v>
      </c>
    </row>
    <row r="344" spans="1:4" x14ac:dyDescent="0.15">
      <c r="A344" s="36" t="s">
        <v>14477</v>
      </c>
      <c r="B344" s="45">
        <v>1</v>
      </c>
      <c r="C344" s="53">
        <v>4.3</v>
      </c>
      <c r="D344" s="50">
        <v>1</v>
      </c>
    </row>
    <row r="345" spans="1:4" x14ac:dyDescent="0.15">
      <c r="A345" s="36" t="s">
        <v>14490</v>
      </c>
      <c r="B345" s="45">
        <v>1</v>
      </c>
      <c r="C345" s="53">
        <v>4.5</v>
      </c>
      <c r="D345" s="50">
        <v>1</v>
      </c>
    </row>
    <row r="346" spans="1:4" x14ac:dyDescent="0.15">
      <c r="A346" s="36" t="s">
        <v>14524</v>
      </c>
      <c r="B346" s="45">
        <v>1</v>
      </c>
      <c r="C346" s="53">
        <v>4.2</v>
      </c>
      <c r="D346" s="50">
        <v>1</v>
      </c>
    </row>
    <row r="347" spans="1:4" x14ac:dyDescent="0.15">
      <c r="A347" s="36" t="s">
        <v>14440</v>
      </c>
      <c r="B347" s="45">
        <v>1</v>
      </c>
      <c r="C347" s="53">
        <v>4.3</v>
      </c>
      <c r="D347" s="50">
        <v>1</v>
      </c>
    </row>
    <row r="348" spans="1:4" x14ac:dyDescent="0.15">
      <c r="A348" s="36" t="s">
        <v>14408</v>
      </c>
      <c r="B348" s="45">
        <v>1</v>
      </c>
      <c r="C348" s="53">
        <v>4.2</v>
      </c>
      <c r="D348" s="50">
        <v>1</v>
      </c>
    </row>
    <row r="349" spans="1:4" x14ac:dyDescent="0.15">
      <c r="A349" s="36" t="s">
        <v>13932</v>
      </c>
      <c r="B349" s="45">
        <v>1</v>
      </c>
      <c r="C349" s="53">
        <v>4.3</v>
      </c>
      <c r="D349" s="50">
        <v>1</v>
      </c>
    </row>
    <row r="350" spans="1:4" x14ac:dyDescent="0.15">
      <c r="A350" s="36" t="s">
        <v>14499</v>
      </c>
      <c r="B350" s="45">
        <v>1</v>
      </c>
      <c r="C350" s="53">
        <v>4.2</v>
      </c>
      <c r="D350" s="50">
        <v>1</v>
      </c>
    </row>
    <row r="351" spans="1:4" x14ac:dyDescent="0.15">
      <c r="A351" s="36" t="s">
        <v>14484</v>
      </c>
      <c r="B351" s="45">
        <v>1</v>
      </c>
      <c r="C351" s="53">
        <v>4.2</v>
      </c>
      <c r="D351" s="50">
        <v>1</v>
      </c>
    </row>
    <row r="352" spans="1:4" x14ac:dyDescent="0.15">
      <c r="A352" s="36" t="s">
        <v>14446</v>
      </c>
      <c r="B352" s="45">
        <v>1</v>
      </c>
      <c r="C352" s="53">
        <v>4.3</v>
      </c>
      <c r="D352" s="50">
        <v>1</v>
      </c>
    </row>
    <row r="353" spans="1:4" x14ac:dyDescent="0.15">
      <c r="A353" s="36" t="s">
        <v>14443</v>
      </c>
      <c r="B353" s="45">
        <v>1</v>
      </c>
      <c r="C353" s="53">
        <v>4.3</v>
      </c>
      <c r="D353" s="50">
        <v>1</v>
      </c>
    </row>
    <row r="354" spans="1:4" x14ac:dyDescent="0.15">
      <c r="A354" s="36" t="s">
        <v>14494</v>
      </c>
      <c r="B354" s="45">
        <v>1</v>
      </c>
      <c r="C354" s="53">
        <v>4.3</v>
      </c>
      <c r="D354" s="50">
        <v>1</v>
      </c>
    </row>
    <row r="355" spans="1:4" x14ac:dyDescent="0.15">
      <c r="A355" s="36" t="s">
        <v>14479</v>
      </c>
      <c r="B355" s="45">
        <v>4</v>
      </c>
      <c r="C355" s="53">
        <v>4.1999999999999993</v>
      </c>
      <c r="D355" s="50">
        <v>1</v>
      </c>
    </row>
    <row r="356" spans="1:4" x14ac:dyDescent="0.15">
      <c r="A356" s="36" t="s">
        <v>14527</v>
      </c>
      <c r="B356" s="45">
        <v>2</v>
      </c>
      <c r="C356" s="53">
        <v>4.1500000000000004</v>
      </c>
      <c r="D356" s="50">
        <v>1</v>
      </c>
    </row>
    <row r="357" spans="1:4" x14ac:dyDescent="0.15">
      <c r="A357" s="36" t="s">
        <v>14507</v>
      </c>
      <c r="B357" s="45">
        <v>1</v>
      </c>
      <c r="C357" s="53">
        <v>4.3</v>
      </c>
      <c r="D357" s="50">
        <v>1</v>
      </c>
    </row>
    <row r="358" spans="1:4" x14ac:dyDescent="0.15">
      <c r="A358" s="36" t="s">
        <v>14521</v>
      </c>
      <c r="B358" s="45">
        <v>1</v>
      </c>
      <c r="C358" s="53">
        <v>4.3</v>
      </c>
      <c r="D358" s="50">
        <v>1</v>
      </c>
    </row>
    <row r="359" spans="1:4" x14ac:dyDescent="0.15">
      <c r="A359" s="36" t="s">
        <v>14450</v>
      </c>
      <c r="B359" s="45">
        <v>3</v>
      </c>
      <c r="C359" s="53">
        <v>4.0666666666666664</v>
      </c>
      <c r="D359" s="50">
        <v>1</v>
      </c>
    </row>
    <row r="360" spans="1:4" x14ac:dyDescent="0.15">
      <c r="A360" s="36" t="s">
        <v>14406</v>
      </c>
      <c r="B360" s="45">
        <v>1</v>
      </c>
      <c r="C360" s="53">
        <v>4.5999999999999996</v>
      </c>
      <c r="D360" s="50">
        <v>1</v>
      </c>
    </row>
    <row r="361" spans="1:4" x14ac:dyDescent="0.15">
      <c r="A361" s="36" t="s">
        <v>14498</v>
      </c>
      <c r="B361" s="45">
        <v>3</v>
      </c>
      <c r="C361" s="53">
        <v>3.9333333333333336</v>
      </c>
      <c r="D361" s="50">
        <v>1</v>
      </c>
    </row>
    <row r="362" spans="1:4" x14ac:dyDescent="0.15">
      <c r="A362" s="36" t="s">
        <v>14401</v>
      </c>
      <c r="B362" s="45">
        <v>2</v>
      </c>
      <c r="C362" s="53">
        <v>4.1500000000000004</v>
      </c>
      <c r="D362" s="50">
        <v>1</v>
      </c>
    </row>
    <row r="363" spans="1:4" x14ac:dyDescent="0.15">
      <c r="A363" s="36" t="s">
        <v>14424</v>
      </c>
      <c r="B363" s="45">
        <v>3</v>
      </c>
      <c r="C363" s="53">
        <v>4.0333333333333341</v>
      </c>
      <c r="D363" s="50">
        <v>1</v>
      </c>
    </row>
    <row r="364" spans="1:4" x14ac:dyDescent="0.15">
      <c r="A364" s="36" t="s">
        <v>14543</v>
      </c>
      <c r="B364" s="45">
        <v>1</v>
      </c>
      <c r="C364" s="53">
        <v>4</v>
      </c>
      <c r="D364" s="50">
        <v>0</v>
      </c>
    </row>
    <row r="365" spans="1:4" x14ac:dyDescent="0.15">
      <c r="A365" s="36" t="s">
        <v>14681</v>
      </c>
      <c r="B365" s="45">
        <v>1</v>
      </c>
      <c r="C365" s="53">
        <v>3.8</v>
      </c>
      <c r="D365" s="50">
        <v>0</v>
      </c>
    </row>
    <row r="366" spans="1:4" x14ac:dyDescent="0.15">
      <c r="A366" s="36" t="s">
        <v>14693</v>
      </c>
      <c r="B366" s="45">
        <v>1</v>
      </c>
      <c r="C366" s="53">
        <v>4</v>
      </c>
      <c r="D366" s="50">
        <v>0</v>
      </c>
    </row>
    <row r="367" spans="1:4" x14ac:dyDescent="0.15">
      <c r="A367" s="36" t="s">
        <v>14616</v>
      </c>
      <c r="B367" s="45">
        <v>2</v>
      </c>
      <c r="C367" s="53">
        <v>3.55</v>
      </c>
      <c r="D367" s="50">
        <v>0</v>
      </c>
    </row>
    <row r="368" spans="1:4" x14ac:dyDescent="0.15">
      <c r="A368" s="36" t="s">
        <v>14654</v>
      </c>
      <c r="B368" s="45">
        <v>1</v>
      </c>
      <c r="C368" s="53">
        <v>3.9</v>
      </c>
      <c r="D368" s="50">
        <v>0</v>
      </c>
    </row>
    <row r="369" spans="1:4" x14ac:dyDescent="0.15">
      <c r="A369" s="36" t="s">
        <v>14646</v>
      </c>
      <c r="B369" s="45">
        <v>1</v>
      </c>
      <c r="C369" s="53">
        <v>3.8</v>
      </c>
      <c r="D369" s="50">
        <v>0</v>
      </c>
    </row>
    <row r="370" spans="1:4" x14ac:dyDescent="0.15">
      <c r="A370" s="36" t="s">
        <v>14562</v>
      </c>
      <c r="B370" s="45">
        <v>1</v>
      </c>
      <c r="C370" s="53">
        <v>4</v>
      </c>
      <c r="D370" s="50">
        <v>0</v>
      </c>
    </row>
    <row r="371" spans="1:4" x14ac:dyDescent="0.15">
      <c r="A371" s="36" t="s">
        <v>14542</v>
      </c>
      <c r="B371" s="45">
        <v>1</v>
      </c>
      <c r="C371" s="53">
        <v>3.6</v>
      </c>
      <c r="D371" s="50">
        <v>0</v>
      </c>
    </row>
    <row r="372" spans="1:4" x14ac:dyDescent="0.15">
      <c r="A372" s="36" t="s">
        <v>14608</v>
      </c>
      <c r="B372" s="45">
        <v>1</v>
      </c>
      <c r="C372" s="53">
        <v>4.0999999999999996</v>
      </c>
      <c r="D372" s="50">
        <v>0</v>
      </c>
    </row>
    <row r="373" spans="1:4" x14ac:dyDescent="0.15">
      <c r="A373" s="36" t="s">
        <v>14601</v>
      </c>
      <c r="B373" s="45">
        <v>20</v>
      </c>
      <c r="C373" s="53">
        <v>3.9649999999999999</v>
      </c>
      <c r="D373" s="50">
        <v>0</v>
      </c>
    </row>
    <row r="374" spans="1:4" x14ac:dyDescent="0.15">
      <c r="A374" s="36" t="s">
        <v>14679</v>
      </c>
      <c r="B374" s="45">
        <v>1</v>
      </c>
      <c r="C374" s="53">
        <v>3.8</v>
      </c>
      <c r="D374" s="50">
        <v>0</v>
      </c>
    </row>
    <row r="375" spans="1:4" x14ac:dyDescent="0.15">
      <c r="A375" s="36" t="s">
        <v>14555</v>
      </c>
      <c r="B375" s="45">
        <v>1</v>
      </c>
      <c r="C375" s="53">
        <v>3.9</v>
      </c>
      <c r="D375" s="50">
        <v>0</v>
      </c>
    </row>
    <row r="376" spans="1:4" x14ac:dyDescent="0.15">
      <c r="A376" s="36" t="s">
        <v>14548</v>
      </c>
      <c r="B376" s="45">
        <v>1</v>
      </c>
      <c r="C376" s="53">
        <v>3.9</v>
      </c>
      <c r="D376" s="50">
        <v>0</v>
      </c>
    </row>
    <row r="377" spans="1:4" x14ac:dyDescent="0.15">
      <c r="A377" s="36" t="s">
        <v>14665</v>
      </c>
      <c r="B377" s="45">
        <v>1</v>
      </c>
      <c r="C377" s="53">
        <v>3.3</v>
      </c>
      <c r="D377" s="50">
        <v>0</v>
      </c>
    </row>
    <row r="378" spans="1:4" x14ac:dyDescent="0.15">
      <c r="A378" s="36" t="s">
        <v>14632</v>
      </c>
      <c r="B378" s="45">
        <v>1</v>
      </c>
      <c r="C378" s="53">
        <v>3.9</v>
      </c>
      <c r="D378" s="50">
        <v>0</v>
      </c>
    </row>
    <row r="379" spans="1:4" x14ac:dyDescent="0.15">
      <c r="A379" s="36" t="s">
        <v>14609</v>
      </c>
      <c r="B379" s="45">
        <v>1</v>
      </c>
      <c r="C379" s="53">
        <v>4.0999999999999996</v>
      </c>
      <c r="D379" s="50">
        <v>0</v>
      </c>
    </row>
    <row r="380" spans="1:4" x14ac:dyDescent="0.15">
      <c r="A380" s="36" t="s">
        <v>14585</v>
      </c>
      <c r="B380" s="45">
        <v>1</v>
      </c>
      <c r="C380" s="53">
        <v>3.8</v>
      </c>
      <c r="D380" s="50">
        <v>0</v>
      </c>
    </row>
    <row r="381" spans="1:4" x14ac:dyDescent="0.15">
      <c r="A381" s="36" t="s">
        <v>14532</v>
      </c>
      <c r="B381" s="45">
        <v>1</v>
      </c>
      <c r="C381" s="53">
        <v>4</v>
      </c>
      <c r="D381" s="50">
        <v>0</v>
      </c>
    </row>
    <row r="382" spans="1:4" x14ac:dyDescent="0.15">
      <c r="A382" s="36" t="s">
        <v>14563</v>
      </c>
      <c r="B382" s="45">
        <v>1</v>
      </c>
      <c r="C382" s="53">
        <v>3.9</v>
      </c>
      <c r="D382" s="50">
        <v>0</v>
      </c>
    </row>
    <row r="383" spans="1:4" x14ac:dyDescent="0.15">
      <c r="A383" s="36" t="s">
        <v>14597</v>
      </c>
      <c r="B383" s="45">
        <v>1</v>
      </c>
      <c r="C383" s="53">
        <v>4</v>
      </c>
      <c r="D383" s="50">
        <v>0</v>
      </c>
    </row>
    <row r="384" spans="1:4" x14ac:dyDescent="0.15">
      <c r="A384" s="36" t="s">
        <v>14593</v>
      </c>
      <c r="B384" s="45">
        <v>1</v>
      </c>
      <c r="C384" s="53">
        <v>2.2999999999999998</v>
      </c>
      <c r="D384" s="50">
        <v>0</v>
      </c>
    </row>
    <row r="385" spans="1:4" x14ac:dyDescent="0.15">
      <c r="A385" s="36" t="s">
        <v>14541</v>
      </c>
      <c r="B385" s="45">
        <v>1</v>
      </c>
      <c r="C385" s="53">
        <v>3.9</v>
      </c>
      <c r="D385" s="50">
        <v>0</v>
      </c>
    </row>
    <row r="386" spans="1:4" x14ac:dyDescent="0.15">
      <c r="A386" s="36" t="s">
        <v>14710</v>
      </c>
      <c r="B386" s="45">
        <v>1</v>
      </c>
      <c r="C386" s="53">
        <v>4</v>
      </c>
      <c r="D386" s="50">
        <v>0</v>
      </c>
    </row>
    <row r="387" spans="1:4" x14ac:dyDescent="0.15">
      <c r="A387" s="36" t="s">
        <v>14533</v>
      </c>
      <c r="B387" s="45">
        <v>1</v>
      </c>
      <c r="C387" s="53">
        <v>4</v>
      </c>
      <c r="D387" s="50">
        <v>0</v>
      </c>
    </row>
    <row r="388" spans="1:4" x14ac:dyDescent="0.15">
      <c r="A388" s="36" t="s">
        <v>14617</v>
      </c>
      <c r="B388" s="45">
        <v>1</v>
      </c>
      <c r="C388" s="53">
        <v>3.7</v>
      </c>
      <c r="D388" s="50">
        <v>0</v>
      </c>
    </row>
    <row r="389" spans="1:4" x14ac:dyDescent="0.15">
      <c r="A389" s="36" t="s">
        <v>14659</v>
      </c>
      <c r="B389" s="45">
        <v>1</v>
      </c>
      <c r="C389" s="53">
        <v>4.0999999999999996</v>
      </c>
      <c r="D389" s="50">
        <v>0</v>
      </c>
    </row>
    <row r="390" spans="1:4" x14ac:dyDescent="0.15">
      <c r="A390" s="36" t="s">
        <v>14636</v>
      </c>
      <c r="B390" s="45">
        <v>1</v>
      </c>
      <c r="C390" s="53">
        <v>4</v>
      </c>
      <c r="D390" s="50">
        <v>0</v>
      </c>
    </row>
    <row r="391" spans="1:4" x14ac:dyDescent="0.15">
      <c r="A391" s="36" t="s">
        <v>14600</v>
      </c>
      <c r="B391" s="45">
        <v>6</v>
      </c>
      <c r="C391" s="53">
        <v>3.9</v>
      </c>
      <c r="D391" s="50">
        <v>0</v>
      </c>
    </row>
    <row r="392" spans="1:4" x14ac:dyDescent="0.15">
      <c r="A392" s="36" t="s">
        <v>14666</v>
      </c>
      <c r="B392" s="45">
        <v>1</v>
      </c>
      <c r="C392" s="53">
        <v>3.9</v>
      </c>
      <c r="D392" s="50">
        <v>0</v>
      </c>
    </row>
    <row r="393" spans="1:4" x14ac:dyDescent="0.15">
      <c r="A393" s="36" t="s">
        <v>14687</v>
      </c>
      <c r="B393" s="45">
        <v>3</v>
      </c>
      <c r="C393" s="53">
        <v>3.6999999999999997</v>
      </c>
      <c r="D393" s="50">
        <v>0</v>
      </c>
    </row>
    <row r="394" spans="1:4" x14ac:dyDescent="0.15">
      <c r="A394" s="36" t="s">
        <v>14614</v>
      </c>
      <c r="B394" s="45">
        <v>1</v>
      </c>
      <c r="C394" s="53">
        <v>3.9</v>
      </c>
      <c r="D394" s="50">
        <v>0</v>
      </c>
    </row>
    <row r="395" spans="1:4" x14ac:dyDescent="0.15">
      <c r="A395" s="36" t="s">
        <v>14702</v>
      </c>
      <c r="B395" s="45">
        <v>1</v>
      </c>
      <c r="C395" s="53">
        <v>3.9</v>
      </c>
      <c r="D395" s="50">
        <v>0</v>
      </c>
    </row>
    <row r="396" spans="1:4" x14ac:dyDescent="0.15">
      <c r="A396" s="36" t="s">
        <v>14557</v>
      </c>
      <c r="B396" s="45">
        <v>1</v>
      </c>
      <c r="C396" s="53">
        <v>4</v>
      </c>
      <c r="D396" s="50">
        <v>0</v>
      </c>
    </row>
    <row r="397" spans="1:4" x14ac:dyDescent="0.15">
      <c r="A397" s="36" t="s">
        <v>14579</v>
      </c>
      <c r="B397" s="45">
        <v>2</v>
      </c>
      <c r="C397" s="53">
        <v>3.7</v>
      </c>
      <c r="D397" s="50">
        <v>0</v>
      </c>
    </row>
    <row r="398" spans="1:4" x14ac:dyDescent="0.15">
      <c r="A398" s="36" t="s">
        <v>14641</v>
      </c>
      <c r="B398" s="45">
        <v>1</v>
      </c>
      <c r="C398" s="53">
        <v>3.6</v>
      </c>
      <c r="D398" s="50">
        <v>0</v>
      </c>
    </row>
    <row r="399" spans="1:4" x14ac:dyDescent="0.15">
      <c r="A399" s="36" t="s">
        <v>14573</v>
      </c>
      <c r="B399" s="45">
        <v>1</v>
      </c>
      <c r="C399" s="53">
        <v>4.0999999999999996</v>
      </c>
      <c r="D399" s="50">
        <v>0</v>
      </c>
    </row>
    <row r="400" spans="1:4" x14ac:dyDescent="0.15">
      <c r="A400" s="36" t="s">
        <v>14538</v>
      </c>
      <c r="B400" s="45">
        <v>1</v>
      </c>
      <c r="C400" s="53">
        <v>3.3</v>
      </c>
      <c r="D400" s="50">
        <v>0</v>
      </c>
    </row>
    <row r="401" spans="1:4" x14ac:dyDescent="0.15">
      <c r="A401" s="36" t="s">
        <v>14708</v>
      </c>
      <c r="B401" s="45">
        <v>1</v>
      </c>
      <c r="C401" s="53">
        <v>3.7</v>
      </c>
      <c r="D401" s="50">
        <v>0</v>
      </c>
    </row>
    <row r="402" spans="1:4" x14ac:dyDescent="0.15">
      <c r="A402" s="36" t="s">
        <v>14535</v>
      </c>
      <c r="B402" s="45">
        <v>1</v>
      </c>
      <c r="C402" s="53">
        <v>3.6</v>
      </c>
      <c r="D402" s="50">
        <v>0</v>
      </c>
    </row>
    <row r="403" spans="1:4" x14ac:dyDescent="0.15">
      <c r="A403" s="36" t="s">
        <v>14680</v>
      </c>
      <c r="B403" s="45">
        <v>15</v>
      </c>
      <c r="C403" s="53">
        <v>4.0199999999999996</v>
      </c>
      <c r="D403" s="50">
        <v>0</v>
      </c>
    </row>
    <row r="404" spans="1:4" x14ac:dyDescent="0.15">
      <c r="A404" s="36" t="s">
        <v>14605</v>
      </c>
      <c r="B404" s="45">
        <v>1</v>
      </c>
      <c r="C404" s="53">
        <v>4</v>
      </c>
      <c r="D404" s="50">
        <v>0</v>
      </c>
    </row>
    <row r="405" spans="1:4" x14ac:dyDescent="0.15">
      <c r="A405" s="36" t="s">
        <v>14554</v>
      </c>
      <c r="B405" s="45">
        <v>1</v>
      </c>
      <c r="C405" s="53">
        <v>4</v>
      </c>
      <c r="D405" s="50">
        <v>0</v>
      </c>
    </row>
    <row r="406" spans="1:4" x14ac:dyDescent="0.15">
      <c r="A406" s="36" t="s">
        <v>14658</v>
      </c>
      <c r="B406" s="45">
        <v>1</v>
      </c>
      <c r="C406" s="53">
        <v>3.9</v>
      </c>
      <c r="D406" s="50">
        <v>0</v>
      </c>
    </row>
    <row r="407" spans="1:4" x14ac:dyDescent="0.15">
      <c r="A407" s="36" t="s">
        <v>14552</v>
      </c>
      <c r="B407" s="45">
        <v>1</v>
      </c>
      <c r="C407" s="53">
        <v>3.6</v>
      </c>
      <c r="D407" s="50">
        <v>0</v>
      </c>
    </row>
    <row r="408" spans="1:4" x14ac:dyDescent="0.15">
      <c r="A408" s="36" t="s">
        <v>14578</v>
      </c>
      <c r="B408" s="45">
        <v>2</v>
      </c>
      <c r="C408" s="53">
        <v>4.05</v>
      </c>
      <c r="D408" s="50">
        <v>0</v>
      </c>
    </row>
    <row r="409" spans="1:4" x14ac:dyDescent="0.15">
      <c r="A409" s="36" t="s">
        <v>14553</v>
      </c>
      <c r="B409" s="45">
        <v>2</v>
      </c>
      <c r="C409" s="53">
        <v>3.9499999999999997</v>
      </c>
      <c r="D409" s="50">
        <v>0</v>
      </c>
    </row>
    <row r="410" spans="1:4" x14ac:dyDescent="0.15">
      <c r="A410" s="36" t="s">
        <v>14688</v>
      </c>
      <c r="B410" s="45">
        <v>3</v>
      </c>
      <c r="C410" s="53">
        <v>3.7666666666666671</v>
      </c>
      <c r="D410" s="50">
        <v>0</v>
      </c>
    </row>
    <row r="411" spans="1:4" x14ac:dyDescent="0.15">
      <c r="A411" s="36" t="s">
        <v>14583</v>
      </c>
      <c r="B411" s="45">
        <v>1</v>
      </c>
      <c r="C411" s="53">
        <v>4.0999999999999996</v>
      </c>
      <c r="D411" s="50">
        <v>0</v>
      </c>
    </row>
    <row r="412" spans="1:4" x14ac:dyDescent="0.15">
      <c r="A412" s="36" t="s">
        <v>14645</v>
      </c>
      <c r="B412" s="45">
        <v>1</v>
      </c>
      <c r="C412" s="53">
        <v>3.9</v>
      </c>
      <c r="D412" s="50">
        <v>0</v>
      </c>
    </row>
    <row r="413" spans="1:4" x14ac:dyDescent="0.15">
      <c r="A413" s="36" t="s">
        <v>14661</v>
      </c>
      <c r="B413" s="45">
        <v>2</v>
      </c>
      <c r="C413" s="53">
        <v>3.65</v>
      </c>
      <c r="D413" s="50">
        <v>0</v>
      </c>
    </row>
    <row r="414" spans="1:4" x14ac:dyDescent="0.15">
      <c r="A414" s="36" t="s">
        <v>14700</v>
      </c>
      <c r="B414" s="45">
        <v>2</v>
      </c>
      <c r="C414" s="53">
        <v>3.75</v>
      </c>
      <c r="D414" s="50">
        <v>0</v>
      </c>
    </row>
    <row r="415" spans="1:4" x14ac:dyDescent="0.15">
      <c r="A415" s="36" t="s">
        <v>14565</v>
      </c>
      <c r="B415" s="45">
        <v>1</v>
      </c>
      <c r="C415" s="53">
        <v>4</v>
      </c>
      <c r="D415" s="50">
        <v>0</v>
      </c>
    </row>
    <row r="416" spans="1:4" x14ac:dyDescent="0.15">
      <c r="A416" s="36" t="s">
        <v>14599</v>
      </c>
      <c r="B416" s="45">
        <v>1</v>
      </c>
      <c r="C416" s="53">
        <v>4.0999999999999996</v>
      </c>
      <c r="D416" s="50">
        <v>0</v>
      </c>
    </row>
    <row r="417" spans="1:4" x14ac:dyDescent="0.15">
      <c r="A417" s="36" t="s">
        <v>14682</v>
      </c>
      <c r="B417" s="45">
        <v>1</v>
      </c>
      <c r="C417" s="53">
        <v>4.0999999999999996</v>
      </c>
      <c r="D417" s="50">
        <v>0</v>
      </c>
    </row>
    <row r="418" spans="1:4" x14ac:dyDescent="0.15">
      <c r="A418" s="36" t="s">
        <v>14571</v>
      </c>
      <c r="B418" s="45">
        <v>1</v>
      </c>
      <c r="C418" s="53">
        <v>2.8</v>
      </c>
      <c r="D418" s="50">
        <v>0</v>
      </c>
    </row>
    <row r="419" spans="1:4" x14ac:dyDescent="0.15">
      <c r="A419" s="36" t="s">
        <v>14580</v>
      </c>
      <c r="B419" s="45">
        <v>1</v>
      </c>
      <c r="C419" s="53">
        <v>3.8</v>
      </c>
      <c r="D419" s="50">
        <v>0</v>
      </c>
    </row>
    <row r="420" spans="1:4" x14ac:dyDescent="0.15">
      <c r="A420" s="36" t="s">
        <v>14586</v>
      </c>
      <c r="B420" s="45">
        <v>1</v>
      </c>
      <c r="C420" s="53">
        <v>3.7</v>
      </c>
      <c r="D420" s="50">
        <v>0</v>
      </c>
    </row>
    <row r="421" spans="1:4" x14ac:dyDescent="0.15">
      <c r="A421" s="36" t="s">
        <v>14607</v>
      </c>
      <c r="B421" s="45">
        <v>2</v>
      </c>
      <c r="C421" s="53">
        <v>4</v>
      </c>
      <c r="D421" s="50">
        <v>0</v>
      </c>
    </row>
    <row r="422" spans="1:4" x14ac:dyDescent="0.15">
      <c r="A422" s="36" t="s">
        <v>14650</v>
      </c>
      <c r="B422" s="45">
        <v>1</v>
      </c>
      <c r="C422" s="53">
        <v>4</v>
      </c>
      <c r="D422" s="50">
        <v>0</v>
      </c>
    </row>
    <row r="423" spans="1:4" x14ac:dyDescent="0.15">
      <c r="A423" s="36" t="s">
        <v>14572</v>
      </c>
      <c r="B423" s="45">
        <v>1</v>
      </c>
      <c r="C423" s="53">
        <v>4.0999999999999996</v>
      </c>
      <c r="D423" s="50">
        <v>0</v>
      </c>
    </row>
    <row r="424" spans="1:4" x14ac:dyDescent="0.15">
      <c r="A424" s="36" t="s">
        <v>14711</v>
      </c>
      <c r="B424" s="45">
        <v>4</v>
      </c>
      <c r="C424" s="53">
        <v>3.9</v>
      </c>
      <c r="D424" s="50">
        <v>0</v>
      </c>
    </row>
    <row r="425" spans="1:4" x14ac:dyDescent="0.15">
      <c r="A425" s="36" t="s">
        <v>14561</v>
      </c>
      <c r="B425" s="45">
        <v>6</v>
      </c>
      <c r="C425" s="53">
        <v>3.9833333333333329</v>
      </c>
      <c r="D425" s="50">
        <v>0</v>
      </c>
    </row>
    <row r="426" spans="1:4" x14ac:dyDescent="0.15">
      <c r="A426" s="36" t="s">
        <v>14657</v>
      </c>
      <c r="B426" s="45">
        <v>1</v>
      </c>
      <c r="C426" s="53">
        <v>3.4</v>
      </c>
      <c r="D426" s="50">
        <v>0</v>
      </c>
    </row>
    <row r="427" spans="1:4" x14ac:dyDescent="0.15">
      <c r="A427" s="36" t="s">
        <v>14595</v>
      </c>
      <c r="B427" s="45">
        <v>1</v>
      </c>
      <c r="C427" s="53">
        <v>4.0999999999999996</v>
      </c>
      <c r="D427" s="50">
        <v>0</v>
      </c>
    </row>
    <row r="428" spans="1:4" x14ac:dyDescent="0.15">
      <c r="A428" s="36" t="s">
        <v>14672</v>
      </c>
      <c r="B428" s="45">
        <v>1</v>
      </c>
      <c r="C428" s="53">
        <v>3.9</v>
      </c>
      <c r="D428" s="50">
        <v>0</v>
      </c>
    </row>
    <row r="429" spans="1:4" x14ac:dyDescent="0.15">
      <c r="A429" s="36" t="s">
        <v>14714</v>
      </c>
      <c r="B429" s="45">
        <v>1</v>
      </c>
      <c r="C429" s="53">
        <v>4.0999999999999996</v>
      </c>
      <c r="D429" s="50">
        <v>0</v>
      </c>
    </row>
    <row r="430" spans="1:4" x14ac:dyDescent="0.15">
      <c r="A430" s="36" t="s">
        <v>14689</v>
      </c>
      <c r="B430" s="45">
        <v>1</v>
      </c>
      <c r="C430" s="53">
        <v>4.0999999999999996</v>
      </c>
      <c r="D430" s="50">
        <v>0</v>
      </c>
    </row>
    <row r="431" spans="1:4" x14ac:dyDescent="0.15">
      <c r="A431" s="36" t="s">
        <v>14696</v>
      </c>
      <c r="B431" s="45">
        <v>1</v>
      </c>
      <c r="C431" s="53">
        <v>3.9</v>
      </c>
      <c r="D431" s="50">
        <v>0</v>
      </c>
    </row>
    <row r="432" spans="1:4" x14ac:dyDescent="0.15">
      <c r="A432" s="36" t="s">
        <v>14613</v>
      </c>
      <c r="B432" s="45">
        <v>1</v>
      </c>
      <c r="C432" s="53">
        <v>3.9</v>
      </c>
      <c r="D432" s="50">
        <v>0</v>
      </c>
    </row>
    <row r="433" spans="1:4" x14ac:dyDescent="0.15">
      <c r="A433" s="36" t="s">
        <v>14618</v>
      </c>
      <c r="B433" s="45">
        <v>1</v>
      </c>
      <c r="C433" s="53">
        <v>3.9</v>
      </c>
      <c r="D433" s="50">
        <v>0</v>
      </c>
    </row>
    <row r="434" spans="1:4" x14ac:dyDescent="0.15">
      <c r="A434" s="36" t="s">
        <v>14592</v>
      </c>
      <c r="B434" s="45">
        <v>1</v>
      </c>
      <c r="C434" s="53">
        <v>4.0999999999999996</v>
      </c>
      <c r="D434" s="50">
        <v>0</v>
      </c>
    </row>
    <row r="435" spans="1:4" x14ac:dyDescent="0.15">
      <c r="A435" s="36" t="s">
        <v>14577</v>
      </c>
      <c r="B435" s="45">
        <v>2</v>
      </c>
      <c r="C435" s="53">
        <v>3.4000000000000004</v>
      </c>
      <c r="D435" s="50">
        <v>0</v>
      </c>
    </row>
    <row r="436" spans="1:4" x14ac:dyDescent="0.15">
      <c r="A436" s="36" t="s">
        <v>14685</v>
      </c>
      <c r="B436" s="45">
        <v>1</v>
      </c>
      <c r="C436" s="53">
        <v>4.0999999999999996</v>
      </c>
      <c r="D436" s="50">
        <v>0</v>
      </c>
    </row>
    <row r="437" spans="1:4" x14ac:dyDescent="0.15">
      <c r="A437" s="36" t="s">
        <v>14621</v>
      </c>
      <c r="B437" s="45">
        <v>1</v>
      </c>
      <c r="C437" s="53">
        <v>3.6</v>
      </c>
      <c r="D437" s="50">
        <v>0</v>
      </c>
    </row>
    <row r="438" spans="1:4" x14ac:dyDescent="0.15">
      <c r="A438" s="36" t="s">
        <v>14697</v>
      </c>
      <c r="B438" s="45">
        <v>1</v>
      </c>
      <c r="C438" s="53">
        <v>3.7</v>
      </c>
      <c r="D438" s="50">
        <v>0</v>
      </c>
    </row>
    <row r="439" spans="1:4" x14ac:dyDescent="0.15">
      <c r="A439" s="36" t="s">
        <v>14606</v>
      </c>
      <c r="B439" s="45">
        <v>1</v>
      </c>
      <c r="C439" s="53">
        <v>2.8</v>
      </c>
      <c r="D439" s="50">
        <v>0</v>
      </c>
    </row>
    <row r="440" spans="1:4" x14ac:dyDescent="0.15">
      <c r="A440" s="36" t="s">
        <v>14683</v>
      </c>
      <c r="B440" s="45">
        <v>1</v>
      </c>
      <c r="C440" s="53">
        <v>4.0999999999999996</v>
      </c>
      <c r="D440" s="50">
        <v>0</v>
      </c>
    </row>
    <row r="441" spans="1:4" x14ac:dyDescent="0.15">
      <c r="A441" s="36">
        <v>4</v>
      </c>
      <c r="B441" s="45">
        <v>1</v>
      </c>
      <c r="C441" s="53">
        <v>3.2</v>
      </c>
      <c r="D441" s="50">
        <v>0</v>
      </c>
    </row>
    <row r="442" spans="1:4" x14ac:dyDescent="0.15">
      <c r="A442" s="36" t="s">
        <v>14703</v>
      </c>
      <c r="B442" s="45">
        <v>1</v>
      </c>
      <c r="C442" s="53">
        <v>4</v>
      </c>
      <c r="D442" s="50">
        <v>0</v>
      </c>
    </row>
    <row r="443" spans="1:4" x14ac:dyDescent="0.15">
      <c r="A443" s="36" t="s">
        <v>14584</v>
      </c>
      <c r="B443" s="45">
        <v>15</v>
      </c>
      <c r="C443" s="53">
        <v>3.7466666666666657</v>
      </c>
      <c r="D443" s="50">
        <v>0</v>
      </c>
    </row>
    <row r="444" spans="1:4" x14ac:dyDescent="0.15">
      <c r="A444" s="36" t="s">
        <v>14701</v>
      </c>
      <c r="B444" s="45">
        <v>1</v>
      </c>
      <c r="C444" s="53">
        <v>3.6</v>
      </c>
      <c r="D444" s="50">
        <v>0</v>
      </c>
    </row>
    <row r="445" spans="1:4" x14ac:dyDescent="0.15">
      <c r="A445" s="36" t="s">
        <v>14643</v>
      </c>
      <c r="B445" s="45">
        <v>1</v>
      </c>
      <c r="C445" s="53">
        <v>4.0999999999999996</v>
      </c>
      <c r="D445" s="50">
        <v>0</v>
      </c>
    </row>
    <row r="446" spans="1:4" x14ac:dyDescent="0.15">
      <c r="A446" s="36" t="s">
        <v>14655</v>
      </c>
      <c r="B446" s="45">
        <v>1</v>
      </c>
      <c r="C446" s="53">
        <v>4.0999999999999996</v>
      </c>
      <c r="D446" s="50">
        <v>0</v>
      </c>
    </row>
    <row r="447" spans="1:4" x14ac:dyDescent="0.15">
      <c r="A447" s="36" t="s">
        <v>14628</v>
      </c>
      <c r="B447" s="45">
        <v>2</v>
      </c>
      <c r="C447" s="53">
        <v>3.75</v>
      </c>
      <c r="D447" s="50">
        <v>0</v>
      </c>
    </row>
    <row r="448" spans="1:4" x14ac:dyDescent="0.15">
      <c r="A448" s="36" t="s">
        <v>14591</v>
      </c>
      <c r="B448" s="45">
        <v>2</v>
      </c>
      <c r="C448" s="53">
        <v>4</v>
      </c>
      <c r="D448" s="50">
        <v>0</v>
      </c>
    </row>
    <row r="449" spans="1:4" x14ac:dyDescent="0.15">
      <c r="A449" s="36" t="s">
        <v>14611</v>
      </c>
      <c r="B449" s="45">
        <v>1</v>
      </c>
      <c r="C449" s="53">
        <v>3.8</v>
      </c>
      <c r="D449" s="50">
        <v>0</v>
      </c>
    </row>
    <row r="450" spans="1:4" x14ac:dyDescent="0.15">
      <c r="A450" s="36" t="s">
        <v>14530</v>
      </c>
      <c r="B450" s="45">
        <v>1</v>
      </c>
      <c r="C450" s="53">
        <v>3.5</v>
      </c>
      <c r="D450" s="50">
        <v>0</v>
      </c>
    </row>
    <row r="451" spans="1:4" x14ac:dyDescent="0.15">
      <c r="A451" s="36" t="s">
        <v>14675</v>
      </c>
      <c r="B451" s="45">
        <v>1</v>
      </c>
      <c r="C451" s="53">
        <v>4.0999999999999996</v>
      </c>
      <c r="D451" s="50">
        <v>0</v>
      </c>
    </row>
    <row r="452" spans="1:4" x14ac:dyDescent="0.15">
      <c r="A452" s="36" t="s">
        <v>14570</v>
      </c>
      <c r="B452" s="45">
        <v>1</v>
      </c>
      <c r="C452" s="53">
        <v>3.8</v>
      </c>
      <c r="D452" s="50">
        <v>0</v>
      </c>
    </row>
    <row r="453" spans="1:4" x14ac:dyDescent="0.15">
      <c r="A453" s="36" t="s">
        <v>14624</v>
      </c>
      <c r="B453" s="45">
        <v>1</v>
      </c>
      <c r="C453" s="53">
        <v>3.8</v>
      </c>
      <c r="D453" s="50">
        <v>0</v>
      </c>
    </row>
    <row r="454" spans="1:4" x14ac:dyDescent="0.15">
      <c r="A454" s="36" t="s">
        <v>14670</v>
      </c>
      <c r="B454" s="45">
        <v>1</v>
      </c>
      <c r="C454" s="53">
        <v>4.0999999999999996</v>
      </c>
      <c r="D454" s="50">
        <v>0</v>
      </c>
    </row>
    <row r="455" spans="1:4" x14ac:dyDescent="0.15">
      <c r="A455" s="36" t="s">
        <v>14635</v>
      </c>
      <c r="B455" s="45">
        <v>1</v>
      </c>
      <c r="C455" s="53">
        <v>4.0999999999999996</v>
      </c>
      <c r="D455" s="50">
        <v>0</v>
      </c>
    </row>
    <row r="456" spans="1:4" x14ac:dyDescent="0.15">
      <c r="A456" s="36" t="s">
        <v>14642</v>
      </c>
      <c r="B456" s="45">
        <v>1</v>
      </c>
      <c r="C456" s="53">
        <v>3.4</v>
      </c>
      <c r="D456" s="50">
        <v>0</v>
      </c>
    </row>
    <row r="457" spans="1:4" x14ac:dyDescent="0.15">
      <c r="A457" s="36" t="s">
        <v>14691</v>
      </c>
      <c r="B457" s="45">
        <v>1</v>
      </c>
      <c r="C457" s="53">
        <v>3.7</v>
      </c>
      <c r="D457" s="50">
        <v>0</v>
      </c>
    </row>
    <row r="458" spans="1:4" x14ac:dyDescent="0.15">
      <c r="A458" s="36" t="s">
        <v>14694</v>
      </c>
      <c r="B458" s="45">
        <v>11</v>
      </c>
      <c r="C458" s="53">
        <v>3.7727272727272729</v>
      </c>
      <c r="D458" s="50">
        <v>0</v>
      </c>
    </row>
    <row r="459" spans="1:4" x14ac:dyDescent="0.15">
      <c r="A459" s="36" t="s">
        <v>14707</v>
      </c>
      <c r="B459" s="45">
        <v>1</v>
      </c>
      <c r="C459" s="53">
        <v>4</v>
      </c>
      <c r="D459" s="50">
        <v>0</v>
      </c>
    </row>
    <row r="460" spans="1:4" x14ac:dyDescent="0.15">
      <c r="A460" s="36" t="s">
        <v>14637</v>
      </c>
      <c r="B460" s="45">
        <v>1</v>
      </c>
      <c r="C460" s="53">
        <v>4</v>
      </c>
      <c r="D460" s="50">
        <v>0</v>
      </c>
    </row>
    <row r="461" spans="1:4" x14ac:dyDescent="0.15">
      <c r="A461" s="36" t="s">
        <v>14559</v>
      </c>
      <c r="B461" s="45">
        <v>1</v>
      </c>
      <c r="C461" s="53">
        <v>4.0999999999999996</v>
      </c>
      <c r="D461" s="50">
        <v>0</v>
      </c>
    </row>
    <row r="462" spans="1:4" x14ac:dyDescent="0.15">
      <c r="A462" s="36" t="s">
        <v>14662</v>
      </c>
      <c r="B462" s="45">
        <v>1</v>
      </c>
      <c r="C462" s="53">
        <v>4</v>
      </c>
      <c r="D462" s="50">
        <v>0</v>
      </c>
    </row>
    <row r="463" spans="1:4" x14ac:dyDescent="0.15">
      <c r="A463" s="36" t="s">
        <v>14671</v>
      </c>
      <c r="B463" s="45">
        <v>3</v>
      </c>
      <c r="C463" s="53">
        <v>3.8000000000000003</v>
      </c>
      <c r="D463" s="50">
        <v>0</v>
      </c>
    </row>
    <row r="464" spans="1:4" x14ac:dyDescent="0.15">
      <c r="A464" s="36" t="s">
        <v>14667</v>
      </c>
      <c r="B464" s="45">
        <v>1</v>
      </c>
      <c r="C464" s="53">
        <v>3.8</v>
      </c>
      <c r="D464" s="50">
        <v>0</v>
      </c>
    </row>
    <row r="465" spans="1:4" x14ac:dyDescent="0.15">
      <c r="A465" s="36" t="s">
        <v>14706</v>
      </c>
      <c r="B465" s="45">
        <v>1</v>
      </c>
      <c r="C465" s="53">
        <v>4</v>
      </c>
      <c r="D465" s="50">
        <v>0</v>
      </c>
    </row>
    <row r="466" spans="1:4" x14ac:dyDescent="0.15">
      <c r="A466" s="36" t="s">
        <v>14677</v>
      </c>
      <c r="B466" s="45">
        <v>1</v>
      </c>
      <c r="C466" s="53">
        <v>4</v>
      </c>
      <c r="D466" s="50">
        <v>0</v>
      </c>
    </row>
    <row r="467" spans="1:4" x14ac:dyDescent="0.15">
      <c r="A467" s="36" t="s">
        <v>14547</v>
      </c>
      <c r="B467" s="45">
        <v>1</v>
      </c>
      <c r="C467" s="53">
        <v>3.9</v>
      </c>
      <c r="D467" s="50">
        <v>0</v>
      </c>
    </row>
    <row r="468" spans="1:4" x14ac:dyDescent="0.15">
      <c r="A468" s="36" t="s">
        <v>14568</v>
      </c>
      <c r="B468" s="45">
        <v>1</v>
      </c>
      <c r="C468" s="53">
        <v>4.0999999999999996</v>
      </c>
      <c r="D468" s="50">
        <v>0</v>
      </c>
    </row>
    <row r="469" spans="1:4" x14ac:dyDescent="0.15">
      <c r="A469" s="36" t="s">
        <v>14631</v>
      </c>
      <c r="B469" s="45">
        <v>2</v>
      </c>
      <c r="C469" s="53">
        <v>2.75</v>
      </c>
      <c r="D469" s="50">
        <v>0</v>
      </c>
    </row>
    <row r="470" spans="1:4" x14ac:dyDescent="0.15">
      <c r="A470" s="36" t="s">
        <v>14640</v>
      </c>
      <c r="B470" s="45">
        <v>3</v>
      </c>
      <c r="C470" s="53">
        <v>3.6</v>
      </c>
      <c r="D470" s="50">
        <v>0</v>
      </c>
    </row>
    <row r="471" spans="1:4" x14ac:dyDescent="0.15">
      <c r="A471" s="36" t="s">
        <v>14544</v>
      </c>
      <c r="B471" s="45">
        <v>3</v>
      </c>
      <c r="C471" s="53">
        <v>4</v>
      </c>
      <c r="D471" s="50">
        <v>0</v>
      </c>
    </row>
    <row r="472" spans="1:4" x14ac:dyDescent="0.15">
      <c r="A472" s="36" t="s">
        <v>14596</v>
      </c>
      <c r="B472" s="45">
        <v>1</v>
      </c>
      <c r="C472" s="53">
        <v>4.0999999999999996</v>
      </c>
      <c r="D472" s="50">
        <v>0</v>
      </c>
    </row>
    <row r="473" spans="1:4" x14ac:dyDescent="0.15">
      <c r="A473" s="36" t="s">
        <v>14603</v>
      </c>
      <c r="B473" s="45">
        <v>1</v>
      </c>
      <c r="C473" s="53">
        <v>3</v>
      </c>
      <c r="D473" s="50">
        <v>0</v>
      </c>
    </row>
    <row r="474" spans="1:4" x14ac:dyDescent="0.15">
      <c r="A474" s="36" t="s">
        <v>14676</v>
      </c>
      <c r="B474" s="45">
        <v>2</v>
      </c>
      <c r="C474" s="53">
        <v>4.0999999999999996</v>
      </c>
      <c r="D474" s="50">
        <v>0</v>
      </c>
    </row>
    <row r="475" spans="1:4" x14ac:dyDescent="0.15">
      <c r="A475" s="36" t="s">
        <v>14626</v>
      </c>
      <c r="B475" s="45">
        <v>1</v>
      </c>
      <c r="C475" s="53">
        <v>4.0999999999999996</v>
      </c>
      <c r="D475" s="50">
        <v>0</v>
      </c>
    </row>
    <row r="476" spans="1:4" x14ac:dyDescent="0.15">
      <c r="A476" s="36" t="s">
        <v>14674</v>
      </c>
      <c r="B476" s="45">
        <v>1</v>
      </c>
      <c r="C476" s="53">
        <v>4</v>
      </c>
      <c r="D476" s="50">
        <v>0</v>
      </c>
    </row>
    <row r="477" spans="1:4" x14ac:dyDescent="0.15">
      <c r="A477" s="36" t="s">
        <v>14663</v>
      </c>
      <c r="B477" s="45">
        <v>1</v>
      </c>
      <c r="C477" s="53">
        <v>4</v>
      </c>
      <c r="D477" s="50">
        <v>0</v>
      </c>
    </row>
    <row r="478" spans="1:4" x14ac:dyDescent="0.15">
      <c r="A478" s="36" t="s">
        <v>14705</v>
      </c>
      <c r="B478" s="45">
        <v>1</v>
      </c>
      <c r="C478" s="53">
        <v>4</v>
      </c>
      <c r="D478" s="50">
        <v>0</v>
      </c>
    </row>
    <row r="479" spans="1:4" x14ac:dyDescent="0.15">
      <c r="A479" s="36" t="s">
        <v>14648</v>
      </c>
      <c r="B479" s="45">
        <v>2</v>
      </c>
      <c r="C479" s="53">
        <v>4</v>
      </c>
      <c r="D479" s="50">
        <v>0</v>
      </c>
    </row>
    <row r="480" spans="1:4" x14ac:dyDescent="0.15">
      <c r="A480" s="36" t="s">
        <v>14566</v>
      </c>
      <c r="B480" s="45">
        <v>1</v>
      </c>
      <c r="C480" s="53">
        <v>3.5</v>
      </c>
      <c r="D480" s="50">
        <v>0</v>
      </c>
    </row>
    <row r="481" spans="1:4" x14ac:dyDescent="0.15">
      <c r="A481" s="36" t="s">
        <v>14598</v>
      </c>
      <c r="B481" s="45">
        <v>1</v>
      </c>
      <c r="C481" s="53">
        <v>4.0999999999999996</v>
      </c>
      <c r="D481" s="50">
        <v>0</v>
      </c>
    </row>
    <row r="482" spans="1:4" x14ac:dyDescent="0.15">
      <c r="A482" s="36" t="s">
        <v>14537</v>
      </c>
      <c r="B482" s="45">
        <v>1</v>
      </c>
      <c r="C482" s="53">
        <v>4</v>
      </c>
      <c r="D482" s="50">
        <v>0</v>
      </c>
    </row>
    <row r="483" spans="1:4" x14ac:dyDescent="0.15">
      <c r="A483" s="36" t="s">
        <v>14686</v>
      </c>
      <c r="B483" s="45">
        <v>2</v>
      </c>
      <c r="C483" s="53">
        <v>4.05</v>
      </c>
      <c r="D483" s="50">
        <v>0</v>
      </c>
    </row>
    <row r="484" spans="1:4" x14ac:dyDescent="0.15">
      <c r="A484" s="36" t="s">
        <v>14715</v>
      </c>
      <c r="B484" s="45">
        <v>1</v>
      </c>
      <c r="C484" s="53">
        <v>3.4</v>
      </c>
      <c r="D484" s="50">
        <v>0</v>
      </c>
    </row>
    <row r="485" spans="1:4" x14ac:dyDescent="0.15">
      <c r="A485" s="36" t="s">
        <v>14633</v>
      </c>
      <c r="B485" s="45">
        <v>2</v>
      </c>
      <c r="C485" s="53">
        <v>3.8499999999999996</v>
      </c>
      <c r="D485" s="50">
        <v>0</v>
      </c>
    </row>
    <row r="486" spans="1:4" x14ac:dyDescent="0.15">
      <c r="A486" s="36" t="s">
        <v>14550</v>
      </c>
      <c r="B486" s="45">
        <v>1</v>
      </c>
      <c r="C486" s="53">
        <v>3</v>
      </c>
      <c r="D486" s="50">
        <v>0</v>
      </c>
    </row>
    <row r="487" spans="1:4" x14ac:dyDescent="0.15">
      <c r="A487" s="36" t="s">
        <v>14619</v>
      </c>
      <c r="B487" s="45">
        <v>5</v>
      </c>
      <c r="C487" s="53">
        <v>3.6399999999999997</v>
      </c>
      <c r="D487" s="50">
        <v>0</v>
      </c>
    </row>
    <row r="488" spans="1:4" x14ac:dyDescent="0.15">
      <c r="A488" s="36" t="s">
        <v>14581</v>
      </c>
      <c r="B488" s="45">
        <v>1</v>
      </c>
      <c r="C488" s="53">
        <v>4.0999999999999996</v>
      </c>
      <c r="D488" s="50">
        <v>0</v>
      </c>
    </row>
    <row r="489" spans="1:4" x14ac:dyDescent="0.15">
      <c r="A489" s="36" t="s">
        <v>14582</v>
      </c>
      <c r="B489" s="45">
        <v>1</v>
      </c>
      <c r="C489" s="53">
        <v>4.0999999999999996</v>
      </c>
      <c r="D489" s="50">
        <v>0</v>
      </c>
    </row>
    <row r="490" spans="1:4" x14ac:dyDescent="0.15">
      <c r="A490" s="36" t="s">
        <v>14660</v>
      </c>
      <c r="B490" s="45">
        <v>10</v>
      </c>
      <c r="C490" s="53">
        <v>3.9799999999999995</v>
      </c>
      <c r="D490" s="50">
        <v>0</v>
      </c>
    </row>
    <row r="491" spans="1:4" x14ac:dyDescent="0.15">
      <c r="A491" s="36" t="s">
        <v>14652</v>
      </c>
      <c r="B491" s="45">
        <v>1</v>
      </c>
      <c r="C491" s="53">
        <v>4</v>
      </c>
      <c r="D491" s="50">
        <v>0</v>
      </c>
    </row>
    <row r="492" spans="1:4" x14ac:dyDescent="0.15">
      <c r="A492" s="36" t="s">
        <v>14588</v>
      </c>
      <c r="B492" s="45">
        <v>1</v>
      </c>
      <c r="C492" s="53">
        <v>3.3</v>
      </c>
      <c r="D492" s="50">
        <v>0</v>
      </c>
    </row>
    <row r="493" spans="1:4" x14ac:dyDescent="0.15">
      <c r="A493" s="36" t="s">
        <v>14574</v>
      </c>
      <c r="B493" s="45">
        <v>1</v>
      </c>
      <c r="C493" s="53">
        <v>4</v>
      </c>
      <c r="D493" s="50">
        <v>0</v>
      </c>
    </row>
    <row r="494" spans="1:4" x14ac:dyDescent="0.15">
      <c r="A494" s="36" t="s">
        <v>14690</v>
      </c>
      <c r="B494" s="45">
        <v>1</v>
      </c>
      <c r="C494" s="53">
        <v>4</v>
      </c>
      <c r="D494" s="50">
        <v>0</v>
      </c>
    </row>
    <row r="495" spans="1:4" x14ac:dyDescent="0.15">
      <c r="A495" s="36" t="s">
        <v>14623</v>
      </c>
      <c r="B495" s="45">
        <v>5</v>
      </c>
      <c r="C495" s="53">
        <v>3.9599999999999995</v>
      </c>
      <c r="D495" s="50">
        <v>0</v>
      </c>
    </row>
    <row r="496" spans="1:4" x14ac:dyDescent="0.15">
      <c r="A496" s="36" t="s">
        <v>14587</v>
      </c>
      <c r="B496" s="45">
        <v>1</v>
      </c>
      <c r="C496" s="53">
        <v>4</v>
      </c>
      <c r="D496" s="50">
        <v>0</v>
      </c>
    </row>
    <row r="497" spans="1:4" x14ac:dyDescent="0.15">
      <c r="A497" s="36" t="s">
        <v>14536</v>
      </c>
      <c r="B497" s="45">
        <v>1</v>
      </c>
      <c r="C497" s="53">
        <v>3.8</v>
      </c>
      <c r="D497" s="50">
        <v>0</v>
      </c>
    </row>
    <row r="498" spans="1:4" x14ac:dyDescent="0.15">
      <c r="A498" s="36" t="s">
        <v>14539</v>
      </c>
      <c r="B498" s="45">
        <v>1</v>
      </c>
      <c r="C498" s="53">
        <v>3.8</v>
      </c>
      <c r="D498" s="50">
        <v>0</v>
      </c>
    </row>
    <row r="499" spans="1:4" x14ac:dyDescent="0.15">
      <c r="A499" s="36" t="s">
        <v>14531</v>
      </c>
      <c r="B499" s="45">
        <v>1</v>
      </c>
      <c r="C499" s="53">
        <v>3.8</v>
      </c>
      <c r="D499" s="50">
        <v>0</v>
      </c>
    </row>
    <row r="500" spans="1:4" x14ac:dyDescent="0.15">
      <c r="A500" s="36" t="s">
        <v>14551</v>
      </c>
      <c r="B500" s="45">
        <v>1</v>
      </c>
      <c r="C500" s="53">
        <v>4.0999999999999996</v>
      </c>
      <c r="D500" s="50">
        <v>0</v>
      </c>
    </row>
    <row r="501" spans="1:4" x14ac:dyDescent="0.15">
      <c r="A501" s="36" t="s">
        <v>14540</v>
      </c>
      <c r="B501" s="45">
        <v>1</v>
      </c>
      <c r="C501" s="53">
        <v>4.0999999999999996</v>
      </c>
      <c r="D501" s="50">
        <v>0</v>
      </c>
    </row>
    <row r="502" spans="1:4" x14ac:dyDescent="0.15">
      <c r="A502" s="36" t="s">
        <v>14560</v>
      </c>
      <c r="B502" s="45">
        <v>1</v>
      </c>
      <c r="C502" s="53">
        <v>3.8</v>
      </c>
      <c r="D502" s="50">
        <v>0</v>
      </c>
    </row>
    <row r="503" spans="1:4" x14ac:dyDescent="0.15">
      <c r="A503" s="36" t="s">
        <v>14649</v>
      </c>
      <c r="B503" s="45">
        <v>1</v>
      </c>
      <c r="C503" s="53">
        <v>3.5</v>
      </c>
      <c r="D503" s="50">
        <v>0</v>
      </c>
    </row>
    <row r="504" spans="1:4" x14ac:dyDescent="0.15">
      <c r="A504" s="36" t="s">
        <v>14558</v>
      </c>
      <c r="B504" s="45">
        <v>1</v>
      </c>
      <c r="C504" s="53">
        <v>3.7</v>
      </c>
      <c r="D504" s="50">
        <v>0</v>
      </c>
    </row>
    <row r="505" spans="1:4" x14ac:dyDescent="0.15">
      <c r="A505" s="36" t="s">
        <v>14612</v>
      </c>
      <c r="B505" s="45">
        <v>3</v>
      </c>
      <c r="C505" s="53">
        <v>3.8666666666666667</v>
      </c>
      <c r="D505" s="50">
        <v>0</v>
      </c>
    </row>
    <row r="506" spans="1:4" x14ac:dyDescent="0.15">
      <c r="A506" s="36" t="s">
        <v>14669</v>
      </c>
      <c r="B506" s="45">
        <v>1</v>
      </c>
      <c r="C506" s="53">
        <v>3.6</v>
      </c>
      <c r="D506" s="50">
        <v>0</v>
      </c>
    </row>
    <row r="507" spans="1:4" x14ac:dyDescent="0.15">
      <c r="A507" s="36" t="s">
        <v>14602</v>
      </c>
      <c r="B507" s="45">
        <v>1</v>
      </c>
      <c r="C507" s="53">
        <v>4</v>
      </c>
      <c r="D507" s="50">
        <v>0</v>
      </c>
    </row>
    <row r="508" spans="1:4" x14ac:dyDescent="0.15">
      <c r="A508" s="36" t="s">
        <v>14545</v>
      </c>
      <c r="B508" s="45">
        <v>2</v>
      </c>
      <c r="C508" s="53">
        <v>3.9</v>
      </c>
      <c r="D508" s="50">
        <v>0</v>
      </c>
    </row>
    <row r="509" spans="1:4" x14ac:dyDescent="0.15">
      <c r="A509" s="36" t="s">
        <v>14610</v>
      </c>
      <c r="B509" s="45">
        <v>1</v>
      </c>
      <c r="C509" s="53">
        <v>3.6</v>
      </c>
      <c r="D509" s="50">
        <v>0</v>
      </c>
    </row>
    <row r="510" spans="1:4" x14ac:dyDescent="0.15">
      <c r="A510" s="36" t="s">
        <v>14673</v>
      </c>
      <c r="B510" s="45">
        <v>1</v>
      </c>
      <c r="C510" s="53">
        <v>4.0999999999999996</v>
      </c>
      <c r="D510" s="50">
        <v>0</v>
      </c>
    </row>
    <row r="511" spans="1:4" x14ac:dyDescent="0.15">
      <c r="A511" s="36" t="s">
        <v>14622</v>
      </c>
      <c r="B511" s="45">
        <v>1</v>
      </c>
      <c r="C511" s="53">
        <v>3.9</v>
      </c>
      <c r="D511" s="50">
        <v>0</v>
      </c>
    </row>
    <row r="512" spans="1:4" x14ac:dyDescent="0.15">
      <c r="A512" s="36" t="s">
        <v>14651</v>
      </c>
      <c r="B512" s="45">
        <v>1</v>
      </c>
      <c r="C512" s="53">
        <v>4.0999999999999996</v>
      </c>
      <c r="D512" s="50">
        <v>0</v>
      </c>
    </row>
    <row r="513" spans="1:4" x14ac:dyDescent="0.15">
      <c r="A513" s="36" t="s">
        <v>14546</v>
      </c>
      <c r="B513" s="45">
        <v>2</v>
      </c>
      <c r="C513" s="53">
        <v>4</v>
      </c>
      <c r="D513" s="50">
        <v>0</v>
      </c>
    </row>
    <row r="514" spans="1:4" x14ac:dyDescent="0.15">
      <c r="A514" s="36" t="s">
        <v>14567</v>
      </c>
      <c r="B514" s="45">
        <v>1</v>
      </c>
      <c r="C514" s="53">
        <v>3.7</v>
      </c>
      <c r="D514" s="50">
        <v>0</v>
      </c>
    </row>
    <row r="515" spans="1:4" x14ac:dyDescent="0.15">
      <c r="A515" s="36" t="s">
        <v>14564</v>
      </c>
      <c r="B515" s="45">
        <v>1</v>
      </c>
      <c r="C515" s="53">
        <v>3.4</v>
      </c>
      <c r="D515" s="50">
        <v>0</v>
      </c>
    </row>
    <row r="516" spans="1:4" x14ac:dyDescent="0.15">
      <c r="A516" s="36" t="s">
        <v>14644</v>
      </c>
      <c r="B516" s="45">
        <v>1</v>
      </c>
      <c r="C516" s="53">
        <v>3.3</v>
      </c>
      <c r="D516" s="50">
        <v>0</v>
      </c>
    </row>
    <row r="517" spans="1:4" x14ac:dyDescent="0.15">
      <c r="A517" s="36" t="s">
        <v>14549</v>
      </c>
      <c r="B517" s="45">
        <v>1</v>
      </c>
      <c r="C517" s="53">
        <v>3.9</v>
      </c>
      <c r="D517" s="50">
        <v>0</v>
      </c>
    </row>
    <row r="518" spans="1:4" x14ac:dyDescent="0.15">
      <c r="A518" s="36" t="s">
        <v>14604</v>
      </c>
      <c r="B518" s="45">
        <v>1</v>
      </c>
      <c r="C518" s="53">
        <v>3.1</v>
      </c>
      <c r="D518" s="50">
        <v>0</v>
      </c>
    </row>
    <row r="519" spans="1:4" x14ac:dyDescent="0.15">
      <c r="A519" s="36" t="s">
        <v>14647</v>
      </c>
      <c r="B519" s="45">
        <v>2</v>
      </c>
      <c r="C519" s="53">
        <v>4.0999999999999996</v>
      </c>
      <c r="D519" s="50">
        <v>0</v>
      </c>
    </row>
    <row r="520" spans="1:4" x14ac:dyDescent="0.15">
      <c r="A520" s="36" t="s">
        <v>14698</v>
      </c>
      <c r="B520" s="45">
        <v>1</v>
      </c>
      <c r="C520" s="53">
        <v>3.6</v>
      </c>
      <c r="D520" s="50">
        <v>0</v>
      </c>
    </row>
    <row r="521" spans="1:4" x14ac:dyDescent="0.15">
      <c r="A521" s="36" t="s">
        <v>14692</v>
      </c>
      <c r="B521" s="45">
        <v>3</v>
      </c>
      <c r="C521" s="53">
        <v>3.8666666666666667</v>
      </c>
      <c r="D521" s="50">
        <v>0</v>
      </c>
    </row>
    <row r="522" spans="1:4" x14ac:dyDescent="0.15">
      <c r="A522" s="36" t="s">
        <v>14713</v>
      </c>
      <c r="B522" s="45">
        <v>1</v>
      </c>
      <c r="C522" s="53">
        <v>3</v>
      </c>
      <c r="D522" s="50">
        <v>0</v>
      </c>
    </row>
    <row r="523" spans="1:4" x14ac:dyDescent="0.15">
      <c r="A523" s="36" t="s">
        <v>14629</v>
      </c>
      <c r="B523" s="45">
        <v>1</v>
      </c>
      <c r="C523" s="53">
        <v>4.0999999999999996</v>
      </c>
      <c r="D523" s="50">
        <v>0</v>
      </c>
    </row>
    <row r="524" spans="1:4" x14ac:dyDescent="0.15">
      <c r="A524" s="36" t="s">
        <v>14625</v>
      </c>
      <c r="B524" s="45">
        <v>1</v>
      </c>
      <c r="C524" s="53">
        <v>3.3</v>
      </c>
      <c r="D524" s="50">
        <v>0</v>
      </c>
    </row>
    <row r="525" spans="1:4" x14ac:dyDescent="0.15">
      <c r="A525" s="36" t="s">
        <v>14684</v>
      </c>
      <c r="B525" s="45">
        <v>1</v>
      </c>
      <c r="C525" s="53">
        <v>4.0999999999999996</v>
      </c>
      <c r="D525" s="50">
        <v>0</v>
      </c>
    </row>
    <row r="526" spans="1:4" x14ac:dyDescent="0.15">
      <c r="A526" s="36" t="s">
        <v>14589</v>
      </c>
      <c r="B526" s="45">
        <v>1</v>
      </c>
      <c r="C526" s="53">
        <v>3.5</v>
      </c>
      <c r="D526" s="50">
        <v>0</v>
      </c>
    </row>
    <row r="527" spans="1:4" x14ac:dyDescent="0.15">
      <c r="A527" s="36" t="s">
        <v>14569</v>
      </c>
      <c r="B527" s="45">
        <v>1</v>
      </c>
      <c r="C527" s="53">
        <v>4</v>
      </c>
      <c r="D527" s="50">
        <v>0</v>
      </c>
    </row>
    <row r="528" spans="1:4" x14ac:dyDescent="0.15">
      <c r="A528" s="36" t="s">
        <v>14627</v>
      </c>
      <c r="B528" s="45">
        <v>1</v>
      </c>
      <c r="C528" s="53">
        <v>4.0999999999999996</v>
      </c>
      <c r="D528" s="50">
        <v>0</v>
      </c>
    </row>
    <row r="529" spans="1:4" x14ac:dyDescent="0.15">
      <c r="A529" s="36" t="s">
        <v>14576</v>
      </c>
      <c r="B529" s="45">
        <v>1</v>
      </c>
      <c r="C529" s="53">
        <v>4</v>
      </c>
      <c r="D529" s="50">
        <v>0</v>
      </c>
    </row>
    <row r="530" spans="1:4" x14ac:dyDescent="0.15">
      <c r="A530" s="36" t="s">
        <v>14653</v>
      </c>
      <c r="B530" s="45">
        <v>1</v>
      </c>
      <c r="C530" s="53">
        <v>2.6</v>
      </c>
      <c r="D530" s="50">
        <v>0</v>
      </c>
    </row>
    <row r="531" spans="1:4" x14ac:dyDescent="0.15">
      <c r="A531" s="36" t="s">
        <v>14620</v>
      </c>
      <c r="B531" s="45">
        <v>2</v>
      </c>
      <c r="C531" s="53">
        <v>3.75</v>
      </c>
      <c r="D531" s="50">
        <v>0</v>
      </c>
    </row>
    <row r="532" spans="1:4" x14ac:dyDescent="0.15">
      <c r="A532" s="36" t="s">
        <v>14590</v>
      </c>
      <c r="B532" s="45">
        <v>2</v>
      </c>
      <c r="C532" s="53">
        <v>3.8499999999999996</v>
      </c>
      <c r="D532" s="50">
        <v>0</v>
      </c>
    </row>
    <row r="533" spans="1:4" x14ac:dyDescent="0.15">
      <c r="A533" s="36" t="s">
        <v>14678</v>
      </c>
      <c r="B533" s="45">
        <v>2</v>
      </c>
      <c r="C533" s="53">
        <v>3.6500000000000004</v>
      </c>
      <c r="D533" s="50">
        <v>0</v>
      </c>
    </row>
    <row r="534" spans="1:4" x14ac:dyDescent="0.15">
      <c r="A534" s="36" t="s">
        <v>14712</v>
      </c>
      <c r="B534" s="45">
        <v>1</v>
      </c>
      <c r="C534" s="53">
        <v>4.0999999999999996</v>
      </c>
      <c r="D534" s="50">
        <v>0</v>
      </c>
    </row>
    <row r="535" spans="1:4" x14ac:dyDescent="0.15">
      <c r="A535" s="36" t="s">
        <v>14630</v>
      </c>
      <c r="B535" s="45">
        <v>1</v>
      </c>
      <c r="C535" s="53">
        <v>3.5</v>
      </c>
      <c r="D535" s="50">
        <v>0</v>
      </c>
    </row>
    <row r="536" spans="1:4" x14ac:dyDescent="0.15">
      <c r="A536" s="36" t="s">
        <v>14634</v>
      </c>
      <c r="B536" s="45">
        <v>1</v>
      </c>
      <c r="C536" s="53">
        <v>4</v>
      </c>
      <c r="D536" s="50">
        <v>0</v>
      </c>
    </row>
    <row r="537" spans="1:4" x14ac:dyDescent="0.15">
      <c r="A537" s="36" t="s">
        <v>14656</v>
      </c>
      <c r="B537" s="45">
        <v>1</v>
      </c>
      <c r="C537" s="53">
        <v>3.7</v>
      </c>
      <c r="D537" s="50">
        <v>0</v>
      </c>
    </row>
    <row r="538" spans="1:4" x14ac:dyDescent="0.15">
      <c r="A538" s="36" t="s">
        <v>14594</v>
      </c>
      <c r="B538" s="45">
        <v>1</v>
      </c>
      <c r="C538" s="53">
        <v>4.0999999999999996</v>
      </c>
      <c r="D538" s="50">
        <v>0</v>
      </c>
    </row>
    <row r="539" spans="1:4" x14ac:dyDescent="0.15">
      <c r="A539" s="36" t="s">
        <v>14664</v>
      </c>
      <c r="B539" s="45">
        <v>1</v>
      </c>
      <c r="C539" s="53">
        <v>3.8</v>
      </c>
      <c r="D539" s="50">
        <v>0</v>
      </c>
    </row>
    <row r="540" spans="1:4" x14ac:dyDescent="0.15">
      <c r="A540" s="36" t="s">
        <v>14638</v>
      </c>
      <c r="B540" s="45">
        <v>1</v>
      </c>
      <c r="C540" s="53">
        <v>3.5</v>
      </c>
      <c r="D540" s="50">
        <v>0</v>
      </c>
    </row>
    <row r="541" spans="1:4" x14ac:dyDescent="0.15">
      <c r="A541" s="36" t="s">
        <v>14704</v>
      </c>
      <c r="B541" s="45">
        <v>1</v>
      </c>
      <c r="C541" s="53">
        <v>3.9</v>
      </c>
      <c r="D541" s="50">
        <v>0</v>
      </c>
    </row>
    <row r="542" spans="1:4" x14ac:dyDescent="0.15">
      <c r="A542" s="36" t="s">
        <v>14575</v>
      </c>
      <c r="B542" s="45">
        <v>1</v>
      </c>
      <c r="C542" s="53">
        <v>3.8</v>
      </c>
      <c r="D542" s="50">
        <v>0</v>
      </c>
    </row>
    <row r="543" spans="1:4" x14ac:dyDescent="0.15">
      <c r="A543" s="36" t="s">
        <v>14695</v>
      </c>
      <c r="B543" s="45">
        <v>1</v>
      </c>
      <c r="C543" s="53">
        <v>3.8</v>
      </c>
      <c r="D543" s="50">
        <v>0</v>
      </c>
    </row>
    <row r="544" spans="1:4" x14ac:dyDescent="0.15">
      <c r="A544" s="36" t="s">
        <v>14556</v>
      </c>
      <c r="B544" s="45">
        <v>1</v>
      </c>
      <c r="C544" s="53">
        <v>3.6</v>
      </c>
      <c r="D544" s="50">
        <v>0</v>
      </c>
    </row>
    <row r="545" spans="1:4" x14ac:dyDescent="0.15">
      <c r="A545" s="36" t="s">
        <v>14534</v>
      </c>
      <c r="B545" s="45">
        <v>3</v>
      </c>
      <c r="C545" s="53">
        <v>3.8333333333333335</v>
      </c>
      <c r="D545" s="50">
        <v>0</v>
      </c>
    </row>
    <row r="546" spans="1:4" x14ac:dyDescent="0.15">
      <c r="A546" s="36" t="s">
        <v>14668</v>
      </c>
      <c r="B546" s="45">
        <v>1</v>
      </c>
      <c r="C546" s="53">
        <v>4</v>
      </c>
      <c r="D546" s="50">
        <v>0</v>
      </c>
    </row>
    <row r="547" spans="1:4" x14ac:dyDescent="0.15">
      <c r="A547" s="36" t="s">
        <v>14615</v>
      </c>
      <c r="B547" s="45">
        <v>1</v>
      </c>
      <c r="C547" s="53">
        <v>4.0999999999999996</v>
      </c>
      <c r="D547" s="50">
        <v>0</v>
      </c>
    </row>
    <row r="548" spans="1:4" x14ac:dyDescent="0.15">
      <c r="A548" s="36" t="s">
        <v>14709</v>
      </c>
      <c r="B548" s="45">
        <v>2</v>
      </c>
      <c r="C548" s="53">
        <v>3.3</v>
      </c>
      <c r="D548" s="50">
        <v>0</v>
      </c>
    </row>
    <row r="549" spans="1:4" x14ac:dyDescent="0.15">
      <c r="A549" s="36" t="s">
        <v>14699</v>
      </c>
      <c r="B549" s="45">
        <v>1</v>
      </c>
      <c r="C549" s="53">
        <v>3.9</v>
      </c>
      <c r="D549" s="50">
        <v>0</v>
      </c>
    </row>
    <row r="550" spans="1:4" x14ac:dyDescent="0.15">
      <c r="A550" s="36" t="s">
        <v>14639</v>
      </c>
      <c r="B550" s="45">
        <v>1</v>
      </c>
      <c r="C550" s="53">
        <v>3.8</v>
      </c>
      <c r="D550" s="50">
        <v>0</v>
      </c>
    </row>
    <row r="551" spans="1:4" x14ac:dyDescent="0.15">
      <c r="A551" s="38" t="s">
        <v>14298</v>
      </c>
      <c r="B551" s="47">
        <v>1350</v>
      </c>
      <c r="C551" s="54">
        <v>4.0918518518518603</v>
      </c>
      <c r="D551" s="51">
        <v>626</v>
      </c>
    </row>
    <row r="552" spans="1:4" x14ac:dyDescent="0.15">
      <c r="C552" s="1"/>
    </row>
    <row r="553" spans="1:4" x14ac:dyDescent="0.15">
      <c r="C553" s="1"/>
    </row>
    <row r="554" spans="1:4" x14ac:dyDescent="0.15">
      <c r="C554" s="1"/>
    </row>
    <row r="555" spans="1:4" x14ac:dyDescent="0.15">
      <c r="C555" s="1"/>
    </row>
    <row r="556" spans="1:4" x14ac:dyDescent="0.15">
      <c r="C556" s="1"/>
    </row>
    <row r="557" spans="1:4" x14ac:dyDescent="0.15">
      <c r="C557" s="1"/>
    </row>
    <row r="558" spans="1:4" x14ac:dyDescent="0.15">
      <c r="C558" s="1"/>
    </row>
    <row r="559" spans="1:4" x14ac:dyDescent="0.15">
      <c r="C559" s="1"/>
    </row>
    <row r="560" spans="1:4" x14ac:dyDescent="0.15">
      <c r="C560" s="1"/>
    </row>
    <row r="561" spans="3:3" x14ac:dyDescent="0.15">
      <c r="C561" s="1"/>
    </row>
    <row r="562" spans="3:3" x14ac:dyDescent="0.15">
      <c r="C562" s="1"/>
    </row>
    <row r="563" spans="3:3" x14ac:dyDescent="0.15">
      <c r="C563" s="1"/>
    </row>
    <row r="564" spans="3:3" x14ac:dyDescent="0.15">
      <c r="C564" s="1"/>
    </row>
    <row r="565" spans="3:3" x14ac:dyDescent="0.15">
      <c r="C565" s="1"/>
    </row>
    <row r="566" spans="3:3" x14ac:dyDescent="0.15">
      <c r="C566" s="1"/>
    </row>
    <row r="567" spans="3:3" x14ac:dyDescent="0.15">
      <c r="C567" s="1"/>
    </row>
    <row r="568" spans="3:3" x14ac:dyDescent="0.15">
      <c r="C568" s="1"/>
    </row>
    <row r="569" spans="3:3" x14ac:dyDescent="0.15">
      <c r="C569" s="1"/>
    </row>
    <row r="570" spans="3:3" x14ac:dyDescent="0.15">
      <c r="C570" s="1"/>
    </row>
    <row r="571" spans="3:3" x14ac:dyDescent="0.15">
      <c r="C571" s="1"/>
    </row>
    <row r="572" spans="3:3" x14ac:dyDescent="0.15">
      <c r="C572" s="1"/>
    </row>
    <row r="573" spans="3:3" x14ac:dyDescent="0.15">
      <c r="C573" s="1"/>
    </row>
    <row r="574" spans="3:3" x14ac:dyDescent="0.15">
      <c r="C574" s="1"/>
    </row>
    <row r="575" spans="3:3" x14ac:dyDescent="0.15">
      <c r="C575" s="1"/>
    </row>
    <row r="576" spans="3:3" x14ac:dyDescent="0.15">
      <c r="C576" s="1"/>
    </row>
    <row r="577" spans="3:3" x14ac:dyDescent="0.15">
      <c r="C577" s="1"/>
    </row>
    <row r="578" spans="3:3" x14ac:dyDescent="0.15">
      <c r="C578" s="1"/>
    </row>
    <row r="579" spans="3:3" x14ac:dyDescent="0.15">
      <c r="C579" s="1"/>
    </row>
    <row r="580" spans="3:3" x14ac:dyDescent="0.15">
      <c r="C580" s="1"/>
    </row>
    <row r="581" spans="3:3" x14ac:dyDescent="0.15">
      <c r="C581" s="1"/>
    </row>
    <row r="582" spans="3:3" x14ac:dyDescent="0.15">
      <c r="C582" s="1"/>
    </row>
    <row r="583" spans="3:3" x14ac:dyDescent="0.15">
      <c r="C583" s="1"/>
    </row>
    <row r="584" spans="3:3" x14ac:dyDescent="0.15">
      <c r="C584" s="1"/>
    </row>
    <row r="585" spans="3:3" x14ac:dyDescent="0.15">
      <c r="C585" s="1"/>
    </row>
    <row r="586" spans="3:3" x14ac:dyDescent="0.15">
      <c r="C586" s="1"/>
    </row>
    <row r="587" spans="3:3" x14ac:dyDescent="0.15">
      <c r="C587" s="1"/>
    </row>
    <row r="588" spans="3:3" x14ac:dyDescent="0.15">
      <c r="C588" s="1"/>
    </row>
    <row r="589" spans="3:3" x14ac:dyDescent="0.15">
      <c r="C589" s="1"/>
    </row>
    <row r="590" spans="3:3" x14ac:dyDescent="0.15">
      <c r="C590" s="1"/>
    </row>
    <row r="591" spans="3:3" x14ac:dyDescent="0.15">
      <c r="C591" s="1"/>
    </row>
    <row r="592" spans="3:3" x14ac:dyDescent="0.15">
      <c r="C592" s="1"/>
    </row>
    <row r="593" spans="3:3" x14ac:dyDescent="0.15">
      <c r="C593" s="1"/>
    </row>
    <row r="594" spans="3:3" x14ac:dyDescent="0.15">
      <c r="C594" s="1"/>
    </row>
    <row r="595" spans="3:3" x14ac:dyDescent="0.15">
      <c r="C595" s="1"/>
    </row>
    <row r="596" spans="3:3" x14ac:dyDescent="0.15">
      <c r="C596" s="1"/>
    </row>
    <row r="597" spans="3:3" x14ac:dyDescent="0.15">
      <c r="C597" s="1"/>
    </row>
    <row r="598" spans="3:3" x14ac:dyDescent="0.15">
      <c r="C598" s="1"/>
    </row>
    <row r="599" spans="3:3" x14ac:dyDescent="0.15">
      <c r="C599" s="1"/>
    </row>
    <row r="600" spans="3:3" x14ac:dyDescent="0.15">
      <c r="C600" s="1"/>
    </row>
    <row r="601" spans="3:3" x14ac:dyDescent="0.15">
      <c r="C601" s="1"/>
    </row>
    <row r="602" spans="3:3" x14ac:dyDescent="0.15">
      <c r="C602" s="1"/>
    </row>
    <row r="603" spans="3:3" x14ac:dyDescent="0.15">
      <c r="C603" s="1"/>
    </row>
    <row r="604" spans="3:3" x14ac:dyDescent="0.15">
      <c r="C604" s="1"/>
    </row>
    <row r="605" spans="3:3" x14ac:dyDescent="0.15">
      <c r="C605" s="1"/>
    </row>
    <row r="606" spans="3:3" x14ac:dyDescent="0.15">
      <c r="C606" s="1"/>
    </row>
    <row r="607" spans="3:3" x14ac:dyDescent="0.15">
      <c r="C607" s="1"/>
    </row>
    <row r="608" spans="3:3" x14ac:dyDescent="0.15">
      <c r="C608" s="1"/>
    </row>
    <row r="609" spans="3:3" x14ac:dyDescent="0.15">
      <c r="C609" s="1"/>
    </row>
    <row r="610" spans="3:3" x14ac:dyDescent="0.15">
      <c r="C610" s="1"/>
    </row>
    <row r="611" spans="3:3" x14ac:dyDescent="0.15">
      <c r="C611" s="1"/>
    </row>
    <row r="612" spans="3:3" x14ac:dyDescent="0.15">
      <c r="C612" s="1"/>
    </row>
    <row r="613" spans="3:3" x14ac:dyDescent="0.15">
      <c r="C613" s="1"/>
    </row>
    <row r="614" spans="3:3" x14ac:dyDescent="0.15">
      <c r="C614" s="1"/>
    </row>
    <row r="615" spans="3:3" x14ac:dyDescent="0.15">
      <c r="C615" s="1"/>
    </row>
    <row r="616" spans="3:3" x14ac:dyDescent="0.15">
      <c r="C616" s="1"/>
    </row>
    <row r="617" spans="3:3" x14ac:dyDescent="0.15">
      <c r="C617" s="1"/>
    </row>
    <row r="618" spans="3:3" x14ac:dyDescent="0.15">
      <c r="C618" s="1"/>
    </row>
    <row r="619" spans="3:3" x14ac:dyDescent="0.15">
      <c r="C619" s="1"/>
    </row>
    <row r="620" spans="3:3" x14ac:dyDescent="0.15">
      <c r="C620" s="1"/>
    </row>
    <row r="621" spans="3:3" x14ac:dyDescent="0.15">
      <c r="C621" s="1"/>
    </row>
    <row r="622" spans="3:3" x14ac:dyDescent="0.15">
      <c r="C622" s="1"/>
    </row>
    <row r="623" spans="3:3" x14ac:dyDescent="0.15">
      <c r="C623" s="1"/>
    </row>
    <row r="624" spans="3:3" x14ac:dyDescent="0.15">
      <c r="C624" s="1"/>
    </row>
    <row r="625" spans="3:3" x14ac:dyDescent="0.15">
      <c r="C625" s="1"/>
    </row>
    <row r="626" spans="3:3" x14ac:dyDescent="0.15">
      <c r="C626" s="1"/>
    </row>
    <row r="627" spans="3:3" x14ac:dyDescent="0.15">
      <c r="C627" s="1"/>
    </row>
    <row r="628" spans="3:3" x14ac:dyDescent="0.15">
      <c r="C628" s="1"/>
    </row>
    <row r="629" spans="3:3" x14ac:dyDescent="0.15">
      <c r="C629" s="1"/>
    </row>
    <row r="630" spans="3:3" x14ac:dyDescent="0.15">
      <c r="C630" s="1"/>
    </row>
    <row r="631" spans="3:3" x14ac:dyDescent="0.15">
      <c r="C631" s="1"/>
    </row>
    <row r="632" spans="3:3" x14ac:dyDescent="0.15">
      <c r="C632" s="1"/>
    </row>
    <row r="633" spans="3:3" x14ac:dyDescent="0.15">
      <c r="C633" s="1"/>
    </row>
    <row r="634" spans="3:3" x14ac:dyDescent="0.15">
      <c r="C634" s="1"/>
    </row>
    <row r="635" spans="3:3" x14ac:dyDescent="0.15">
      <c r="C635" s="1"/>
    </row>
    <row r="636" spans="3:3" x14ac:dyDescent="0.15">
      <c r="C636" s="1"/>
    </row>
    <row r="637" spans="3:3" x14ac:dyDescent="0.15">
      <c r="C637" s="1"/>
    </row>
    <row r="638" spans="3:3" x14ac:dyDescent="0.15">
      <c r="C638" s="1"/>
    </row>
    <row r="639" spans="3:3" x14ac:dyDescent="0.15">
      <c r="C639" s="1"/>
    </row>
    <row r="640" spans="3:3" x14ac:dyDescent="0.15">
      <c r="C640" s="1"/>
    </row>
    <row r="641" spans="3:3" x14ac:dyDescent="0.15">
      <c r="C641" s="1"/>
    </row>
    <row r="642" spans="3:3" x14ac:dyDescent="0.15">
      <c r="C642" s="1"/>
    </row>
    <row r="643" spans="3:3" x14ac:dyDescent="0.15">
      <c r="C643" s="1"/>
    </row>
    <row r="644" spans="3:3" x14ac:dyDescent="0.15">
      <c r="C644" s="1"/>
    </row>
    <row r="645" spans="3:3" x14ac:dyDescent="0.15">
      <c r="C645" s="1"/>
    </row>
    <row r="646" spans="3:3" x14ac:dyDescent="0.15">
      <c r="C646" s="1"/>
    </row>
    <row r="647" spans="3:3" x14ac:dyDescent="0.15">
      <c r="C647" s="1"/>
    </row>
    <row r="648" spans="3:3" x14ac:dyDescent="0.15">
      <c r="C648" s="1"/>
    </row>
    <row r="649" spans="3:3" x14ac:dyDescent="0.15">
      <c r="C649" s="1"/>
    </row>
    <row r="650" spans="3:3" x14ac:dyDescent="0.15">
      <c r="C650" s="1"/>
    </row>
    <row r="651" spans="3:3" x14ac:dyDescent="0.15">
      <c r="C651" s="1"/>
    </row>
    <row r="652" spans="3:3" x14ac:dyDescent="0.15">
      <c r="C652" s="1"/>
    </row>
    <row r="653" spans="3:3" x14ac:dyDescent="0.15">
      <c r="C653" s="1"/>
    </row>
    <row r="654" spans="3:3" x14ac:dyDescent="0.15">
      <c r="C654" s="1"/>
    </row>
    <row r="655" spans="3:3" x14ac:dyDescent="0.15">
      <c r="C655" s="1"/>
    </row>
    <row r="656" spans="3:3" x14ac:dyDescent="0.15">
      <c r="C656" s="1"/>
    </row>
    <row r="657" spans="3:3" x14ac:dyDescent="0.15">
      <c r="C657" s="1"/>
    </row>
    <row r="658" spans="3:3" x14ac:dyDescent="0.15">
      <c r="C658" s="1"/>
    </row>
    <row r="659" spans="3:3" x14ac:dyDescent="0.15">
      <c r="C659" s="1"/>
    </row>
    <row r="660" spans="3:3" x14ac:dyDescent="0.15">
      <c r="C660" s="1"/>
    </row>
    <row r="661" spans="3:3" x14ac:dyDescent="0.15">
      <c r="C661" s="1"/>
    </row>
    <row r="662" spans="3:3" x14ac:dyDescent="0.15">
      <c r="C662" s="1"/>
    </row>
    <row r="663" spans="3:3" x14ac:dyDescent="0.15">
      <c r="C663" s="1"/>
    </row>
    <row r="664" spans="3:3" x14ac:dyDescent="0.15">
      <c r="C664" s="1"/>
    </row>
    <row r="665" spans="3:3" x14ac:dyDescent="0.15">
      <c r="C665" s="1"/>
    </row>
    <row r="666" spans="3:3" x14ac:dyDescent="0.15">
      <c r="C666" s="1"/>
    </row>
    <row r="667" spans="3:3" x14ac:dyDescent="0.15">
      <c r="C667" s="1"/>
    </row>
    <row r="668" spans="3:3" x14ac:dyDescent="0.15">
      <c r="C668" s="1"/>
    </row>
    <row r="669" spans="3:3" x14ac:dyDescent="0.15">
      <c r="C669" s="1"/>
    </row>
    <row r="670" spans="3:3" x14ac:dyDescent="0.15">
      <c r="C670" s="1"/>
    </row>
    <row r="671" spans="3:3" x14ac:dyDescent="0.15">
      <c r="C671" s="1"/>
    </row>
    <row r="672" spans="3:3" x14ac:dyDescent="0.15">
      <c r="C672" s="1"/>
    </row>
    <row r="673" spans="3:3" x14ac:dyDescent="0.15">
      <c r="C673" s="1"/>
    </row>
    <row r="674" spans="3:3" x14ac:dyDescent="0.15">
      <c r="C674" s="1"/>
    </row>
    <row r="675" spans="3:3" x14ac:dyDescent="0.15">
      <c r="C675" s="1"/>
    </row>
    <row r="676" spans="3:3" x14ac:dyDescent="0.15">
      <c r="C676" s="1"/>
    </row>
    <row r="677" spans="3:3" x14ac:dyDescent="0.15">
      <c r="C677" s="1"/>
    </row>
    <row r="678" spans="3:3" x14ac:dyDescent="0.15">
      <c r="C678" s="1"/>
    </row>
    <row r="679" spans="3:3" x14ac:dyDescent="0.15">
      <c r="C679" s="1"/>
    </row>
    <row r="680" spans="3:3" x14ac:dyDescent="0.15">
      <c r="C680" s="1"/>
    </row>
    <row r="681" spans="3:3" x14ac:dyDescent="0.15">
      <c r="C681" s="1"/>
    </row>
    <row r="682" spans="3:3" x14ac:dyDescent="0.15">
      <c r="C682" s="1"/>
    </row>
    <row r="683" spans="3:3" x14ac:dyDescent="0.15">
      <c r="C683" s="1"/>
    </row>
    <row r="684" spans="3:3" x14ac:dyDescent="0.15">
      <c r="C684" s="1"/>
    </row>
    <row r="685" spans="3:3" x14ac:dyDescent="0.15">
      <c r="C685" s="1"/>
    </row>
    <row r="686" spans="3:3" x14ac:dyDescent="0.15">
      <c r="C686" s="1"/>
    </row>
    <row r="687" spans="3:3" x14ac:dyDescent="0.15">
      <c r="C687" s="1"/>
    </row>
    <row r="688" spans="3:3" x14ac:dyDescent="0.15">
      <c r="C688" s="1"/>
    </row>
    <row r="689" spans="3:3" x14ac:dyDescent="0.15">
      <c r="C689" s="1"/>
    </row>
    <row r="690" spans="3:3" x14ac:dyDescent="0.15">
      <c r="C690" s="1"/>
    </row>
    <row r="691" spans="3:3" x14ac:dyDescent="0.15">
      <c r="C691" s="1"/>
    </row>
    <row r="692" spans="3:3" x14ac:dyDescent="0.15">
      <c r="C692" s="1"/>
    </row>
    <row r="693" spans="3:3" x14ac:dyDescent="0.15">
      <c r="C693" s="1"/>
    </row>
    <row r="694" spans="3:3" x14ac:dyDescent="0.15">
      <c r="C694" s="1"/>
    </row>
    <row r="695" spans="3:3" x14ac:dyDescent="0.15">
      <c r="C695" s="1"/>
    </row>
    <row r="696" spans="3:3" x14ac:dyDescent="0.15">
      <c r="C696" s="1"/>
    </row>
    <row r="697" spans="3:3" x14ac:dyDescent="0.15">
      <c r="C697" s="1"/>
    </row>
    <row r="698" spans="3:3" x14ac:dyDescent="0.15">
      <c r="C698" s="1"/>
    </row>
    <row r="699" spans="3:3" x14ac:dyDescent="0.15">
      <c r="C699" s="1"/>
    </row>
    <row r="700" spans="3:3" x14ac:dyDescent="0.15">
      <c r="C700" s="1"/>
    </row>
    <row r="701" spans="3:3" x14ac:dyDescent="0.15">
      <c r="C701" s="1"/>
    </row>
    <row r="702" spans="3:3" x14ac:dyDescent="0.15">
      <c r="C702" s="1"/>
    </row>
    <row r="703" spans="3:3" x14ac:dyDescent="0.15">
      <c r="C703" s="1"/>
    </row>
    <row r="704" spans="3:3" x14ac:dyDescent="0.15">
      <c r="C704" s="1"/>
    </row>
    <row r="705" spans="3:3" x14ac:dyDescent="0.15">
      <c r="C705" s="1"/>
    </row>
    <row r="706" spans="3:3" x14ac:dyDescent="0.15">
      <c r="C706" s="1"/>
    </row>
    <row r="707" spans="3:3" x14ac:dyDescent="0.15">
      <c r="C707" s="1"/>
    </row>
    <row r="708" spans="3:3" x14ac:dyDescent="0.15">
      <c r="C708" s="1"/>
    </row>
    <row r="709" spans="3:3" x14ac:dyDescent="0.15">
      <c r="C709" s="1"/>
    </row>
    <row r="710" spans="3:3" x14ac:dyDescent="0.15">
      <c r="C710" s="1"/>
    </row>
    <row r="711" spans="3:3" x14ac:dyDescent="0.15">
      <c r="C711" s="1"/>
    </row>
    <row r="712" spans="3:3" x14ac:dyDescent="0.15">
      <c r="C712" s="1"/>
    </row>
    <row r="713" spans="3:3" x14ac:dyDescent="0.15">
      <c r="C713" s="1"/>
    </row>
    <row r="714" spans="3:3" x14ac:dyDescent="0.15">
      <c r="C714" s="1"/>
    </row>
    <row r="715" spans="3:3" x14ac:dyDescent="0.15">
      <c r="C715" s="1"/>
    </row>
    <row r="716" spans="3:3" x14ac:dyDescent="0.15">
      <c r="C716" s="1"/>
    </row>
    <row r="717" spans="3:3" x14ac:dyDescent="0.15">
      <c r="C717" s="1"/>
    </row>
    <row r="718" spans="3:3" x14ac:dyDescent="0.15">
      <c r="C718" s="1"/>
    </row>
    <row r="719" spans="3:3" x14ac:dyDescent="0.15">
      <c r="C719" s="1"/>
    </row>
    <row r="720" spans="3:3" x14ac:dyDescent="0.15">
      <c r="C720" s="1"/>
    </row>
    <row r="721" spans="3:3" x14ac:dyDescent="0.15">
      <c r="C721" s="1"/>
    </row>
    <row r="722" spans="3:3" x14ac:dyDescent="0.15">
      <c r="C722" s="1"/>
    </row>
    <row r="723" spans="3:3" x14ac:dyDescent="0.15">
      <c r="C723" s="1"/>
    </row>
    <row r="724" spans="3:3" x14ac:dyDescent="0.15">
      <c r="C724" s="1"/>
    </row>
    <row r="725" spans="3:3" x14ac:dyDescent="0.15">
      <c r="C725" s="1"/>
    </row>
    <row r="726" spans="3:3" x14ac:dyDescent="0.15">
      <c r="C726" s="1"/>
    </row>
    <row r="727" spans="3:3" x14ac:dyDescent="0.15">
      <c r="C727" s="1"/>
    </row>
    <row r="728" spans="3:3" x14ac:dyDescent="0.15">
      <c r="C728" s="1"/>
    </row>
    <row r="729" spans="3:3" x14ac:dyDescent="0.15">
      <c r="C729" s="1"/>
    </row>
    <row r="730" spans="3:3" x14ac:dyDescent="0.15">
      <c r="C730" s="1"/>
    </row>
    <row r="731" spans="3:3" x14ac:dyDescent="0.15">
      <c r="C731" s="1"/>
    </row>
    <row r="732" spans="3:3" x14ac:dyDescent="0.15">
      <c r="C732" s="1"/>
    </row>
    <row r="733" spans="3:3" x14ac:dyDescent="0.15">
      <c r="C733" s="1"/>
    </row>
    <row r="734" spans="3:3" x14ac:dyDescent="0.15">
      <c r="C734" s="1"/>
    </row>
    <row r="735" spans="3:3" x14ac:dyDescent="0.15">
      <c r="C735" s="1"/>
    </row>
    <row r="736" spans="3:3" x14ac:dyDescent="0.15">
      <c r="C736" s="1"/>
    </row>
    <row r="737" spans="3:3" x14ac:dyDescent="0.15">
      <c r="C737" s="1"/>
    </row>
    <row r="738" spans="3:3" x14ac:dyDescent="0.15">
      <c r="C738" s="1"/>
    </row>
    <row r="739" spans="3:3" x14ac:dyDescent="0.15">
      <c r="C739" s="1"/>
    </row>
    <row r="740" spans="3:3" x14ac:dyDescent="0.15">
      <c r="C740" s="1"/>
    </row>
    <row r="741" spans="3:3" x14ac:dyDescent="0.15">
      <c r="C741" s="1"/>
    </row>
    <row r="742" spans="3:3" x14ac:dyDescent="0.15">
      <c r="C742" s="1"/>
    </row>
    <row r="743" spans="3:3" x14ac:dyDescent="0.15">
      <c r="C743" s="1"/>
    </row>
    <row r="744" spans="3:3" x14ac:dyDescent="0.15">
      <c r="C744" s="1"/>
    </row>
    <row r="745" spans="3:3" x14ac:dyDescent="0.15">
      <c r="C745" s="1"/>
    </row>
    <row r="746" spans="3:3" x14ac:dyDescent="0.15">
      <c r="C746" s="1"/>
    </row>
    <row r="747" spans="3:3" x14ac:dyDescent="0.15">
      <c r="C747" s="1"/>
    </row>
    <row r="748" spans="3:3" x14ac:dyDescent="0.15">
      <c r="C748" s="1"/>
    </row>
    <row r="749" spans="3:3" x14ac:dyDescent="0.15">
      <c r="C749" s="1"/>
    </row>
    <row r="750" spans="3:3" x14ac:dyDescent="0.15">
      <c r="C750" s="1"/>
    </row>
    <row r="751" spans="3:3" x14ac:dyDescent="0.15">
      <c r="C751" s="1"/>
    </row>
    <row r="752" spans="3:3" x14ac:dyDescent="0.15">
      <c r="C752" s="1"/>
    </row>
    <row r="753" spans="3:3" x14ac:dyDescent="0.15">
      <c r="C753" s="1"/>
    </row>
    <row r="754" spans="3:3" x14ac:dyDescent="0.15">
      <c r="C754" s="1"/>
    </row>
    <row r="755" spans="3:3" x14ac:dyDescent="0.15">
      <c r="C755" s="1"/>
    </row>
    <row r="756" spans="3:3" x14ac:dyDescent="0.15">
      <c r="C756" s="1"/>
    </row>
    <row r="757" spans="3:3" x14ac:dyDescent="0.15">
      <c r="C757" s="1"/>
    </row>
    <row r="758" spans="3:3" x14ac:dyDescent="0.15">
      <c r="C758" s="1"/>
    </row>
    <row r="759" spans="3:3" x14ac:dyDescent="0.15">
      <c r="C759" s="1"/>
    </row>
    <row r="760" spans="3:3" x14ac:dyDescent="0.15">
      <c r="C760" s="1"/>
    </row>
    <row r="761" spans="3:3" x14ac:dyDescent="0.15">
      <c r="C761" s="1"/>
    </row>
    <row r="762" spans="3:3" x14ac:dyDescent="0.15">
      <c r="C762" s="1"/>
    </row>
    <row r="763" spans="3:3" x14ac:dyDescent="0.15">
      <c r="C763" s="1"/>
    </row>
    <row r="764" spans="3:3" x14ac:dyDescent="0.15">
      <c r="C764" s="1"/>
    </row>
    <row r="765" spans="3:3" x14ac:dyDescent="0.15">
      <c r="C765" s="1"/>
    </row>
    <row r="766" spans="3:3" x14ac:dyDescent="0.15">
      <c r="C766" s="1"/>
    </row>
    <row r="767" spans="3:3" x14ac:dyDescent="0.15">
      <c r="C767" s="1"/>
    </row>
    <row r="768" spans="3:3" x14ac:dyDescent="0.15">
      <c r="C768" s="1"/>
    </row>
    <row r="769" spans="3:3" x14ac:dyDescent="0.15">
      <c r="C769" s="1"/>
    </row>
    <row r="770" spans="3:3" x14ac:dyDescent="0.15">
      <c r="C770" s="1"/>
    </row>
    <row r="771" spans="3:3" x14ac:dyDescent="0.15">
      <c r="C771" s="1"/>
    </row>
    <row r="772" spans="3:3" x14ac:dyDescent="0.15">
      <c r="C772" s="1"/>
    </row>
    <row r="773" spans="3:3" x14ac:dyDescent="0.15">
      <c r="C773" s="1"/>
    </row>
    <row r="774" spans="3:3" x14ac:dyDescent="0.15">
      <c r="C774" s="1"/>
    </row>
    <row r="775" spans="3:3" x14ac:dyDescent="0.15">
      <c r="C775" s="1"/>
    </row>
    <row r="776" spans="3:3" x14ac:dyDescent="0.15">
      <c r="C776" s="1"/>
    </row>
    <row r="777" spans="3:3" x14ac:dyDescent="0.15">
      <c r="C777" s="1"/>
    </row>
    <row r="778" spans="3:3" x14ac:dyDescent="0.15">
      <c r="C778" s="1"/>
    </row>
    <row r="779" spans="3:3" x14ac:dyDescent="0.15">
      <c r="C779" s="1"/>
    </row>
    <row r="780" spans="3:3" x14ac:dyDescent="0.15">
      <c r="C780" s="1"/>
    </row>
    <row r="781" spans="3:3" x14ac:dyDescent="0.15">
      <c r="C781" s="1"/>
    </row>
    <row r="782" spans="3:3" x14ac:dyDescent="0.15">
      <c r="C782" s="1"/>
    </row>
    <row r="783" spans="3:3" x14ac:dyDescent="0.15">
      <c r="C783" s="1"/>
    </row>
    <row r="784" spans="3:3" x14ac:dyDescent="0.15">
      <c r="C784" s="1"/>
    </row>
    <row r="785" spans="3:3" x14ac:dyDescent="0.15">
      <c r="C785" s="1"/>
    </row>
    <row r="786" spans="3:3" x14ac:dyDescent="0.15">
      <c r="C786" s="1"/>
    </row>
    <row r="787" spans="3:3" x14ac:dyDescent="0.15">
      <c r="C787" s="1"/>
    </row>
    <row r="788" spans="3:3" x14ac:dyDescent="0.15">
      <c r="C788" s="1"/>
    </row>
    <row r="789" spans="3:3" x14ac:dyDescent="0.15">
      <c r="C789" s="1"/>
    </row>
    <row r="790" spans="3:3" x14ac:dyDescent="0.15">
      <c r="C790" s="1"/>
    </row>
    <row r="791" spans="3:3" x14ac:dyDescent="0.15">
      <c r="C791" s="1"/>
    </row>
    <row r="792" spans="3:3" x14ac:dyDescent="0.15">
      <c r="C792" s="1"/>
    </row>
    <row r="793" spans="3:3" x14ac:dyDescent="0.15">
      <c r="C793" s="1"/>
    </row>
    <row r="794" spans="3:3" x14ac:dyDescent="0.15">
      <c r="C794" s="1"/>
    </row>
    <row r="795" spans="3:3" x14ac:dyDescent="0.15">
      <c r="C795" s="1"/>
    </row>
    <row r="796" spans="3:3" x14ac:dyDescent="0.15">
      <c r="C796" s="1"/>
    </row>
    <row r="797" spans="3:3" x14ac:dyDescent="0.15">
      <c r="C797" s="1"/>
    </row>
    <row r="798" spans="3:3" x14ac:dyDescent="0.15">
      <c r="C798" s="1"/>
    </row>
    <row r="799" spans="3:3" x14ac:dyDescent="0.15">
      <c r="C799" s="1"/>
    </row>
    <row r="800" spans="3:3" x14ac:dyDescent="0.15">
      <c r="C800" s="1"/>
    </row>
    <row r="801" spans="3:3" x14ac:dyDescent="0.15">
      <c r="C801" s="1"/>
    </row>
    <row r="802" spans="3:3" x14ac:dyDescent="0.15">
      <c r="C802" s="1"/>
    </row>
    <row r="803" spans="3:3" x14ac:dyDescent="0.15">
      <c r="C803" s="1"/>
    </row>
    <row r="804" spans="3:3" x14ac:dyDescent="0.15">
      <c r="C804" s="1"/>
    </row>
    <row r="805" spans="3:3" x14ac:dyDescent="0.15">
      <c r="C805" s="1"/>
    </row>
    <row r="806" spans="3:3" x14ac:dyDescent="0.15">
      <c r="C806" s="1"/>
    </row>
    <row r="807" spans="3:3" x14ac:dyDescent="0.15">
      <c r="C807" s="1"/>
    </row>
    <row r="808" spans="3:3" x14ac:dyDescent="0.15">
      <c r="C808" s="1"/>
    </row>
    <row r="809" spans="3:3" x14ac:dyDescent="0.15">
      <c r="C809" s="1"/>
    </row>
    <row r="810" spans="3:3" x14ac:dyDescent="0.15">
      <c r="C810" s="1"/>
    </row>
    <row r="811" spans="3:3" x14ac:dyDescent="0.15">
      <c r="C811" s="1"/>
    </row>
    <row r="812" spans="3:3" x14ac:dyDescent="0.15">
      <c r="C812" s="1"/>
    </row>
    <row r="813" spans="3:3" x14ac:dyDescent="0.15">
      <c r="C813" s="1"/>
    </row>
    <row r="814" spans="3:3" x14ac:dyDescent="0.15">
      <c r="C814" s="1"/>
    </row>
    <row r="815" spans="3:3" x14ac:dyDescent="0.15">
      <c r="C815" s="1"/>
    </row>
    <row r="816" spans="3:3" x14ac:dyDescent="0.15">
      <c r="C816" s="1"/>
    </row>
    <row r="817" spans="3:3" x14ac:dyDescent="0.15">
      <c r="C817" s="1"/>
    </row>
    <row r="818" spans="3:3" x14ac:dyDescent="0.15">
      <c r="C818" s="1"/>
    </row>
    <row r="819" spans="3:3" x14ac:dyDescent="0.15">
      <c r="C819" s="1"/>
    </row>
    <row r="820" spans="3:3" x14ac:dyDescent="0.15">
      <c r="C820" s="1"/>
    </row>
    <row r="821" spans="3:3" x14ac:dyDescent="0.15">
      <c r="C821" s="1"/>
    </row>
    <row r="822" spans="3:3" x14ac:dyDescent="0.15">
      <c r="C822" s="1"/>
    </row>
    <row r="823" spans="3:3" x14ac:dyDescent="0.15">
      <c r="C823" s="1"/>
    </row>
    <row r="824" spans="3:3" x14ac:dyDescent="0.15">
      <c r="C824" s="1"/>
    </row>
    <row r="825" spans="3:3" x14ac:dyDescent="0.15">
      <c r="C825" s="1"/>
    </row>
    <row r="826" spans="3:3" x14ac:dyDescent="0.15">
      <c r="C826" s="1"/>
    </row>
    <row r="827" spans="3:3" x14ac:dyDescent="0.15">
      <c r="C827" s="1"/>
    </row>
    <row r="828" spans="3:3" x14ac:dyDescent="0.15">
      <c r="C828" s="1"/>
    </row>
    <row r="829" spans="3:3" x14ac:dyDescent="0.15">
      <c r="C829" s="1"/>
    </row>
    <row r="830" spans="3:3" x14ac:dyDescent="0.15">
      <c r="C830" s="1"/>
    </row>
    <row r="831" spans="3:3" x14ac:dyDescent="0.15">
      <c r="C831" s="1"/>
    </row>
    <row r="832" spans="3:3" x14ac:dyDescent="0.15">
      <c r="C832" s="1"/>
    </row>
    <row r="833" spans="3:3" x14ac:dyDescent="0.15">
      <c r="C833" s="1"/>
    </row>
    <row r="834" spans="3:3" x14ac:dyDescent="0.15">
      <c r="C834" s="1"/>
    </row>
    <row r="835" spans="3:3" x14ac:dyDescent="0.15">
      <c r="C835" s="1"/>
    </row>
    <row r="836" spans="3:3" x14ac:dyDescent="0.15">
      <c r="C836" s="1"/>
    </row>
    <row r="837" spans="3:3" x14ac:dyDescent="0.15">
      <c r="C837" s="1"/>
    </row>
    <row r="838" spans="3:3" x14ac:dyDescent="0.15">
      <c r="C838" s="1"/>
    </row>
    <row r="839" spans="3:3" x14ac:dyDescent="0.15">
      <c r="C839" s="1"/>
    </row>
    <row r="840" spans="3:3" x14ac:dyDescent="0.15">
      <c r="C840" s="1"/>
    </row>
    <row r="841" spans="3:3" x14ac:dyDescent="0.15">
      <c r="C841" s="1"/>
    </row>
    <row r="842" spans="3:3" x14ac:dyDescent="0.15">
      <c r="C842" s="1"/>
    </row>
    <row r="843" spans="3:3" x14ac:dyDescent="0.15">
      <c r="C843" s="1"/>
    </row>
    <row r="844" spans="3:3" x14ac:dyDescent="0.15">
      <c r="C844" s="1"/>
    </row>
    <row r="845" spans="3:3" x14ac:dyDescent="0.15">
      <c r="C845" s="1"/>
    </row>
    <row r="846" spans="3:3" x14ac:dyDescent="0.15">
      <c r="C846" s="1"/>
    </row>
    <row r="847" spans="3:3" x14ac:dyDescent="0.15">
      <c r="C847" s="1"/>
    </row>
    <row r="848" spans="3:3" x14ac:dyDescent="0.15">
      <c r="C848" s="1"/>
    </row>
    <row r="849" spans="3:3" x14ac:dyDescent="0.15">
      <c r="C849" s="1"/>
    </row>
    <row r="850" spans="3:3" x14ac:dyDescent="0.15">
      <c r="C850" s="1"/>
    </row>
    <row r="851" spans="3:3" x14ac:dyDescent="0.15">
      <c r="C851" s="1"/>
    </row>
    <row r="852" spans="3:3" x14ac:dyDescent="0.15">
      <c r="C852" s="1"/>
    </row>
    <row r="853" spans="3:3" x14ac:dyDescent="0.15">
      <c r="C853" s="1"/>
    </row>
    <row r="854" spans="3:3" x14ac:dyDescent="0.15">
      <c r="C854" s="1"/>
    </row>
    <row r="855" spans="3:3" x14ac:dyDescent="0.15">
      <c r="C855" s="1"/>
    </row>
    <row r="856" spans="3:3" x14ac:dyDescent="0.15">
      <c r="C856" s="1"/>
    </row>
    <row r="857" spans="3:3" x14ac:dyDescent="0.15">
      <c r="C857" s="1"/>
    </row>
    <row r="858" spans="3:3" x14ac:dyDescent="0.15">
      <c r="C858" s="1"/>
    </row>
    <row r="859" spans="3:3" x14ac:dyDescent="0.15">
      <c r="C859" s="1"/>
    </row>
    <row r="860" spans="3:3" x14ac:dyDescent="0.15">
      <c r="C860" s="1"/>
    </row>
    <row r="861" spans="3:3" x14ac:dyDescent="0.15">
      <c r="C861" s="1"/>
    </row>
    <row r="862" spans="3:3" x14ac:dyDescent="0.15">
      <c r="C862" s="1"/>
    </row>
    <row r="863" spans="3:3" x14ac:dyDescent="0.15">
      <c r="C863" s="1"/>
    </row>
    <row r="864" spans="3:3" x14ac:dyDescent="0.15">
      <c r="C864" s="1"/>
    </row>
    <row r="865" spans="3:3" x14ac:dyDescent="0.15">
      <c r="C865" s="1"/>
    </row>
    <row r="866" spans="3:3" x14ac:dyDescent="0.15">
      <c r="C866" s="1"/>
    </row>
    <row r="867" spans="3:3" x14ac:dyDescent="0.15">
      <c r="C867" s="1"/>
    </row>
    <row r="868" spans="3:3" x14ac:dyDescent="0.15">
      <c r="C868" s="1"/>
    </row>
    <row r="869" spans="3:3" x14ac:dyDescent="0.15">
      <c r="C869" s="1"/>
    </row>
    <row r="870" spans="3:3" x14ac:dyDescent="0.15">
      <c r="C870" s="1"/>
    </row>
    <row r="871" spans="3:3" x14ac:dyDescent="0.15">
      <c r="C871" s="1"/>
    </row>
    <row r="872" spans="3:3" x14ac:dyDescent="0.15">
      <c r="C872" s="1"/>
    </row>
    <row r="873" spans="3:3" x14ac:dyDescent="0.15">
      <c r="C873" s="1"/>
    </row>
    <row r="874" spans="3:3" x14ac:dyDescent="0.15">
      <c r="C874" s="1"/>
    </row>
    <row r="875" spans="3:3" x14ac:dyDescent="0.15">
      <c r="C875" s="1"/>
    </row>
    <row r="876" spans="3:3" x14ac:dyDescent="0.15">
      <c r="C876" s="1"/>
    </row>
    <row r="877" spans="3:3" x14ac:dyDescent="0.15">
      <c r="C877" s="1"/>
    </row>
    <row r="878" spans="3:3" x14ac:dyDescent="0.15">
      <c r="C878" s="1"/>
    </row>
    <row r="879" spans="3:3" x14ac:dyDescent="0.15">
      <c r="C879" s="1"/>
    </row>
    <row r="880" spans="3:3" x14ac:dyDescent="0.15">
      <c r="C880" s="1"/>
    </row>
    <row r="881" spans="3:3" x14ac:dyDescent="0.15">
      <c r="C881" s="1"/>
    </row>
    <row r="882" spans="3:3" x14ac:dyDescent="0.15">
      <c r="C882" s="1"/>
    </row>
    <row r="883" spans="3:3" x14ac:dyDescent="0.15">
      <c r="C883" s="1"/>
    </row>
    <row r="884" spans="3:3" x14ac:dyDescent="0.15">
      <c r="C884" s="1"/>
    </row>
    <row r="885" spans="3:3" x14ac:dyDescent="0.15">
      <c r="C885" s="1"/>
    </row>
    <row r="886" spans="3:3" x14ac:dyDescent="0.15">
      <c r="C886" s="1"/>
    </row>
    <row r="887" spans="3:3" x14ac:dyDescent="0.15">
      <c r="C887" s="1"/>
    </row>
    <row r="888" spans="3:3" x14ac:dyDescent="0.15">
      <c r="C888" s="1"/>
    </row>
    <row r="889" spans="3:3" x14ac:dyDescent="0.15">
      <c r="C889" s="1"/>
    </row>
    <row r="890" spans="3:3" x14ac:dyDescent="0.15">
      <c r="C890" s="1"/>
    </row>
    <row r="891" spans="3:3" x14ac:dyDescent="0.15">
      <c r="C891" s="1"/>
    </row>
    <row r="892" spans="3:3" x14ac:dyDescent="0.15">
      <c r="C892" s="1"/>
    </row>
    <row r="893" spans="3:3" x14ac:dyDescent="0.15">
      <c r="C893" s="1"/>
    </row>
    <row r="894" spans="3:3" x14ac:dyDescent="0.15">
      <c r="C894" s="1"/>
    </row>
    <row r="895" spans="3:3" x14ac:dyDescent="0.15">
      <c r="C895" s="1"/>
    </row>
    <row r="896" spans="3:3" x14ac:dyDescent="0.15">
      <c r="C896" s="1"/>
    </row>
    <row r="897" spans="3:3" x14ac:dyDescent="0.15">
      <c r="C897" s="1"/>
    </row>
    <row r="898" spans="3:3" x14ac:dyDescent="0.15">
      <c r="C898" s="1"/>
    </row>
    <row r="899" spans="3:3" x14ac:dyDescent="0.15">
      <c r="C899" s="1"/>
    </row>
    <row r="900" spans="3:3" x14ac:dyDescent="0.15">
      <c r="C900" s="1"/>
    </row>
    <row r="901" spans="3:3" x14ac:dyDescent="0.15">
      <c r="C901" s="1"/>
    </row>
    <row r="902" spans="3:3" x14ac:dyDescent="0.15">
      <c r="C902" s="1"/>
    </row>
    <row r="903" spans="3:3" x14ac:dyDescent="0.15">
      <c r="C903" s="1"/>
    </row>
    <row r="904" spans="3:3" x14ac:dyDescent="0.15">
      <c r="C904" s="1"/>
    </row>
    <row r="905" spans="3:3" x14ac:dyDescent="0.15">
      <c r="C905" s="1"/>
    </row>
    <row r="906" spans="3:3" x14ac:dyDescent="0.15">
      <c r="C906" s="1"/>
    </row>
    <row r="907" spans="3:3" x14ac:dyDescent="0.15">
      <c r="C907" s="1"/>
    </row>
    <row r="908" spans="3:3" x14ac:dyDescent="0.15">
      <c r="C908" s="1"/>
    </row>
    <row r="909" spans="3:3" x14ac:dyDescent="0.15">
      <c r="C909" s="1"/>
    </row>
    <row r="910" spans="3:3" x14ac:dyDescent="0.15">
      <c r="C910" s="1"/>
    </row>
    <row r="911" spans="3:3" x14ac:dyDescent="0.15">
      <c r="C911" s="1"/>
    </row>
    <row r="912" spans="3:3" x14ac:dyDescent="0.15">
      <c r="C912" s="1"/>
    </row>
    <row r="913" spans="3:3" x14ac:dyDescent="0.15">
      <c r="C913" s="1"/>
    </row>
    <row r="914" spans="3:3" x14ac:dyDescent="0.15">
      <c r="C914" s="1"/>
    </row>
    <row r="915" spans="3:3" x14ac:dyDescent="0.15">
      <c r="C915" s="1"/>
    </row>
    <row r="916" spans="3:3" x14ac:dyDescent="0.15">
      <c r="C916" s="1"/>
    </row>
    <row r="917" spans="3:3" x14ac:dyDescent="0.15">
      <c r="C917" s="1"/>
    </row>
    <row r="918" spans="3:3" x14ac:dyDescent="0.15">
      <c r="C918" s="1"/>
    </row>
    <row r="919" spans="3:3" x14ac:dyDescent="0.15">
      <c r="C919" s="1"/>
    </row>
    <row r="920" spans="3:3" x14ac:dyDescent="0.15">
      <c r="C920" s="1"/>
    </row>
    <row r="921" spans="3:3" x14ac:dyDescent="0.15">
      <c r="C921" s="1"/>
    </row>
    <row r="922" spans="3:3" x14ac:dyDescent="0.15">
      <c r="C922" s="1"/>
    </row>
    <row r="923" spans="3:3" x14ac:dyDescent="0.15">
      <c r="C923" s="1"/>
    </row>
    <row r="924" spans="3:3" x14ac:dyDescent="0.15">
      <c r="C924" s="1"/>
    </row>
    <row r="925" spans="3:3" x14ac:dyDescent="0.15">
      <c r="C925" s="1"/>
    </row>
    <row r="926" spans="3:3" x14ac:dyDescent="0.15">
      <c r="C926" s="1"/>
    </row>
    <row r="927" spans="3:3" x14ac:dyDescent="0.15">
      <c r="C927" s="1"/>
    </row>
    <row r="928" spans="3:3" x14ac:dyDescent="0.15">
      <c r="C928" s="1"/>
    </row>
    <row r="929" spans="3:3" x14ac:dyDescent="0.15">
      <c r="C929" s="1"/>
    </row>
    <row r="930" spans="3:3" x14ac:dyDescent="0.15">
      <c r="C930" s="1"/>
    </row>
    <row r="931" spans="3:3" x14ac:dyDescent="0.15">
      <c r="C931" s="1"/>
    </row>
    <row r="932" spans="3:3" x14ac:dyDescent="0.15">
      <c r="C932" s="1"/>
    </row>
    <row r="933" spans="3:3" x14ac:dyDescent="0.15">
      <c r="C933" s="1"/>
    </row>
    <row r="934" spans="3:3" x14ac:dyDescent="0.15">
      <c r="C934" s="1"/>
    </row>
    <row r="935" spans="3:3" x14ac:dyDescent="0.15">
      <c r="C935" s="1"/>
    </row>
    <row r="936" spans="3:3" x14ac:dyDescent="0.15">
      <c r="C936" s="1"/>
    </row>
    <row r="937" spans="3:3" x14ac:dyDescent="0.15">
      <c r="C937" s="1"/>
    </row>
    <row r="938" spans="3:3" x14ac:dyDescent="0.15">
      <c r="C938" s="1"/>
    </row>
    <row r="939" spans="3:3" x14ac:dyDescent="0.15">
      <c r="C939" s="1"/>
    </row>
    <row r="940" spans="3:3" x14ac:dyDescent="0.15">
      <c r="C940" s="1"/>
    </row>
    <row r="941" spans="3:3" x14ac:dyDescent="0.15">
      <c r="C941" s="1"/>
    </row>
    <row r="942" spans="3:3" x14ac:dyDescent="0.15">
      <c r="C942" s="1"/>
    </row>
    <row r="943" spans="3:3" x14ac:dyDescent="0.15">
      <c r="C943" s="1"/>
    </row>
    <row r="944" spans="3:3" x14ac:dyDescent="0.15">
      <c r="C944" s="1"/>
    </row>
    <row r="945" spans="3:3" x14ac:dyDescent="0.15">
      <c r="C945" s="1"/>
    </row>
    <row r="946" spans="3:3" x14ac:dyDescent="0.15">
      <c r="C946" s="1"/>
    </row>
    <row r="947" spans="3:3" x14ac:dyDescent="0.15">
      <c r="C947" s="1"/>
    </row>
    <row r="948" spans="3:3" x14ac:dyDescent="0.15">
      <c r="C948" s="1"/>
    </row>
    <row r="949" spans="3:3" x14ac:dyDescent="0.15">
      <c r="C949" s="1"/>
    </row>
    <row r="950" spans="3:3" x14ac:dyDescent="0.15">
      <c r="C950" s="1"/>
    </row>
    <row r="951" spans="3:3" x14ac:dyDescent="0.15">
      <c r="C951" s="1"/>
    </row>
    <row r="952" spans="3:3" x14ac:dyDescent="0.15">
      <c r="C952" s="1"/>
    </row>
    <row r="953" spans="3:3" x14ac:dyDescent="0.15">
      <c r="C953" s="1"/>
    </row>
    <row r="954" spans="3:3" x14ac:dyDescent="0.15">
      <c r="C954" s="1"/>
    </row>
    <row r="955" spans="3:3" x14ac:dyDescent="0.15">
      <c r="C955" s="1"/>
    </row>
    <row r="956" spans="3:3" x14ac:dyDescent="0.15">
      <c r="C956" s="1"/>
    </row>
    <row r="957" spans="3:3" x14ac:dyDescent="0.15">
      <c r="C957" s="1"/>
    </row>
    <row r="958" spans="3:3" x14ac:dyDescent="0.15">
      <c r="C958" s="1"/>
    </row>
    <row r="959" spans="3:3" x14ac:dyDescent="0.15">
      <c r="C959" s="1"/>
    </row>
    <row r="960" spans="3:3" x14ac:dyDescent="0.15">
      <c r="C960" s="1"/>
    </row>
    <row r="961" spans="3:3" x14ac:dyDescent="0.15">
      <c r="C961" s="1"/>
    </row>
    <row r="962" spans="3:3" x14ac:dyDescent="0.15">
      <c r="C962" s="1"/>
    </row>
    <row r="963" spans="3:3" x14ac:dyDescent="0.15">
      <c r="C963" s="1"/>
    </row>
    <row r="964" spans="3:3" x14ac:dyDescent="0.15">
      <c r="C964" s="1"/>
    </row>
    <row r="965" spans="3:3" x14ac:dyDescent="0.15">
      <c r="C965" s="1"/>
    </row>
    <row r="966" spans="3:3" x14ac:dyDescent="0.15">
      <c r="C966" s="1"/>
    </row>
    <row r="967" spans="3:3" x14ac:dyDescent="0.15">
      <c r="C967" s="1"/>
    </row>
    <row r="968" spans="3:3" x14ac:dyDescent="0.15">
      <c r="C968" s="1"/>
    </row>
    <row r="969" spans="3:3" x14ac:dyDescent="0.15">
      <c r="C969" s="1"/>
    </row>
    <row r="970" spans="3:3" x14ac:dyDescent="0.15">
      <c r="C970" s="1"/>
    </row>
    <row r="971" spans="3:3" x14ac:dyDescent="0.15">
      <c r="C971" s="1"/>
    </row>
    <row r="972" spans="3:3" x14ac:dyDescent="0.15">
      <c r="C972" s="1"/>
    </row>
    <row r="973" spans="3:3" x14ac:dyDescent="0.15">
      <c r="C973" s="1"/>
    </row>
    <row r="974" spans="3:3" x14ac:dyDescent="0.15">
      <c r="C974" s="1"/>
    </row>
    <row r="975" spans="3:3" x14ac:dyDescent="0.15">
      <c r="C975" s="1"/>
    </row>
    <row r="976" spans="3:3" x14ac:dyDescent="0.15">
      <c r="C976" s="1"/>
    </row>
    <row r="977" spans="3:3" x14ac:dyDescent="0.15">
      <c r="C977" s="1"/>
    </row>
    <row r="978" spans="3:3" x14ac:dyDescent="0.15">
      <c r="C978" s="1"/>
    </row>
    <row r="979" spans="3:3" x14ac:dyDescent="0.15">
      <c r="C979" s="1"/>
    </row>
    <row r="980" spans="3:3" x14ac:dyDescent="0.15">
      <c r="C980" s="1"/>
    </row>
    <row r="981" spans="3:3" x14ac:dyDescent="0.15">
      <c r="C981" s="1"/>
    </row>
    <row r="982" spans="3:3" x14ac:dyDescent="0.15">
      <c r="C982" s="1"/>
    </row>
    <row r="983" spans="3:3" x14ac:dyDescent="0.15">
      <c r="C983" s="1"/>
    </row>
    <row r="984" spans="3:3" x14ac:dyDescent="0.15">
      <c r="C984" s="1"/>
    </row>
    <row r="985" spans="3:3" x14ac:dyDescent="0.15">
      <c r="C985" s="1"/>
    </row>
    <row r="986" spans="3:3" x14ac:dyDescent="0.15">
      <c r="C986" s="1"/>
    </row>
    <row r="987" spans="3:3" x14ac:dyDescent="0.15">
      <c r="C987" s="1"/>
    </row>
    <row r="988" spans="3:3" x14ac:dyDescent="0.15">
      <c r="C988" s="1"/>
    </row>
    <row r="989" spans="3:3" x14ac:dyDescent="0.15">
      <c r="C989" s="1"/>
    </row>
    <row r="990" spans="3:3" x14ac:dyDescent="0.15">
      <c r="C990" s="1"/>
    </row>
    <row r="991" spans="3:3" x14ac:dyDescent="0.15">
      <c r="C991" s="1"/>
    </row>
    <row r="992" spans="3:3" x14ac:dyDescent="0.15">
      <c r="C992" s="1"/>
    </row>
    <row r="993" spans="3:3" x14ac:dyDescent="0.15">
      <c r="C993" s="1"/>
    </row>
    <row r="994" spans="3:3" x14ac:dyDescent="0.15">
      <c r="C994" s="1"/>
    </row>
    <row r="995" spans="3:3" x14ac:dyDescent="0.15">
      <c r="C995" s="1"/>
    </row>
    <row r="996" spans="3:3" x14ac:dyDescent="0.15">
      <c r="C996" s="1"/>
    </row>
    <row r="997" spans="3:3" x14ac:dyDescent="0.15">
      <c r="C997" s="1"/>
    </row>
    <row r="998" spans="3:3" x14ac:dyDescent="0.15">
      <c r="C998" s="1"/>
    </row>
    <row r="999" spans="3:3" x14ac:dyDescent="0.15">
      <c r="C999" s="1"/>
    </row>
    <row r="1000" spans="3:3" x14ac:dyDescent="0.15">
      <c r="C1000" s="1"/>
    </row>
    <row r="1001" spans="3:3" x14ac:dyDescent="0.15">
      <c r="C1001" s="1"/>
    </row>
    <row r="1002" spans="3:3" x14ac:dyDescent="0.15">
      <c r="C1002" s="1"/>
    </row>
    <row r="1003" spans="3:3" x14ac:dyDescent="0.15">
      <c r="C1003" s="1"/>
    </row>
    <row r="1004" spans="3:3" x14ac:dyDescent="0.15">
      <c r="C1004" s="1"/>
    </row>
    <row r="1005" spans="3:3" x14ac:dyDescent="0.15">
      <c r="C1005" s="1"/>
    </row>
    <row r="1006" spans="3:3" x14ac:dyDescent="0.15">
      <c r="C1006" s="1"/>
    </row>
    <row r="1007" spans="3:3" x14ac:dyDescent="0.15">
      <c r="C1007" s="1"/>
    </row>
    <row r="1008" spans="3:3" x14ac:dyDescent="0.15">
      <c r="C1008" s="1"/>
    </row>
    <row r="1009" spans="3:3" x14ac:dyDescent="0.15">
      <c r="C1009" s="1"/>
    </row>
    <row r="1010" spans="3:3" x14ac:dyDescent="0.15">
      <c r="C1010" s="1"/>
    </row>
    <row r="1011" spans="3:3" x14ac:dyDescent="0.15">
      <c r="C1011" s="1"/>
    </row>
    <row r="1012" spans="3:3" x14ac:dyDescent="0.15">
      <c r="C1012" s="1"/>
    </row>
    <row r="1013" spans="3:3" x14ac:dyDescent="0.15">
      <c r="C1013" s="1"/>
    </row>
    <row r="1014" spans="3:3" x14ac:dyDescent="0.15">
      <c r="C1014" s="1"/>
    </row>
    <row r="1015" spans="3:3" x14ac:dyDescent="0.15">
      <c r="C1015" s="1"/>
    </row>
    <row r="1016" spans="3:3" x14ac:dyDescent="0.15">
      <c r="C1016" s="1"/>
    </row>
    <row r="1017" spans="3:3" x14ac:dyDescent="0.15">
      <c r="C1017" s="1"/>
    </row>
    <row r="1018" spans="3:3" x14ac:dyDescent="0.15">
      <c r="C1018" s="1"/>
    </row>
    <row r="1019" spans="3:3" x14ac:dyDescent="0.15">
      <c r="C1019" s="1"/>
    </row>
    <row r="1020" spans="3:3" x14ac:dyDescent="0.15">
      <c r="C1020" s="1"/>
    </row>
    <row r="1021" spans="3:3" x14ac:dyDescent="0.15">
      <c r="C1021" s="1"/>
    </row>
    <row r="1022" spans="3:3" x14ac:dyDescent="0.15">
      <c r="C1022" s="1"/>
    </row>
    <row r="1023" spans="3:3" x14ac:dyDescent="0.15">
      <c r="C1023" s="1"/>
    </row>
    <row r="1024" spans="3:3" x14ac:dyDescent="0.15">
      <c r="C1024" s="1"/>
    </row>
    <row r="1025" spans="3:3" x14ac:dyDescent="0.15">
      <c r="C1025" s="1"/>
    </row>
    <row r="1026" spans="3:3" x14ac:dyDescent="0.15">
      <c r="C1026" s="1"/>
    </row>
    <row r="1027" spans="3:3" x14ac:dyDescent="0.15">
      <c r="C1027" s="1"/>
    </row>
    <row r="1028" spans="3:3" x14ac:dyDescent="0.15">
      <c r="C1028" s="1"/>
    </row>
    <row r="1029" spans="3:3" x14ac:dyDescent="0.15">
      <c r="C1029" s="1"/>
    </row>
    <row r="1030" spans="3:3" x14ac:dyDescent="0.15">
      <c r="C1030" s="1"/>
    </row>
    <row r="1031" spans="3:3" x14ac:dyDescent="0.15">
      <c r="C1031" s="1"/>
    </row>
    <row r="1032" spans="3:3" x14ac:dyDescent="0.15">
      <c r="C1032" s="1"/>
    </row>
    <row r="1033" spans="3:3" x14ac:dyDescent="0.15">
      <c r="C1033" s="1"/>
    </row>
    <row r="1034" spans="3:3" x14ac:dyDescent="0.15">
      <c r="C1034" s="1"/>
    </row>
    <row r="1035" spans="3:3" x14ac:dyDescent="0.15">
      <c r="C1035" s="1"/>
    </row>
    <row r="1036" spans="3:3" x14ac:dyDescent="0.15">
      <c r="C1036" s="1"/>
    </row>
    <row r="1037" spans="3:3" x14ac:dyDescent="0.15">
      <c r="C1037" s="1"/>
    </row>
    <row r="1038" spans="3:3" x14ac:dyDescent="0.15">
      <c r="C1038" s="1"/>
    </row>
    <row r="1039" spans="3:3" x14ac:dyDescent="0.15">
      <c r="C1039" s="1"/>
    </row>
    <row r="1040" spans="3:3" x14ac:dyDescent="0.15">
      <c r="C1040" s="1"/>
    </row>
    <row r="1041" spans="3:3" x14ac:dyDescent="0.15">
      <c r="C1041" s="1"/>
    </row>
    <row r="1042" spans="3:3" x14ac:dyDescent="0.15">
      <c r="C1042" s="1"/>
    </row>
    <row r="1043" spans="3:3" x14ac:dyDescent="0.15">
      <c r="C1043" s="1"/>
    </row>
    <row r="1044" spans="3:3" x14ac:dyDescent="0.15">
      <c r="C1044" s="1"/>
    </row>
    <row r="1045" spans="3:3" x14ac:dyDescent="0.15">
      <c r="C1045" s="1"/>
    </row>
    <row r="1046" spans="3:3" x14ac:dyDescent="0.15">
      <c r="C1046" s="1"/>
    </row>
    <row r="1047" spans="3:3" x14ac:dyDescent="0.15">
      <c r="C1047" s="1"/>
    </row>
    <row r="1048" spans="3:3" x14ac:dyDescent="0.15">
      <c r="C1048" s="1"/>
    </row>
    <row r="1049" spans="3:3" x14ac:dyDescent="0.15">
      <c r="C1049" s="1"/>
    </row>
    <row r="1050" spans="3:3" x14ac:dyDescent="0.15">
      <c r="C1050" s="1"/>
    </row>
    <row r="1051" spans="3:3" x14ac:dyDescent="0.15">
      <c r="C1051" s="1"/>
    </row>
    <row r="1052" spans="3:3" x14ac:dyDescent="0.15">
      <c r="C1052" s="1"/>
    </row>
    <row r="1053" spans="3:3" x14ac:dyDescent="0.15">
      <c r="C1053" s="1"/>
    </row>
    <row r="1054" spans="3:3" x14ac:dyDescent="0.15">
      <c r="C1054" s="1"/>
    </row>
    <row r="1055" spans="3:3" x14ac:dyDescent="0.15">
      <c r="C1055" s="1"/>
    </row>
    <row r="1056" spans="3:3" x14ac:dyDescent="0.15">
      <c r="C1056" s="1"/>
    </row>
    <row r="1057" spans="3:3" x14ac:dyDescent="0.15">
      <c r="C1057" s="1"/>
    </row>
    <row r="1058" spans="3:3" x14ac:dyDescent="0.15">
      <c r="C1058" s="1"/>
    </row>
    <row r="1059" spans="3:3" x14ac:dyDescent="0.15">
      <c r="C1059" s="1"/>
    </row>
    <row r="1060" spans="3:3" x14ac:dyDescent="0.15">
      <c r="C1060" s="1"/>
    </row>
    <row r="1061" spans="3:3" x14ac:dyDescent="0.15">
      <c r="C1061" s="1"/>
    </row>
    <row r="1062" spans="3:3" x14ac:dyDescent="0.15">
      <c r="C1062" s="1"/>
    </row>
    <row r="1063" spans="3:3" x14ac:dyDescent="0.15">
      <c r="C1063" s="1"/>
    </row>
    <row r="1064" spans="3:3" x14ac:dyDescent="0.15">
      <c r="C1064" s="1"/>
    </row>
    <row r="1065" spans="3:3" x14ac:dyDescent="0.15">
      <c r="C1065" s="1"/>
    </row>
    <row r="1066" spans="3:3" x14ac:dyDescent="0.15">
      <c r="C1066" s="1"/>
    </row>
    <row r="1067" spans="3:3" x14ac:dyDescent="0.15">
      <c r="C1067" s="1"/>
    </row>
    <row r="1068" spans="3:3" x14ac:dyDescent="0.15">
      <c r="C1068" s="1"/>
    </row>
    <row r="1069" spans="3:3" x14ac:dyDescent="0.15">
      <c r="C1069" s="1"/>
    </row>
    <row r="1070" spans="3:3" x14ac:dyDescent="0.15">
      <c r="C1070" s="1"/>
    </row>
    <row r="1071" spans="3:3" x14ac:dyDescent="0.15">
      <c r="C1071" s="1"/>
    </row>
    <row r="1072" spans="3:3" x14ac:dyDescent="0.15">
      <c r="C1072" s="1"/>
    </row>
    <row r="1073" spans="3:3" x14ac:dyDescent="0.15">
      <c r="C1073" s="1"/>
    </row>
    <row r="1074" spans="3:3" x14ac:dyDescent="0.15">
      <c r="C1074" s="1"/>
    </row>
    <row r="1075" spans="3:3" x14ac:dyDescent="0.15">
      <c r="C1075" s="1"/>
    </row>
    <row r="1076" spans="3:3" x14ac:dyDescent="0.15">
      <c r="C1076" s="1"/>
    </row>
    <row r="1077" spans="3:3" x14ac:dyDescent="0.15">
      <c r="C1077" s="1"/>
    </row>
    <row r="1078" spans="3:3" x14ac:dyDescent="0.15">
      <c r="C1078" s="1"/>
    </row>
    <row r="1079" spans="3:3" x14ac:dyDescent="0.15">
      <c r="C1079" s="1"/>
    </row>
    <row r="1080" spans="3:3" x14ac:dyDescent="0.15">
      <c r="C1080" s="1"/>
    </row>
    <row r="1081" spans="3:3" x14ac:dyDescent="0.15">
      <c r="C1081" s="1"/>
    </row>
    <row r="1082" spans="3:3" x14ac:dyDescent="0.15">
      <c r="C1082" s="1"/>
    </row>
    <row r="1083" spans="3:3" x14ac:dyDescent="0.15">
      <c r="C1083" s="1"/>
    </row>
    <row r="1084" spans="3:3" x14ac:dyDescent="0.15">
      <c r="C1084" s="1"/>
    </row>
    <row r="1085" spans="3:3" x14ac:dyDescent="0.15">
      <c r="C1085" s="1"/>
    </row>
    <row r="1086" spans="3:3" x14ac:dyDescent="0.15">
      <c r="C1086" s="1"/>
    </row>
    <row r="1087" spans="3:3" x14ac:dyDescent="0.15">
      <c r="C1087" s="1"/>
    </row>
    <row r="1088" spans="3:3" x14ac:dyDescent="0.15">
      <c r="C1088" s="1"/>
    </row>
    <row r="1089" spans="3:3" x14ac:dyDescent="0.15">
      <c r="C1089" s="1"/>
    </row>
    <row r="1090" spans="3:3" x14ac:dyDescent="0.15">
      <c r="C1090" s="1"/>
    </row>
    <row r="1091" spans="3:3" x14ac:dyDescent="0.15">
      <c r="C1091" s="1"/>
    </row>
    <row r="1092" spans="3:3" x14ac:dyDescent="0.15">
      <c r="C1092" s="1"/>
    </row>
    <row r="1093" spans="3:3" x14ac:dyDescent="0.15">
      <c r="C1093" s="1"/>
    </row>
    <row r="1094" spans="3:3" x14ac:dyDescent="0.15">
      <c r="C1094" s="1"/>
    </row>
    <row r="1095" spans="3:3" x14ac:dyDescent="0.15">
      <c r="C1095" s="1"/>
    </row>
    <row r="1096" spans="3:3" x14ac:dyDescent="0.15">
      <c r="C1096" s="1"/>
    </row>
    <row r="1097" spans="3:3" x14ac:dyDescent="0.15">
      <c r="C1097" s="1"/>
    </row>
    <row r="1098" spans="3:3" x14ac:dyDescent="0.15">
      <c r="C1098" s="1"/>
    </row>
    <row r="1099" spans="3:3" x14ac:dyDescent="0.15">
      <c r="C1099" s="1"/>
    </row>
    <row r="1100" spans="3:3" x14ac:dyDescent="0.15">
      <c r="C1100" s="1"/>
    </row>
    <row r="1101" spans="3:3" x14ac:dyDescent="0.15">
      <c r="C1101" s="1"/>
    </row>
    <row r="1102" spans="3:3" x14ac:dyDescent="0.15">
      <c r="C1102" s="1"/>
    </row>
    <row r="1103" spans="3:3" x14ac:dyDescent="0.15">
      <c r="C1103" s="1"/>
    </row>
    <row r="1104" spans="3:3" x14ac:dyDescent="0.15">
      <c r="C1104" s="1"/>
    </row>
    <row r="1105" spans="3:3" x14ac:dyDescent="0.15">
      <c r="C1105" s="1"/>
    </row>
    <row r="1106" spans="3:3" x14ac:dyDescent="0.15">
      <c r="C1106" s="1"/>
    </row>
    <row r="1107" spans="3:3" x14ac:dyDescent="0.15">
      <c r="C1107" s="1"/>
    </row>
    <row r="1108" spans="3:3" x14ac:dyDescent="0.15">
      <c r="C1108" s="1"/>
    </row>
    <row r="1109" spans="3:3" x14ac:dyDescent="0.15">
      <c r="C1109" s="1"/>
    </row>
    <row r="1110" spans="3:3" x14ac:dyDescent="0.15">
      <c r="C1110" s="1"/>
    </row>
    <row r="1111" spans="3:3" x14ac:dyDescent="0.15">
      <c r="C1111" s="1"/>
    </row>
    <row r="1112" spans="3:3" x14ac:dyDescent="0.15">
      <c r="C1112" s="1"/>
    </row>
    <row r="1113" spans="3:3" x14ac:dyDescent="0.15">
      <c r="C1113" s="1"/>
    </row>
    <row r="1114" spans="3:3" x14ac:dyDescent="0.15">
      <c r="C1114" s="1"/>
    </row>
    <row r="1115" spans="3:3" x14ac:dyDescent="0.15">
      <c r="C1115" s="1"/>
    </row>
    <row r="1116" spans="3:3" x14ac:dyDescent="0.15">
      <c r="C1116" s="1"/>
    </row>
    <row r="1117" spans="3:3" x14ac:dyDescent="0.15">
      <c r="C1117" s="1"/>
    </row>
    <row r="1118" spans="3:3" x14ac:dyDescent="0.15">
      <c r="C1118" s="1"/>
    </row>
    <row r="1119" spans="3:3" x14ac:dyDescent="0.15">
      <c r="C1119" s="1"/>
    </row>
    <row r="1120" spans="3:3" x14ac:dyDescent="0.15">
      <c r="C1120" s="1"/>
    </row>
    <row r="1121" spans="3:3" x14ac:dyDescent="0.15">
      <c r="C1121" s="1"/>
    </row>
    <row r="1122" spans="3:3" x14ac:dyDescent="0.15">
      <c r="C1122" s="1"/>
    </row>
    <row r="1123" spans="3:3" x14ac:dyDescent="0.15">
      <c r="C1123" s="1"/>
    </row>
    <row r="1124" spans="3:3" x14ac:dyDescent="0.15">
      <c r="C1124" s="1"/>
    </row>
    <row r="1125" spans="3:3" x14ac:dyDescent="0.15">
      <c r="C1125" s="1"/>
    </row>
    <row r="1126" spans="3:3" x14ac:dyDescent="0.15">
      <c r="C1126" s="1"/>
    </row>
    <row r="1127" spans="3:3" x14ac:dyDescent="0.15">
      <c r="C1127" s="1"/>
    </row>
    <row r="1128" spans="3:3" x14ac:dyDescent="0.15">
      <c r="C1128" s="1"/>
    </row>
    <row r="1129" spans="3:3" x14ac:dyDescent="0.15">
      <c r="C1129" s="1"/>
    </row>
    <row r="1130" spans="3:3" x14ac:dyDescent="0.15">
      <c r="C1130" s="1"/>
    </row>
    <row r="1131" spans="3:3" x14ac:dyDescent="0.15">
      <c r="C1131" s="1"/>
    </row>
    <row r="1132" spans="3:3" x14ac:dyDescent="0.15">
      <c r="C1132" s="1"/>
    </row>
    <row r="1133" spans="3:3" x14ac:dyDescent="0.15">
      <c r="C1133" s="1"/>
    </row>
    <row r="1134" spans="3:3" x14ac:dyDescent="0.15">
      <c r="C1134" s="1"/>
    </row>
    <row r="1135" spans="3:3" x14ac:dyDescent="0.15">
      <c r="C1135" s="1"/>
    </row>
    <row r="1136" spans="3:3" x14ac:dyDescent="0.15">
      <c r="C1136" s="1"/>
    </row>
    <row r="1137" spans="3:3" x14ac:dyDescent="0.15">
      <c r="C1137" s="1"/>
    </row>
    <row r="1138" spans="3:3" x14ac:dyDescent="0.15">
      <c r="C1138" s="1"/>
    </row>
    <row r="1139" spans="3:3" x14ac:dyDescent="0.15">
      <c r="C1139" s="1"/>
    </row>
    <row r="1140" spans="3:3" x14ac:dyDescent="0.15">
      <c r="C1140" s="1"/>
    </row>
    <row r="1141" spans="3:3" x14ac:dyDescent="0.15">
      <c r="C1141" s="1"/>
    </row>
    <row r="1142" spans="3:3" x14ac:dyDescent="0.15">
      <c r="C1142" s="1"/>
    </row>
    <row r="1143" spans="3:3" x14ac:dyDescent="0.15">
      <c r="C1143" s="1"/>
    </row>
    <row r="1144" spans="3:3" x14ac:dyDescent="0.15">
      <c r="C1144" s="1"/>
    </row>
    <row r="1145" spans="3:3" x14ac:dyDescent="0.15">
      <c r="C1145" s="1"/>
    </row>
    <row r="1146" spans="3:3" x14ac:dyDescent="0.15">
      <c r="C1146" s="1"/>
    </row>
    <row r="1147" spans="3:3" x14ac:dyDescent="0.15">
      <c r="C1147" s="1"/>
    </row>
    <row r="1148" spans="3:3" x14ac:dyDescent="0.15">
      <c r="C1148" s="1"/>
    </row>
    <row r="1149" spans="3:3" x14ac:dyDescent="0.15">
      <c r="C1149" s="1"/>
    </row>
    <row r="1150" spans="3:3" x14ac:dyDescent="0.15">
      <c r="C1150" s="1"/>
    </row>
    <row r="1151" spans="3:3" x14ac:dyDescent="0.15">
      <c r="C1151" s="1"/>
    </row>
    <row r="1152" spans="3:3" x14ac:dyDescent="0.15">
      <c r="C1152" s="1"/>
    </row>
    <row r="1153" spans="3:3" x14ac:dyDescent="0.15">
      <c r="C1153" s="1"/>
    </row>
    <row r="1154" spans="3:3" x14ac:dyDescent="0.15">
      <c r="C1154" s="1"/>
    </row>
    <row r="1155" spans="3:3" x14ac:dyDescent="0.15">
      <c r="C1155" s="1"/>
    </row>
    <row r="1156" spans="3:3" x14ac:dyDescent="0.15">
      <c r="C1156" s="1"/>
    </row>
    <row r="1157" spans="3:3" x14ac:dyDescent="0.15">
      <c r="C1157" s="1"/>
    </row>
    <row r="1158" spans="3:3" x14ac:dyDescent="0.15">
      <c r="C1158" s="1"/>
    </row>
    <row r="1159" spans="3:3" x14ac:dyDescent="0.15">
      <c r="C1159" s="1"/>
    </row>
    <row r="1160" spans="3:3" x14ac:dyDescent="0.15">
      <c r="C1160" s="1"/>
    </row>
    <row r="1161" spans="3:3" x14ac:dyDescent="0.15">
      <c r="C1161" s="1"/>
    </row>
    <row r="1162" spans="3:3" x14ac:dyDescent="0.15">
      <c r="C1162" s="1"/>
    </row>
    <row r="1163" spans="3:3" x14ac:dyDescent="0.15">
      <c r="C1163" s="1"/>
    </row>
    <row r="1164" spans="3:3" x14ac:dyDescent="0.15">
      <c r="C1164" s="1"/>
    </row>
    <row r="1165" spans="3:3" x14ac:dyDescent="0.15">
      <c r="C1165" s="1"/>
    </row>
    <row r="1166" spans="3:3" x14ac:dyDescent="0.15">
      <c r="C1166" s="1"/>
    </row>
    <row r="1167" spans="3:3" x14ac:dyDescent="0.15">
      <c r="C1167" s="1"/>
    </row>
    <row r="1168" spans="3:3" x14ac:dyDescent="0.15">
      <c r="C1168" s="1"/>
    </row>
    <row r="1169" spans="3:3" x14ac:dyDescent="0.15">
      <c r="C1169" s="1"/>
    </row>
    <row r="1170" spans="3:3" x14ac:dyDescent="0.15">
      <c r="C1170" s="1"/>
    </row>
    <row r="1171" spans="3:3" x14ac:dyDescent="0.15">
      <c r="C1171" s="1"/>
    </row>
    <row r="1172" spans="3:3" x14ac:dyDescent="0.15">
      <c r="C1172" s="1"/>
    </row>
    <row r="1173" spans="3:3" x14ac:dyDescent="0.15">
      <c r="C1173" s="1"/>
    </row>
    <row r="1174" spans="3:3" x14ac:dyDescent="0.15">
      <c r="C1174" s="1"/>
    </row>
    <row r="1175" spans="3:3" x14ac:dyDescent="0.15">
      <c r="C1175" s="1"/>
    </row>
    <row r="1176" spans="3:3" x14ac:dyDescent="0.15">
      <c r="C1176" s="1"/>
    </row>
    <row r="1177" spans="3:3" x14ac:dyDescent="0.15">
      <c r="C1177" s="1"/>
    </row>
    <row r="1178" spans="3:3" x14ac:dyDescent="0.15">
      <c r="C1178" s="1"/>
    </row>
    <row r="1179" spans="3:3" x14ac:dyDescent="0.15">
      <c r="C1179" s="1"/>
    </row>
    <row r="1180" spans="3:3" x14ac:dyDescent="0.15">
      <c r="C1180" s="1"/>
    </row>
    <row r="1181" spans="3:3" x14ac:dyDescent="0.15">
      <c r="C1181" s="1"/>
    </row>
    <row r="1182" spans="3:3" x14ac:dyDescent="0.15">
      <c r="C1182" s="1"/>
    </row>
    <row r="1183" spans="3:3" x14ac:dyDescent="0.15">
      <c r="C1183" s="1"/>
    </row>
    <row r="1184" spans="3:3" x14ac:dyDescent="0.15">
      <c r="C1184" s="1"/>
    </row>
    <row r="1185" spans="3:3" x14ac:dyDescent="0.15">
      <c r="C1185" s="1"/>
    </row>
    <row r="1186" spans="3:3" x14ac:dyDescent="0.15">
      <c r="C1186" s="1"/>
    </row>
    <row r="1187" spans="3:3" x14ac:dyDescent="0.15">
      <c r="C1187" s="1"/>
    </row>
    <row r="1188" spans="3:3" x14ac:dyDescent="0.15">
      <c r="C1188" s="1"/>
    </row>
    <row r="1189" spans="3:3" x14ac:dyDescent="0.15">
      <c r="C1189" s="1"/>
    </row>
    <row r="1190" spans="3:3" x14ac:dyDescent="0.15">
      <c r="C1190" s="1"/>
    </row>
    <row r="1191" spans="3:3" x14ac:dyDescent="0.15">
      <c r="C1191" s="1"/>
    </row>
    <row r="1192" spans="3:3" x14ac:dyDescent="0.15">
      <c r="C1192" s="1"/>
    </row>
    <row r="1193" spans="3:3" x14ac:dyDescent="0.15">
      <c r="C1193" s="1"/>
    </row>
    <row r="1194" spans="3:3" x14ac:dyDescent="0.15">
      <c r="C1194" s="1"/>
    </row>
    <row r="1195" spans="3:3" x14ac:dyDescent="0.15">
      <c r="C1195" s="1"/>
    </row>
    <row r="1196" spans="3:3" x14ac:dyDescent="0.15">
      <c r="C1196" s="1"/>
    </row>
    <row r="1197" spans="3:3" x14ac:dyDescent="0.15">
      <c r="C1197" s="1"/>
    </row>
    <row r="1198" spans="3:3" x14ac:dyDescent="0.15">
      <c r="C1198" s="1"/>
    </row>
    <row r="1199" spans="3:3" x14ac:dyDescent="0.15">
      <c r="C1199" s="1"/>
    </row>
    <row r="1200" spans="3:3" x14ac:dyDescent="0.15">
      <c r="C1200" s="1"/>
    </row>
    <row r="1201" spans="3:3" x14ac:dyDescent="0.15">
      <c r="C1201" s="1"/>
    </row>
    <row r="1202" spans="3:3" x14ac:dyDescent="0.15">
      <c r="C1202" s="1"/>
    </row>
    <row r="1203" spans="3:3" x14ac:dyDescent="0.15">
      <c r="C1203" s="1"/>
    </row>
    <row r="1204" spans="3:3" x14ac:dyDescent="0.15">
      <c r="C1204" s="1"/>
    </row>
    <row r="1205" spans="3:3" x14ac:dyDescent="0.15">
      <c r="C1205" s="1"/>
    </row>
    <row r="1206" spans="3:3" x14ac:dyDescent="0.15">
      <c r="C1206" s="1"/>
    </row>
    <row r="1207" spans="3:3" x14ac:dyDescent="0.15">
      <c r="C1207" s="1"/>
    </row>
    <row r="1208" spans="3:3" x14ac:dyDescent="0.15">
      <c r="C1208" s="1"/>
    </row>
    <row r="1209" spans="3:3" x14ac:dyDescent="0.15">
      <c r="C1209" s="1"/>
    </row>
    <row r="1210" spans="3:3" x14ac:dyDescent="0.15">
      <c r="C1210" s="1"/>
    </row>
    <row r="1211" spans="3:3" x14ac:dyDescent="0.15">
      <c r="C1211" s="1"/>
    </row>
    <row r="1212" spans="3:3" x14ac:dyDescent="0.15">
      <c r="C1212" s="1"/>
    </row>
    <row r="1213" spans="3:3" x14ac:dyDescent="0.15">
      <c r="C1213" s="1"/>
    </row>
    <row r="1214" spans="3:3" x14ac:dyDescent="0.15">
      <c r="C1214" s="1"/>
    </row>
    <row r="1215" spans="3:3" x14ac:dyDescent="0.15">
      <c r="C1215" s="1"/>
    </row>
    <row r="1216" spans="3:3" x14ac:dyDescent="0.15">
      <c r="C1216" s="1"/>
    </row>
    <row r="1217" spans="3:3" x14ac:dyDescent="0.15">
      <c r="C1217" s="1"/>
    </row>
    <row r="1218" spans="3:3" x14ac:dyDescent="0.15">
      <c r="C1218" s="1"/>
    </row>
    <row r="1219" spans="3:3" x14ac:dyDescent="0.15">
      <c r="C1219" s="1"/>
    </row>
    <row r="1220" spans="3:3" x14ac:dyDescent="0.15">
      <c r="C1220" s="1"/>
    </row>
    <row r="1221" spans="3:3" x14ac:dyDescent="0.15">
      <c r="C1221" s="1"/>
    </row>
    <row r="1222" spans="3:3" x14ac:dyDescent="0.15">
      <c r="C1222" s="1"/>
    </row>
    <row r="1223" spans="3:3" x14ac:dyDescent="0.15">
      <c r="C1223" s="1"/>
    </row>
    <row r="1224" spans="3:3" x14ac:dyDescent="0.15">
      <c r="C1224" s="1"/>
    </row>
    <row r="1225" spans="3:3" x14ac:dyDescent="0.15">
      <c r="C1225" s="1"/>
    </row>
    <row r="1226" spans="3:3" x14ac:dyDescent="0.15">
      <c r="C1226" s="1"/>
    </row>
    <row r="1227" spans="3:3" x14ac:dyDescent="0.15">
      <c r="C1227" s="1"/>
    </row>
    <row r="1228" spans="3:3" x14ac:dyDescent="0.15">
      <c r="C1228" s="1"/>
    </row>
    <row r="1229" spans="3:3" x14ac:dyDescent="0.15">
      <c r="C1229" s="1"/>
    </row>
    <row r="1230" spans="3:3" x14ac:dyDescent="0.15">
      <c r="C1230" s="1"/>
    </row>
    <row r="1231" spans="3:3" x14ac:dyDescent="0.15">
      <c r="C1231" s="1"/>
    </row>
    <row r="1232" spans="3:3" x14ac:dyDescent="0.15">
      <c r="C1232" s="1"/>
    </row>
    <row r="1233" spans="3:3" x14ac:dyDescent="0.15">
      <c r="C1233" s="1"/>
    </row>
    <row r="1234" spans="3:3" x14ac:dyDescent="0.15">
      <c r="C1234" s="1"/>
    </row>
    <row r="1235" spans="3:3" x14ac:dyDescent="0.15">
      <c r="C1235" s="1"/>
    </row>
    <row r="1236" spans="3:3" x14ac:dyDescent="0.15">
      <c r="C1236" s="1"/>
    </row>
    <row r="1237" spans="3:3" x14ac:dyDescent="0.15">
      <c r="C1237" s="1"/>
    </row>
    <row r="1238" spans="3:3" x14ac:dyDescent="0.15">
      <c r="C1238" s="1"/>
    </row>
    <row r="1239" spans="3:3" x14ac:dyDescent="0.15">
      <c r="C1239" s="1"/>
    </row>
    <row r="1240" spans="3:3" x14ac:dyDescent="0.15">
      <c r="C1240" s="1"/>
    </row>
    <row r="1241" spans="3:3" x14ac:dyDescent="0.15">
      <c r="C1241" s="1"/>
    </row>
    <row r="1242" spans="3:3" x14ac:dyDescent="0.15">
      <c r="C1242" s="1"/>
    </row>
    <row r="1243" spans="3:3" x14ac:dyDescent="0.15">
      <c r="C1243" s="1"/>
    </row>
    <row r="1244" spans="3:3" x14ac:dyDescent="0.15">
      <c r="C1244" s="1"/>
    </row>
    <row r="1245" spans="3:3" x14ac:dyDescent="0.15">
      <c r="C1245" s="1"/>
    </row>
    <row r="1246" spans="3:3" x14ac:dyDescent="0.15">
      <c r="C1246" s="1"/>
    </row>
    <row r="1247" spans="3:3" x14ac:dyDescent="0.15">
      <c r="C1247" s="1"/>
    </row>
    <row r="1248" spans="3:3" x14ac:dyDescent="0.15">
      <c r="C1248" s="1"/>
    </row>
    <row r="1249" spans="3:3" x14ac:dyDescent="0.15">
      <c r="C1249" s="1"/>
    </row>
    <row r="1250" spans="3:3" x14ac:dyDescent="0.15">
      <c r="C1250" s="1"/>
    </row>
    <row r="1251" spans="3:3" x14ac:dyDescent="0.15">
      <c r="C1251" s="1"/>
    </row>
    <row r="1252" spans="3:3" x14ac:dyDescent="0.15">
      <c r="C1252" s="1"/>
    </row>
    <row r="1253" spans="3:3" x14ac:dyDescent="0.15">
      <c r="C1253" s="1"/>
    </row>
    <row r="1254" spans="3:3" x14ac:dyDescent="0.15">
      <c r="C1254" s="1"/>
    </row>
    <row r="1255" spans="3:3" x14ac:dyDescent="0.15">
      <c r="C1255" s="1"/>
    </row>
    <row r="1256" spans="3:3" x14ac:dyDescent="0.15">
      <c r="C1256" s="1"/>
    </row>
    <row r="1257" spans="3:3" x14ac:dyDescent="0.15">
      <c r="C1257" s="1"/>
    </row>
    <row r="1258" spans="3:3" x14ac:dyDescent="0.15">
      <c r="C1258" s="1"/>
    </row>
    <row r="1259" spans="3:3" x14ac:dyDescent="0.15">
      <c r="C1259" s="1"/>
    </row>
    <row r="1260" spans="3:3" x14ac:dyDescent="0.15">
      <c r="C1260" s="1"/>
    </row>
    <row r="1261" spans="3:3" x14ac:dyDescent="0.15">
      <c r="C1261" s="1"/>
    </row>
    <row r="1262" spans="3:3" x14ac:dyDescent="0.15">
      <c r="C1262" s="1"/>
    </row>
    <row r="1263" spans="3:3" x14ac:dyDescent="0.15">
      <c r="C1263" s="1"/>
    </row>
    <row r="1264" spans="3:3" x14ac:dyDescent="0.15">
      <c r="C1264" s="1"/>
    </row>
    <row r="1265" spans="3:3" x14ac:dyDescent="0.15">
      <c r="C1265" s="1"/>
    </row>
    <row r="1266" spans="3:3" x14ac:dyDescent="0.15">
      <c r="C1266" s="1"/>
    </row>
    <row r="1267" spans="3:3" x14ac:dyDescent="0.15">
      <c r="C1267" s="1"/>
    </row>
    <row r="1268" spans="3:3" x14ac:dyDescent="0.15">
      <c r="C1268" s="1"/>
    </row>
    <row r="1269" spans="3:3" x14ac:dyDescent="0.15">
      <c r="C1269" s="1"/>
    </row>
    <row r="1270" spans="3:3" x14ac:dyDescent="0.15">
      <c r="C1270" s="1"/>
    </row>
    <row r="1271" spans="3:3" x14ac:dyDescent="0.15">
      <c r="C1271" s="1"/>
    </row>
    <row r="1272" spans="3:3" x14ac:dyDescent="0.15">
      <c r="C1272" s="1"/>
    </row>
    <row r="1273" spans="3:3" x14ac:dyDescent="0.15">
      <c r="C1273" s="1"/>
    </row>
    <row r="1274" spans="3:3" x14ac:dyDescent="0.15">
      <c r="C1274" s="1"/>
    </row>
    <row r="1275" spans="3:3" x14ac:dyDescent="0.15">
      <c r="C1275" s="1"/>
    </row>
    <row r="1276" spans="3:3" x14ac:dyDescent="0.15">
      <c r="C1276" s="1"/>
    </row>
    <row r="1277" spans="3:3" x14ac:dyDescent="0.15">
      <c r="C1277" s="1"/>
    </row>
    <row r="1278" spans="3:3" x14ac:dyDescent="0.15">
      <c r="C1278" s="1"/>
    </row>
    <row r="1279" spans="3:3" x14ac:dyDescent="0.15">
      <c r="C1279" s="1"/>
    </row>
    <row r="1280" spans="3:3" x14ac:dyDescent="0.15">
      <c r="C1280" s="1"/>
    </row>
    <row r="1281" spans="3:3" x14ac:dyDescent="0.15">
      <c r="C1281" s="1"/>
    </row>
    <row r="1282" spans="3:3" x14ac:dyDescent="0.15">
      <c r="C1282" s="1"/>
    </row>
    <row r="1283" spans="3:3" x14ac:dyDescent="0.15">
      <c r="C1283" s="1"/>
    </row>
    <row r="1284" spans="3:3" x14ac:dyDescent="0.15">
      <c r="C1284" s="1"/>
    </row>
    <row r="1285" spans="3:3" x14ac:dyDescent="0.15">
      <c r="C1285" s="1"/>
    </row>
    <row r="1286" spans="3:3" x14ac:dyDescent="0.15">
      <c r="C1286" s="1"/>
    </row>
    <row r="1287" spans="3:3" x14ac:dyDescent="0.15">
      <c r="C1287" s="1"/>
    </row>
    <row r="1288" spans="3:3" x14ac:dyDescent="0.15">
      <c r="C1288" s="1"/>
    </row>
    <row r="1289" spans="3:3" x14ac:dyDescent="0.15">
      <c r="C1289" s="1"/>
    </row>
    <row r="1290" spans="3:3" x14ac:dyDescent="0.15">
      <c r="C1290" s="1"/>
    </row>
    <row r="1291" spans="3:3" x14ac:dyDescent="0.15">
      <c r="C1291" s="1"/>
    </row>
    <row r="1292" spans="3:3" x14ac:dyDescent="0.15">
      <c r="C1292" s="1"/>
    </row>
    <row r="1293" spans="3:3" x14ac:dyDescent="0.15">
      <c r="C1293" s="1"/>
    </row>
    <row r="1294" spans="3:3" x14ac:dyDescent="0.15">
      <c r="C1294" s="1"/>
    </row>
    <row r="1295" spans="3:3" x14ac:dyDescent="0.15">
      <c r="C1295" s="1"/>
    </row>
    <row r="1296" spans="3:3" x14ac:dyDescent="0.15">
      <c r="C1296" s="1"/>
    </row>
    <row r="1297" spans="3:3" x14ac:dyDescent="0.15">
      <c r="C1297" s="1"/>
    </row>
    <row r="1298" spans="3:3" x14ac:dyDescent="0.15">
      <c r="C1298" s="1"/>
    </row>
    <row r="1299" spans="3:3" x14ac:dyDescent="0.15">
      <c r="C1299" s="1"/>
    </row>
    <row r="1300" spans="3:3" x14ac:dyDescent="0.15">
      <c r="C1300" s="1"/>
    </row>
    <row r="1301" spans="3:3" x14ac:dyDescent="0.15">
      <c r="C1301" s="1"/>
    </row>
    <row r="1302" spans="3:3" x14ac:dyDescent="0.15">
      <c r="C1302" s="1"/>
    </row>
    <row r="1303" spans="3:3" x14ac:dyDescent="0.15">
      <c r="C1303" s="1"/>
    </row>
    <row r="1304" spans="3:3" x14ac:dyDescent="0.15">
      <c r="C1304" s="1"/>
    </row>
    <row r="1305" spans="3:3" x14ac:dyDescent="0.15">
      <c r="C1305" s="1"/>
    </row>
    <row r="1306" spans="3:3" x14ac:dyDescent="0.15">
      <c r="C1306" s="1"/>
    </row>
    <row r="1307" spans="3:3" x14ac:dyDescent="0.15">
      <c r="C1307" s="1"/>
    </row>
    <row r="1308" spans="3:3" x14ac:dyDescent="0.15">
      <c r="C1308" s="1"/>
    </row>
    <row r="1309" spans="3:3" x14ac:dyDescent="0.15">
      <c r="C1309" s="1"/>
    </row>
    <row r="1310" spans="3:3" x14ac:dyDescent="0.15">
      <c r="C1310" s="1"/>
    </row>
    <row r="1311" spans="3:3" x14ac:dyDescent="0.15">
      <c r="C1311" s="1"/>
    </row>
    <row r="1312" spans="3:3" x14ac:dyDescent="0.15">
      <c r="C1312" s="1"/>
    </row>
    <row r="1313" spans="3:3" x14ac:dyDescent="0.15">
      <c r="C1313" s="1"/>
    </row>
    <row r="1314" spans="3:3" x14ac:dyDescent="0.15">
      <c r="C1314" s="1"/>
    </row>
    <row r="1315" spans="3:3" x14ac:dyDescent="0.15">
      <c r="C1315" s="1"/>
    </row>
    <row r="1316" spans="3:3" x14ac:dyDescent="0.15">
      <c r="C1316" s="1"/>
    </row>
    <row r="1317" spans="3:3" x14ac:dyDescent="0.15">
      <c r="C1317" s="1"/>
    </row>
    <row r="1318" spans="3:3" x14ac:dyDescent="0.15">
      <c r="C1318" s="1"/>
    </row>
    <row r="1319" spans="3:3" x14ac:dyDescent="0.15">
      <c r="C1319" s="1"/>
    </row>
    <row r="1320" spans="3:3" x14ac:dyDescent="0.15">
      <c r="C1320" s="1"/>
    </row>
    <row r="1321" spans="3:3" x14ac:dyDescent="0.15">
      <c r="C1321" s="1"/>
    </row>
    <row r="1322" spans="3:3" x14ac:dyDescent="0.15">
      <c r="C1322" s="1"/>
    </row>
    <row r="1323" spans="3:3" x14ac:dyDescent="0.15">
      <c r="C1323" s="1"/>
    </row>
    <row r="1324" spans="3:3" x14ac:dyDescent="0.15">
      <c r="C1324" s="1"/>
    </row>
    <row r="1325" spans="3:3" x14ac:dyDescent="0.15">
      <c r="C1325" s="1"/>
    </row>
    <row r="1326" spans="3:3" x14ac:dyDescent="0.15">
      <c r="C1326" s="1"/>
    </row>
    <row r="1327" spans="3:3" x14ac:dyDescent="0.15">
      <c r="C1327" s="1"/>
    </row>
    <row r="1328" spans="3:3" x14ac:dyDescent="0.15">
      <c r="C1328" s="1"/>
    </row>
    <row r="1329" spans="3:3" x14ac:dyDescent="0.15">
      <c r="C1329" s="1"/>
    </row>
    <row r="1330" spans="3:3" x14ac:dyDescent="0.15">
      <c r="C1330" s="1"/>
    </row>
    <row r="1331" spans="3:3" x14ac:dyDescent="0.15">
      <c r="C1331" s="1"/>
    </row>
    <row r="1332" spans="3:3" x14ac:dyDescent="0.15">
      <c r="C1332" s="1"/>
    </row>
    <row r="1333" spans="3:3" x14ac:dyDescent="0.15">
      <c r="C1333" s="1"/>
    </row>
    <row r="1334" spans="3:3" x14ac:dyDescent="0.15">
      <c r="C1334" s="1"/>
    </row>
    <row r="1335" spans="3:3" x14ac:dyDescent="0.15">
      <c r="C1335" s="1"/>
    </row>
    <row r="1336" spans="3:3" x14ac:dyDescent="0.15">
      <c r="C1336" s="1"/>
    </row>
    <row r="1337" spans="3:3" x14ac:dyDescent="0.15">
      <c r="C1337" s="1"/>
    </row>
    <row r="1338" spans="3:3" x14ac:dyDescent="0.15">
      <c r="C1338" s="1"/>
    </row>
    <row r="1339" spans="3:3" x14ac:dyDescent="0.15">
      <c r="C1339" s="1"/>
    </row>
    <row r="1340" spans="3:3" x14ac:dyDescent="0.15">
      <c r="C1340" s="1"/>
    </row>
    <row r="1341" spans="3:3" x14ac:dyDescent="0.15">
      <c r="C1341" s="1"/>
    </row>
    <row r="1342" spans="3:3" x14ac:dyDescent="0.15">
      <c r="C1342" s="1"/>
    </row>
    <row r="1343" spans="3:3" x14ac:dyDescent="0.15">
      <c r="C1343" s="1"/>
    </row>
    <row r="1344" spans="3:3" x14ac:dyDescent="0.15">
      <c r="C1344" s="1"/>
    </row>
    <row r="1345" spans="3:3" x14ac:dyDescent="0.15">
      <c r="C1345" s="1"/>
    </row>
    <row r="1346" spans="3:3" x14ac:dyDescent="0.15">
      <c r="C1346" s="1"/>
    </row>
    <row r="1347" spans="3:3" x14ac:dyDescent="0.15">
      <c r="C1347" s="1"/>
    </row>
    <row r="1348" spans="3:3" x14ac:dyDescent="0.15">
      <c r="C1348" s="1"/>
    </row>
    <row r="1349" spans="3:3" x14ac:dyDescent="0.15">
      <c r="C1349" s="1"/>
    </row>
    <row r="1350" spans="3:3" x14ac:dyDescent="0.15">
      <c r="C1350" s="1"/>
    </row>
    <row r="1351" spans="3:3" x14ac:dyDescent="0.15">
      <c r="C1351" s="1"/>
    </row>
    <row r="1352" spans="3:3" x14ac:dyDescent="0.15">
      <c r="C1352" s="1"/>
    </row>
    <row r="1353" spans="3:3" x14ac:dyDescent="0.15">
      <c r="C1353" s="1"/>
    </row>
    <row r="1354" spans="3:3" x14ac:dyDescent="0.15">
      <c r="C1354" s="1"/>
    </row>
    <row r="1355" spans="3:3" x14ac:dyDescent="0.15">
      <c r="C1355" s="1"/>
    </row>
    <row r="1356" spans="3:3" x14ac:dyDescent="0.15">
      <c r="C1356" s="1"/>
    </row>
    <row r="1357" spans="3:3" x14ac:dyDescent="0.15">
      <c r="C1357" s="1"/>
    </row>
    <row r="1358" spans="3:3" x14ac:dyDescent="0.15">
      <c r="C1358" s="1"/>
    </row>
    <row r="1359" spans="3:3" x14ac:dyDescent="0.15">
      <c r="C1359" s="1"/>
    </row>
    <row r="1360" spans="3:3" x14ac:dyDescent="0.15">
      <c r="C1360" s="1"/>
    </row>
    <row r="1361" spans="3:3" x14ac:dyDescent="0.15">
      <c r="C1361" s="1"/>
    </row>
    <row r="1362" spans="3:3" x14ac:dyDescent="0.15">
      <c r="C1362" s="1"/>
    </row>
    <row r="1363" spans="3:3" x14ac:dyDescent="0.15">
      <c r="C1363" s="1"/>
    </row>
    <row r="1364" spans="3:3" x14ac:dyDescent="0.15">
      <c r="C1364" s="1"/>
    </row>
    <row r="1365" spans="3:3" x14ac:dyDescent="0.15">
      <c r="C1365" s="1"/>
    </row>
    <row r="1366" spans="3:3" x14ac:dyDescent="0.15">
      <c r="C1366" s="1"/>
    </row>
    <row r="1367" spans="3:3" x14ac:dyDescent="0.15">
      <c r="C1367" s="1"/>
    </row>
    <row r="1368" spans="3:3" x14ac:dyDescent="0.15">
      <c r="C1368" s="1"/>
    </row>
    <row r="1369" spans="3:3" x14ac:dyDescent="0.15">
      <c r="C1369" s="1"/>
    </row>
    <row r="1370" spans="3:3" x14ac:dyDescent="0.15">
      <c r="C1370" s="1"/>
    </row>
    <row r="1371" spans="3:3" x14ac:dyDescent="0.15">
      <c r="C1371" s="1"/>
    </row>
    <row r="1372" spans="3:3" x14ac:dyDescent="0.15">
      <c r="C1372" s="1"/>
    </row>
    <row r="1373" spans="3:3" x14ac:dyDescent="0.15">
      <c r="C1373" s="1"/>
    </row>
    <row r="1374" spans="3:3" x14ac:dyDescent="0.15">
      <c r="C1374" s="1"/>
    </row>
    <row r="1375" spans="3:3" x14ac:dyDescent="0.15">
      <c r="C1375" s="1"/>
    </row>
    <row r="1376" spans="3:3" x14ac:dyDescent="0.15">
      <c r="C1376" s="1"/>
    </row>
    <row r="1377" spans="3:3" x14ac:dyDescent="0.15">
      <c r="C1377" s="1"/>
    </row>
    <row r="1378" spans="3:3" x14ac:dyDescent="0.15">
      <c r="C1378" s="1"/>
    </row>
    <row r="1379" spans="3:3" x14ac:dyDescent="0.15">
      <c r="C1379" s="1"/>
    </row>
    <row r="1380" spans="3:3" x14ac:dyDescent="0.15">
      <c r="C1380" s="1"/>
    </row>
    <row r="1381" spans="3:3" x14ac:dyDescent="0.15">
      <c r="C1381" s="1"/>
    </row>
    <row r="1382" spans="3:3" x14ac:dyDescent="0.15">
      <c r="C1382" s="1"/>
    </row>
    <row r="1383" spans="3:3" x14ac:dyDescent="0.15">
      <c r="C1383" s="1"/>
    </row>
    <row r="1384" spans="3:3" x14ac:dyDescent="0.15">
      <c r="C1384" s="1"/>
    </row>
    <row r="1385" spans="3:3" x14ac:dyDescent="0.15">
      <c r="C1385" s="1"/>
    </row>
    <row r="1386" spans="3:3" x14ac:dyDescent="0.15">
      <c r="C1386" s="1"/>
    </row>
    <row r="1387" spans="3:3" x14ac:dyDescent="0.15">
      <c r="C1387" s="1"/>
    </row>
    <row r="1388" spans="3:3" x14ac:dyDescent="0.15">
      <c r="C1388" s="1"/>
    </row>
    <row r="1389" spans="3:3" x14ac:dyDescent="0.15">
      <c r="C1389" s="1"/>
    </row>
    <row r="1390" spans="3:3" x14ac:dyDescent="0.15">
      <c r="C1390" s="1"/>
    </row>
    <row r="1391" spans="3:3" x14ac:dyDescent="0.15">
      <c r="C1391" s="1"/>
    </row>
    <row r="1392" spans="3:3" x14ac:dyDescent="0.15">
      <c r="C1392" s="1"/>
    </row>
    <row r="1393" spans="3:3" x14ac:dyDescent="0.15">
      <c r="C1393" s="1"/>
    </row>
    <row r="1394" spans="3:3" x14ac:dyDescent="0.15">
      <c r="C1394" s="1"/>
    </row>
    <row r="1395" spans="3:3" x14ac:dyDescent="0.15">
      <c r="C1395" s="1"/>
    </row>
    <row r="1396" spans="3:3" x14ac:dyDescent="0.15">
      <c r="C1396" s="1"/>
    </row>
    <row r="1397" spans="3:3" x14ac:dyDescent="0.15">
      <c r="C1397" s="1"/>
    </row>
    <row r="1398" spans="3:3" x14ac:dyDescent="0.15">
      <c r="C1398" s="1"/>
    </row>
    <row r="1399" spans="3:3" x14ac:dyDescent="0.15">
      <c r="C1399" s="1"/>
    </row>
    <row r="1400" spans="3:3" x14ac:dyDescent="0.15">
      <c r="C1400" s="1"/>
    </row>
    <row r="1401" spans="3:3" x14ac:dyDescent="0.15">
      <c r="C1401" s="1"/>
    </row>
    <row r="1402" spans="3:3" x14ac:dyDescent="0.15">
      <c r="C1402" s="1"/>
    </row>
    <row r="1403" spans="3:3" x14ac:dyDescent="0.15">
      <c r="C1403" s="1"/>
    </row>
    <row r="1404" spans="3:3" x14ac:dyDescent="0.15">
      <c r="C1404" s="1"/>
    </row>
    <row r="1405" spans="3:3" x14ac:dyDescent="0.15">
      <c r="C1405" s="1"/>
    </row>
    <row r="1406" spans="3:3" x14ac:dyDescent="0.15">
      <c r="C1406" s="1"/>
    </row>
    <row r="1407" spans="3:3" x14ac:dyDescent="0.15">
      <c r="C1407" s="1"/>
    </row>
    <row r="1408" spans="3:3" x14ac:dyDescent="0.15">
      <c r="C1408" s="1"/>
    </row>
    <row r="1409" spans="3:3" x14ac:dyDescent="0.15">
      <c r="C1409" s="1"/>
    </row>
    <row r="1410" spans="3:3" x14ac:dyDescent="0.15">
      <c r="C1410" s="1"/>
    </row>
    <row r="1411" spans="3:3" x14ac:dyDescent="0.15">
      <c r="C1411" s="1"/>
    </row>
    <row r="1412" spans="3:3" x14ac:dyDescent="0.15">
      <c r="C1412" s="1"/>
    </row>
    <row r="1413" spans="3:3" x14ac:dyDescent="0.15">
      <c r="C1413" s="1"/>
    </row>
    <row r="1414" spans="3:3" x14ac:dyDescent="0.15">
      <c r="C1414" s="1"/>
    </row>
    <row r="1415" spans="3:3" x14ac:dyDescent="0.15">
      <c r="C1415" s="1"/>
    </row>
    <row r="1416" spans="3:3" x14ac:dyDescent="0.15">
      <c r="C1416" s="1"/>
    </row>
    <row r="1417" spans="3:3" x14ac:dyDescent="0.15">
      <c r="C1417" s="1"/>
    </row>
    <row r="1418" spans="3:3" x14ac:dyDescent="0.15">
      <c r="C1418" s="1"/>
    </row>
    <row r="1419" spans="3:3" x14ac:dyDescent="0.15">
      <c r="C1419" s="1"/>
    </row>
    <row r="1420" spans="3:3" x14ac:dyDescent="0.15">
      <c r="C1420" s="1"/>
    </row>
    <row r="1421" spans="3:3" x14ac:dyDescent="0.15">
      <c r="C1421" s="1"/>
    </row>
    <row r="1422" spans="3:3" x14ac:dyDescent="0.15">
      <c r="C1422" s="1"/>
    </row>
    <row r="1423" spans="3:3" x14ac:dyDescent="0.15">
      <c r="C1423" s="1"/>
    </row>
    <row r="1424" spans="3:3" x14ac:dyDescent="0.15">
      <c r="C1424" s="1"/>
    </row>
    <row r="1425" spans="3:3" x14ac:dyDescent="0.15">
      <c r="C1425" s="1"/>
    </row>
    <row r="1426" spans="3:3" x14ac:dyDescent="0.15">
      <c r="C1426" s="1"/>
    </row>
    <row r="1427" spans="3:3" x14ac:dyDescent="0.15">
      <c r="C1427" s="1"/>
    </row>
    <row r="1428" spans="3:3" x14ac:dyDescent="0.15">
      <c r="C1428" s="1"/>
    </row>
    <row r="1429" spans="3:3" x14ac:dyDescent="0.15">
      <c r="C1429" s="1"/>
    </row>
    <row r="1430" spans="3:3" x14ac:dyDescent="0.15">
      <c r="C1430" s="1"/>
    </row>
    <row r="1431" spans="3:3" x14ac:dyDescent="0.15">
      <c r="C1431" s="1"/>
    </row>
    <row r="1432" spans="3:3" x14ac:dyDescent="0.15">
      <c r="C1432" s="1"/>
    </row>
    <row r="1433" spans="3:3" x14ac:dyDescent="0.15">
      <c r="C1433" s="1"/>
    </row>
    <row r="1434" spans="3:3" x14ac:dyDescent="0.15">
      <c r="C1434" s="1"/>
    </row>
    <row r="1435" spans="3:3" x14ac:dyDescent="0.15">
      <c r="C1435" s="1"/>
    </row>
    <row r="1436" spans="3:3" x14ac:dyDescent="0.15">
      <c r="C1436" s="1"/>
    </row>
    <row r="1437" spans="3:3" x14ac:dyDescent="0.15">
      <c r="C1437" s="1"/>
    </row>
    <row r="1438" spans="3:3" x14ac:dyDescent="0.15">
      <c r="C1438" s="1"/>
    </row>
    <row r="1439" spans="3:3" x14ac:dyDescent="0.15">
      <c r="C1439" s="1"/>
    </row>
    <row r="1440" spans="3:3" x14ac:dyDescent="0.15">
      <c r="C1440" s="1"/>
    </row>
    <row r="1441" spans="3:3" x14ac:dyDescent="0.15">
      <c r="C1441" s="1"/>
    </row>
    <row r="1442" spans="3:3" x14ac:dyDescent="0.15">
      <c r="C1442" s="1"/>
    </row>
    <row r="1443" spans="3:3" x14ac:dyDescent="0.15">
      <c r="C1443" s="1"/>
    </row>
    <row r="1444" spans="3:3" x14ac:dyDescent="0.15">
      <c r="C1444" s="1"/>
    </row>
    <row r="1445" spans="3:3" x14ac:dyDescent="0.15">
      <c r="C1445" s="1"/>
    </row>
    <row r="1446" spans="3:3" x14ac:dyDescent="0.15">
      <c r="C1446" s="1"/>
    </row>
    <row r="1447" spans="3:3" x14ac:dyDescent="0.15">
      <c r="C1447" s="1"/>
    </row>
    <row r="1448" spans="3:3" x14ac:dyDescent="0.15">
      <c r="C1448" s="1"/>
    </row>
    <row r="1449" spans="3:3" x14ac:dyDescent="0.15">
      <c r="C1449" s="1"/>
    </row>
    <row r="1450" spans="3:3" x14ac:dyDescent="0.15">
      <c r="C1450" s="1"/>
    </row>
    <row r="1451" spans="3:3" x14ac:dyDescent="0.15">
      <c r="C1451" s="1"/>
    </row>
    <row r="1452" spans="3:3" x14ac:dyDescent="0.15">
      <c r="C1452" s="1"/>
    </row>
    <row r="1453" spans="3:3" x14ac:dyDescent="0.15">
      <c r="C1453" s="1"/>
    </row>
    <row r="1454" spans="3:3" x14ac:dyDescent="0.15">
      <c r="C1454" s="1"/>
    </row>
    <row r="1455" spans="3:3" x14ac:dyDescent="0.15">
      <c r="C1455" s="1"/>
    </row>
    <row r="1456" spans="3:3" x14ac:dyDescent="0.15">
      <c r="C1456" s="1"/>
    </row>
    <row r="1457" spans="3:3" x14ac:dyDescent="0.15">
      <c r="C1457" s="1"/>
    </row>
    <row r="1458" spans="3:3" x14ac:dyDescent="0.15">
      <c r="C1458" s="1"/>
    </row>
    <row r="1459" spans="3:3" x14ac:dyDescent="0.15">
      <c r="C1459" s="1"/>
    </row>
    <row r="1460" spans="3:3" x14ac:dyDescent="0.15">
      <c r="C1460" s="1"/>
    </row>
    <row r="1461" spans="3:3" x14ac:dyDescent="0.15">
      <c r="C1461" s="1"/>
    </row>
    <row r="1462" spans="3:3" x14ac:dyDescent="0.15">
      <c r="C1462" s="1"/>
    </row>
    <row r="1463" spans="3:3" x14ac:dyDescent="0.15">
      <c r="C1463" s="1"/>
    </row>
    <row r="1464" spans="3:3" x14ac:dyDescent="0.15">
      <c r="C1464" s="1"/>
    </row>
    <row r="1465" spans="3:3" x14ac:dyDescent="0.15">
      <c r="C1465" s="1"/>
    </row>
    <row r="1466" spans="3:3" x14ac:dyDescent="0.15">
      <c r="C1466" s="1"/>
    </row>
    <row r="1467" spans="3:3" x14ac:dyDescent="0.15">
      <c r="C1467" s="1"/>
    </row>
    <row r="1468" spans="3:3" x14ac:dyDescent="0.15">
      <c r="C1468" s="1"/>
    </row>
    <row r="1469" spans="3:3" x14ac:dyDescent="0.15">
      <c r="C1469" s="1"/>
    </row>
    <row r="1470" spans="3:3" x14ac:dyDescent="0.15">
      <c r="C1470" s="1"/>
    </row>
    <row r="1471" spans="3:3" x14ac:dyDescent="0.15">
      <c r="C1471" s="1"/>
    </row>
    <row r="1472" spans="3:3" x14ac:dyDescent="0.15">
      <c r="C1472" s="1"/>
    </row>
    <row r="1473" spans="3:3" x14ac:dyDescent="0.15">
      <c r="C1473" s="1"/>
    </row>
    <row r="1474" spans="3:3" x14ac:dyDescent="0.15">
      <c r="C1474" s="1"/>
    </row>
    <row r="1475" spans="3:3" x14ac:dyDescent="0.15">
      <c r="C1475" s="1"/>
    </row>
    <row r="1476" spans="3:3" x14ac:dyDescent="0.15">
      <c r="C1476" s="1"/>
    </row>
    <row r="1477" spans="3:3" x14ac:dyDescent="0.15">
      <c r="C1477" s="1"/>
    </row>
    <row r="1478" spans="3:3" x14ac:dyDescent="0.15">
      <c r="C1478" s="1"/>
    </row>
    <row r="1479" spans="3:3" x14ac:dyDescent="0.15">
      <c r="C1479" s="1"/>
    </row>
    <row r="1480" spans="3:3" x14ac:dyDescent="0.15">
      <c r="C1480" s="1"/>
    </row>
    <row r="1481" spans="3:3" x14ac:dyDescent="0.15">
      <c r="C1481" s="1"/>
    </row>
    <row r="1482" spans="3:3" x14ac:dyDescent="0.15">
      <c r="C1482" s="1"/>
    </row>
    <row r="1483" spans="3:3" x14ac:dyDescent="0.15">
      <c r="C1483" s="1"/>
    </row>
    <row r="1484" spans="3:3" x14ac:dyDescent="0.15">
      <c r="C1484" s="1"/>
    </row>
    <row r="1485" spans="3:3" x14ac:dyDescent="0.15">
      <c r="C1485" s="1"/>
    </row>
    <row r="1486" spans="3:3" x14ac:dyDescent="0.15">
      <c r="C1486" s="1"/>
    </row>
    <row r="1487" spans="3:3" x14ac:dyDescent="0.15">
      <c r="C1487" s="1"/>
    </row>
    <row r="1488" spans="3:3" x14ac:dyDescent="0.15">
      <c r="C1488" s="1"/>
    </row>
    <row r="1489" spans="3:3" x14ac:dyDescent="0.15">
      <c r="C1489" s="1"/>
    </row>
    <row r="1490" spans="3:3" x14ac:dyDescent="0.15">
      <c r="C1490" s="1"/>
    </row>
    <row r="1491" spans="3:3" x14ac:dyDescent="0.15">
      <c r="C1491" s="1"/>
    </row>
    <row r="1492" spans="3:3" x14ac:dyDescent="0.15">
      <c r="C1492" s="1"/>
    </row>
    <row r="1493" spans="3:3" x14ac:dyDescent="0.15">
      <c r="C1493" s="1"/>
    </row>
    <row r="1494" spans="3:3" x14ac:dyDescent="0.15">
      <c r="C1494" s="1"/>
    </row>
    <row r="1495" spans="3:3" x14ac:dyDescent="0.15">
      <c r="C1495" s="1"/>
    </row>
    <row r="1496" spans="3:3" x14ac:dyDescent="0.15">
      <c r="C1496" s="1"/>
    </row>
    <row r="1497" spans="3:3" x14ac:dyDescent="0.15">
      <c r="C1497" s="1"/>
    </row>
    <row r="1498" spans="3:3" x14ac:dyDescent="0.15">
      <c r="C1498" s="1"/>
    </row>
    <row r="1499" spans="3:3" x14ac:dyDescent="0.15">
      <c r="C1499" s="1"/>
    </row>
    <row r="1500" spans="3:3" x14ac:dyDescent="0.15">
      <c r="C1500" s="1"/>
    </row>
    <row r="1501" spans="3:3" x14ac:dyDescent="0.15">
      <c r="C1501" s="1"/>
    </row>
    <row r="1502" spans="3:3" x14ac:dyDescent="0.15">
      <c r="C1502" s="1"/>
    </row>
    <row r="1503" spans="3:3" x14ac:dyDescent="0.15">
      <c r="C1503" s="1"/>
    </row>
    <row r="1504" spans="3:3" x14ac:dyDescent="0.15">
      <c r="C1504" s="1"/>
    </row>
    <row r="1505" spans="3:3" x14ac:dyDescent="0.15">
      <c r="C1505" s="1"/>
    </row>
    <row r="1506" spans="3:3" x14ac:dyDescent="0.15">
      <c r="C1506" s="1"/>
    </row>
    <row r="1507" spans="3:3" x14ac:dyDescent="0.15">
      <c r="C1507" s="1"/>
    </row>
    <row r="1508" spans="3:3" x14ac:dyDescent="0.15">
      <c r="C1508" s="1"/>
    </row>
    <row r="1509" spans="3:3" x14ac:dyDescent="0.15">
      <c r="C1509" s="1"/>
    </row>
    <row r="1510" spans="3:3" x14ac:dyDescent="0.15">
      <c r="C1510" s="1"/>
    </row>
    <row r="1511" spans="3:3" x14ac:dyDescent="0.15">
      <c r="C1511" s="1"/>
    </row>
    <row r="1512" spans="3:3" x14ac:dyDescent="0.15">
      <c r="C1512" s="1"/>
    </row>
    <row r="1513" spans="3:3" x14ac:dyDescent="0.15">
      <c r="C1513" s="1"/>
    </row>
    <row r="1514" spans="3:3" x14ac:dyDescent="0.15">
      <c r="C1514" s="1"/>
    </row>
    <row r="1515" spans="3:3" x14ac:dyDescent="0.15">
      <c r="C1515" s="1"/>
    </row>
    <row r="1516" spans="3:3" x14ac:dyDescent="0.15">
      <c r="C1516" s="1"/>
    </row>
    <row r="1517" spans="3:3" x14ac:dyDescent="0.15">
      <c r="C1517" s="1"/>
    </row>
    <row r="1518" spans="3:3" x14ac:dyDescent="0.15">
      <c r="C1518" s="1"/>
    </row>
    <row r="1519" spans="3:3" x14ac:dyDescent="0.15">
      <c r="C1519" s="1"/>
    </row>
    <row r="1520" spans="3:3" x14ac:dyDescent="0.15">
      <c r="C1520" s="1"/>
    </row>
    <row r="1521" spans="3:3" x14ac:dyDescent="0.15">
      <c r="C1521" s="1"/>
    </row>
    <row r="1522" spans="3:3" x14ac:dyDescent="0.15">
      <c r="C1522" s="1"/>
    </row>
    <row r="1523" spans="3:3" x14ac:dyDescent="0.15">
      <c r="C1523" s="1"/>
    </row>
    <row r="1524" spans="3:3" x14ac:dyDescent="0.15">
      <c r="C1524" s="1"/>
    </row>
    <row r="1525" spans="3:3" x14ac:dyDescent="0.15">
      <c r="C1525" s="1"/>
    </row>
    <row r="1526" spans="3:3" x14ac:dyDescent="0.15">
      <c r="C1526" s="1"/>
    </row>
    <row r="1527" spans="3:3" x14ac:dyDescent="0.15">
      <c r="C1527" s="1"/>
    </row>
    <row r="1528" spans="3:3" x14ac:dyDescent="0.15">
      <c r="C1528" s="1"/>
    </row>
    <row r="1529" spans="3:3" x14ac:dyDescent="0.15">
      <c r="C1529" s="1"/>
    </row>
    <row r="1530" spans="3:3" x14ac:dyDescent="0.15">
      <c r="C1530" s="1"/>
    </row>
    <row r="1531" spans="3:3" x14ac:dyDescent="0.15">
      <c r="C1531" s="1"/>
    </row>
    <row r="1532" spans="3:3" x14ac:dyDescent="0.15">
      <c r="C1532" s="1"/>
    </row>
    <row r="1533" spans="3:3" x14ac:dyDescent="0.15">
      <c r="C1533" s="1"/>
    </row>
    <row r="1534" spans="3:3" x14ac:dyDescent="0.15">
      <c r="C1534" s="1"/>
    </row>
    <row r="1535" spans="3:3" x14ac:dyDescent="0.15">
      <c r="C1535" s="1"/>
    </row>
    <row r="1536" spans="3:3" x14ac:dyDescent="0.15">
      <c r="C1536" s="1"/>
    </row>
    <row r="1537" spans="3:3" x14ac:dyDescent="0.15">
      <c r="C1537" s="1"/>
    </row>
    <row r="1538" spans="3:3" x14ac:dyDescent="0.15">
      <c r="C1538" s="1"/>
    </row>
    <row r="1539" spans="3:3" x14ac:dyDescent="0.15">
      <c r="C1539" s="1"/>
    </row>
    <row r="1540" spans="3:3" x14ac:dyDescent="0.15">
      <c r="C1540" s="1"/>
    </row>
    <row r="1541" spans="3:3" x14ac:dyDescent="0.15">
      <c r="C1541" s="1"/>
    </row>
    <row r="1542" spans="3:3" x14ac:dyDescent="0.15">
      <c r="C1542" s="1"/>
    </row>
    <row r="1543" spans="3:3" x14ac:dyDescent="0.15">
      <c r="C1543" s="1"/>
    </row>
    <row r="1544" spans="3:3" x14ac:dyDescent="0.15">
      <c r="C1544" s="1"/>
    </row>
    <row r="1545" spans="3:3" x14ac:dyDescent="0.15">
      <c r="C1545" s="1"/>
    </row>
    <row r="1546" spans="3:3" x14ac:dyDescent="0.15">
      <c r="C1546" s="1"/>
    </row>
    <row r="1547" spans="3:3" x14ac:dyDescent="0.15">
      <c r="C1547" s="1"/>
    </row>
    <row r="1548" spans="3:3" x14ac:dyDescent="0.15">
      <c r="C1548" s="1"/>
    </row>
    <row r="1549" spans="3:3" x14ac:dyDescent="0.15">
      <c r="C1549" s="1"/>
    </row>
    <row r="1550" spans="3:3" x14ac:dyDescent="0.15">
      <c r="C1550" s="1"/>
    </row>
    <row r="1551" spans="3:3" x14ac:dyDescent="0.15">
      <c r="C1551" s="1"/>
    </row>
    <row r="1552" spans="3:3" x14ac:dyDescent="0.15">
      <c r="C1552" s="1"/>
    </row>
    <row r="1553" spans="3:3" x14ac:dyDescent="0.15">
      <c r="C1553" s="1"/>
    </row>
    <row r="1554" spans="3:3" x14ac:dyDescent="0.15">
      <c r="C1554" s="1"/>
    </row>
    <row r="1555" spans="3:3" x14ac:dyDescent="0.15">
      <c r="C1555" s="1"/>
    </row>
    <row r="1556" spans="3:3" x14ac:dyDescent="0.15">
      <c r="C1556" s="1"/>
    </row>
    <row r="1557" spans="3:3" x14ac:dyDescent="0.15">
      <c r="C1557" s="1"/>
    </row>
    <row r="1558" spans="3:3" x14ac:dyDescent="0.15">
      <c r="C1558" s="1"/>
    </row>
    <row r="1559" spans="3:3" x14ac:dyDescent="0.15">
      <c r="C1559" s="1"/>
    </row>
    <row r="1560" spans="3:3" x14ac:dyDescent="0.15">
      <c r="C1560" s="1"/>
    </row>
    <row r="1561" spans="3:3" x14ac:dyDescent="0.15">
      <c r="C1561" s="1"/>
    </row>
    <row r="1562" spans="3:3" x14ac:dyDescent="0.15">
      <c r="C1562" s="1"/>
    </row>
    <row r="1563" spans="3:3" x14ac:dyDescent="0.15">
      <c r="C1563" s="1"/>
    </row>
    <row r="1564" spans="3:3" x14ac:dyDescent="0.15">
      <c r="C1564" s="1"/>
    </row>
    <row r="1565" spans="3:3" x14ac:dyDescent="0.15">
      <c r="C1565" s="1"/>
    </row>
    <row r="1566" spans="3:3" x14ac:dyDescent="0.15">
      <c r="C1566" s="1"/>
    </row>
    <row r="1567" spans="3:3" x14ac:dyDescent="0.15">
      <c r="C1567" s="1"/>
    </row>
    <row r="1568" spans="3:3" x14ac:dyDescent="0.15">
      <c r="C1568" s="1"/>
    </row>
    <row r="1569" spans="3:3" x14ac:dyDescent="0.15">
      <c r="C1569" s="1"/>
    </row>
    <row r="1570" spans="3:3" x14ac:dyDescent="0.15">
      <c r="C1570" s="1"/>
    </row>
    <row r="1571" spans="3:3" x14ac:dyDescent="0.15">
      <c r="C1571" s="1"/>
    </row>
    <row r="1572" spans="3:3" x14ac:dyDescent="0.15">
      <c r="C1572" s="1"/>
    </row>
    <row r="1573" spans="3:3" x14ac:dyDescent="0.15">
      <c r="C1573" s="1"/>
    </row>
    <row r="1574" spans="3:3" x14ac:dyDescent="0.15">
      <c r="C1574" s="1"/>
    </row>
    <row r="1575" spans="3:3" x14ac:dyDescent="0.15">
      <c r="C1575" s="1"/>
    </row>
    <row r="1576" spans="3:3" x14ac:dyDescent="0.15">
      <c r="C1576" s="1"/>
    </row>
    <row r="1577" spans="3:3" x14ac:dyDescent="0.15">
      <c r="C1577" s="1"/>
    </row>
    <row r="1578" spans="3:3" x14ac:dyDescent="0.15">
      <c r="C1578" s="1"/>
    </row>
    <row r="1579" spans="3:3" x14ac:dyDescent="0.15">
      <c r="C1579" s="1"/>
    </row>
    <row r="1580" spans="3:3" x14ac:dyDescent="0.15">
      <c r="C1580" s="1"/>
    </row>
    <row r="1581" spans="3:3" x14ac:dyDescent="0.15">
      <c r="C1581" s="1"/>
    </row>
    <row r="1582" spans="3:3" x14ac:dyDescent="0.15">
      <c r="C1582" s="1"/>
    </row>
    <row r="1583" spans="3:3" x14ac:dyDescent="0.15">
      <c r="C1583" s="1"/>
    </row>
    <row r="1584" spans="3:3" x14ac:dyDescent="0.15">
      <c r="C1584" s="1"/>
    </row>
    <row r="1585" spans="3:3" x14ac:dyDescent="0.15">
      <c r="C1585" s="1"/>
    </row>
    <row r="1586" spans="3:3" x14ac:dyDescent="0.15">
      <c r="C1586" s="1"/>
    </row>
    <row r="1587" spans="3:3" x14ac:dyDescent="0.15">
      <c r="C1587" s="1"/>
    </row>
    <row r="1588" spans="3:3" x14ac:dyDescent="0.15">
      <c r="C1588" s="1"/>
    </row>
    <row r="1589" spans="3:3" x14ac:dyDescent="0.15">
      <c r="C1589" s="1"/>
    </row>
    <row r="1590" spans="3:3" x14ac:dyDescent="0.15">
      <c r="C1590" s="1"/>
    </row>
    <row r="1591" spans="3:3" x14ac:dyDescent="0.15">
      <c r="C1591" s="1"/>
    </row>
    <row r="1592" spans="3:3" x14ac:dyDescent="0.15">
      <c r="C1592" s="1"/>
    </row>
    <row r="1593" spans="3:3" x14ac:dyDescent="0.15">
      <c r="C1593" s="1"/>
    </row>
    <row r="1594" spans="3:3" x14ac:dyDescent="0.15">
      <c r="C1594" s="1"/>
    </row>
    <row r="1595" spans="3:3" x14ac:dyDescent="0.15">
      <c r="C1595" s="1"/>
    </row>
    <row r="1596" spans="3:3" x14ac:dyDescent="0.15">
      <c r="C1596" s="1"/>
    </row>
    <row r="1597" spans="3:3" x14ac:dyDescent="0.15">
      <c r="C1597" s="1"/>
    </row>
    <row r="1598" spans="3:3" x14ac:dyDescent="0.15">
      <c r="C1598" s="1"/>
    </row>
    <row r="1599" spans="3:3" x14ac:dyDescent="0.15">
      <c r="C1599" s="1"/>
    </row>
    <row r="1600" spans="3:3" x14ac:dyDescent="0.15">
      <c r="C1600" s="1"/>
    </row>
    <row r="1601" spans="3:3" x14ac:dyDescent="0.15">
      <c r="C1601" s="1"/>
    </row>
    <row r="1602" spans="3:3" x14ac:dyDescent="0.15">
      <c r="C1602" s="1"/>
    </row>
    <row r="1603" spans="3:3" x14ac:dyDescent="0.15">
      <c r="C1603" s="1"/>
    </row>
    <row r="1604" spans="3:3" x14ac:dyDescent="0.15">
      <c r="C1604" s="1"/>
    </row>
    <row r="1605" spans="3:3" x14ac:dyDescent="0.15">
      <c r="C1605" s="1"/>
    </row>
    <row r="1606" spans="3:3" x14ac:dyDescent="0.15">
      <c r="C1606" s="1"/>
    </row>
    <row r="1607" spans="3:3" x14ac:dyDescent="0.15">
      <c r="C1607" s="1"/>
    </row>
    <row r="1608" spans="3:3" x14ac:dyDescent="0.15">
      <c r="C1608" s="1"/>
    </row>
    <row r="1609" spans="3:3" x14ac:dyDescent="0.15">
      <c r="C1609" s="1"/>
    </row>
    <row r="1610" spans="3:3" x14ac:dyDescent="0.15">
      <c r="C1610" s="1"/>
    </row>
    <row r="1611" spans="3:3" x14ac:dyDescent="0.15">
      <c r="C1611" s="1"/>
    </row>
    <row r="1612" spans="3:3" x14ac:dyDescent="0.15">
      <c r="C1612" s="1"/>
    </row>
    <row r="1613" spans="3:3" x14ac:dyDescent="0.15">
      <c r="C1613" s="1"/>
    </row>
    <row r="1614" spans="3:3" x14ac:dyDescent="0.15">
      <c r="C1614" s="1"/>
    </row>
    <row r="1615" spans="3:3" x14ac:dyDescent="0.15">
      <c r="C1615" s="1"/>
    </row>
    <row r="1616" spans="3:3" x14ac:dyDescent="0.15">
      <c r="C1616" s="1"/>
    </row>
    <row r="1617" spans="3:3" x14ac:dyDescent="0.15">
      <c r="C1617" s="1"/>
    </row>
    <row r="1618" spans="3:3" x14ac:dyDescent="0.15">
      <c r="C1618" s="1"/>
    </row>
    <row r="1619" spans="3:3" x14ac:dyDescent="0.15">
      <c r="C1619" s="1"/>
    </row>
    <row r="1620" spans="3:3" x14ac:dyDescent="0.15">
      <c r="C1620" s="1"/>
    </row>
    <row r="1621" spans="3:3" x14ac:dyDescent="0.15">
      <c r="C1621" s="1"/>
    </row>
    <row r="1622" spans="3:3" x14ac:dyDescent="0.15">
      <c r="C1622" s="1"/>
    </row>
    <row r="1623" spans="3:3" x14ac:dyDescent="0.15">
      <c r="C1623" s="1"/>
    </row>
    <row r="1624" spans="3:3" x14ac:dyDescent="0.15">
      <c r="C1624" s="1"/>
    </row>
    <row r="1625" spans="3:3" x14ac:dyDescent="0.15">
      <c r="C1625" s="1"/>
    </row>
    <row r="1626" spans="3:3" x14ac:dyDescent="0.15">
      <c r="C1626" s="1"/>
    </row>
    <row r="1627" spans="3:3" x14ac:dyDescent="0.15">
      <c r="C1627" s="1"/>
    </row>
    <row r="1628" spans="3:3" x14ac:dyDescent="0.15">
      <c r="C1628" s="1"/>
    </row>
    <row r="1629" spans="3:3" x14ac:dyDescent="0.15">
      <c r="C1629" s="1"/>
    </row>
    <row r="1630" spans="3:3" x14ac:dyDescent="0.15">
      <c r="C1630" s="1"/>
    </row>
    <row r="1631" spans="3:3" x14ac:dyDescent="0.15">
      <c r="C1631" s="1"/>
    </row>
    <row r="1632" spans="3:3" x14ac:dyDescent="0.15">
      <c r="C1632" s="1"/>
    </row>
    <row r="1633" spans="3:3" x14ac:dyDescent="0.15">
      <c r="C1633" s="1"/>
    </row>
    <row r="1634" spans="3:3" x14ac:dyDescent="0.15">
      <c r="C1634" s="1"/>
    </row>
    <row r="1635" spans="3:3" x14ac:dyDescent="0.15">
      <c r="C1635" s="1"/>
    </row>
    <row r="1636" spans="3:3" x14ac:dyDescent="0.15">
      <c r="C1636" s="1"/>
    </row>
    <row r="1637" spans="3:3" x14ac:dyDescent="0.15">
      <c r="C1637" s="1"/>
    </row>
    <row r="1638" spans="3:3" x14ac:dyDescent="0.15">
      <c r="C1638" s="1"/>
    </row>
    <row r="1639" spans="3:3" x14ac:dyDescent="0.15">
      <c r="C1639" s="1"/>
    </row>
    <row r="1640" spans="3:3" x14ac:dyDescent="0.15">
      <c r="C1640" s="1"/>
    </row>
    <row r="1641" spans="3:3" x14ac:dyDescent="0.15">
      <c r="C1641" s="1"/>
    </row>
    <row r="1642" spans="3:3" x14ac:dyDescent="0.15">
      <c r="C1642" s="1"/>
    </row>
    <row r="1643" spans="3:3" x14ac:dyDescent="0.15">
      <c r="C1643" s="1"/>
    </row>
    <row r="1644" spans="3:3" x14ac:dyDescent="0.15">
      <c r="C1644" s="1"/>
    </row>
    <row r="1645" spans="3:3" x14ac:dyDescent="0.15">
      <c r="C1645" s="1"/>
    </row>
    <row r="1646" spans="3:3" x14ac:dyDescent="0.15">
      <c r="C1646" s="1"/>
    </row>
    <row r="1647" spans="3:3" x14ac:dyDescent="0.15">
      <c r="C1647" s="1"/>
    </row>
    <row r="1648" spans="3:3" x14ac:dyDescent="0.15">
      <c r="C1648" s="1"/>
    </row>
    <row r="1649" spans="3:3" x14ac:dyDescent="0.15">
      <c r="C1649" s="1"/>
    </row>
    <row r="1650" spans="3:3" x14ac:dyDescent="0.15">
      <c r="C1650" s="1"/>
    </row>
    <row r="1651" spans="3:3" x14ac:dyDescent="0.15">
      <c r="C1651" s="1"/>
    </row>
    <row r="1652" spans="3:3" x14ac:dyDescent="0.15">
      <c r="C1652" s="1"/>
    </row>
    <row r="1653" spans="3:3" x14ac:dyDescent="0.15">
      <c r="C1653" s="1"/>
    </row>
    <row r="1654" spans="3:3" x14ac:dyDescent="0.15">
      <c r="C1654" s="1"/>
    </row>
    <row r="1655" spans="3:3" x14ac:dyDescent="0.15">
      <c r="C1655" s="1"/>
    </row>
    <row r="1656" spans="3:3" x14ac:dyDescent="0.15">
      <c r="C1656" s="1"/>
    </row>
    <row r="1657" spans="3:3" x14ac:dyDescent="0.15">
      <c r="C1657" s="1"/>
    </row>
    <row r="1658" spans="3:3" x14ac:dyDescent="0.15">
      <c r="C1658" s="1"/>
    </row>
    <row r="1659" spans="3:3" x14ac:dyDescent="0.15">
      <c r="C1659" s="1"/>
    </row>
    <row r="1660" spans="3:3" x14ac:dyDescent="0.15">
      <c r="C1660" s="1"/>
    </row>
    <row r="1661" spans="3:3" x14ac:dyDescent="0.15">
      <c r="C1661" s="1"/>
    </row>
    <row r="1662" spans="3:3" x14ac:dyDescent="0.15">
      <c r="C1662" s="1"/>
    </row>
    <row r="1663" spans="3:3" x14ac:dyDescent="0.15">
      <c r="C1663" s="1"/>
    </row>
    <row r="1664" spans="3:3" x14ac:dyDescent="0.15">
      <c r="C1664" s="1"/>
    </row>
    <row r="1665" spans="3:3" x14ac:dyDescent="0.15">
      <c r="C1665" s="1"/>
    </row>
    <row r="1666" spans="3:3" x14ac:dyDescent="0.15">
      <c r="C1666" s="1"/>
    </row>
    <row r="1667" spans="3:3" x14ac:dyDescent="0.15">
      <c r="C1667" s="1"/>
    </row>
    <row r="1668" spans="3:3" x14ac:dyDescent="0.15">
      <c r="C1668" s="1"/>
    </row>
    <row r="1669" spans="3:3" x14ac:dyDescent="0.15">
      <c r="C1669" s="1"/>
    </row>
    <row r="1670" spans="3:3" x14ac:dyDescent="0.15">
      <c r="C1670" s="1"/>
    </row>
    <row r="1671" spans="3:3" x14ac:dyDescent="0.15">
      <c r="C1671" s="1"/>
    </row>
    <row r="1672" spans="3:3" x14ac:dyDescent="0.15">
      <c r="C1672" s="1"/>
    </row>
    <row r="1673" spans="3:3" x14ac:dyDescent="0.15">
      <c r="C1673" s="1"/>
    </row>
    <row r="1674" spans="3:3" x14ac:dyDescent="0.15">
      <c r="C1674" s="1"/>
    </row>
    <row r="1675" spans="3:3" x14ac:dyDescent="0.15">
      <c r="C1675" s="1"/>
    </row>
    <row r="1676" spans="3:3" x14ac:dyDescent="0.15">
      <c r="C1676" s="1"/>
    </row>
    <row r="1677" spans="3:3" x14ac:dyDescent="0.15">
      <c r="C1677" s="1"/>
    </row>
    <row r="1678" spans="3:3" x14ac:dyDescent="0.15">
      <c r="C1678" s="1"/>
    </row>
    <row r="1679" spans="3:3" x14ac:dyDescent="0.15">
      <c r="C1679" s="1"/>
    </row>
    <row r="1680" spans="3:3" x14ac:dyDescent="0.15">
      <c r="C1680" s="1"/>
    </row>
    <row r="1681" spans="3:3" x14ac:dyDescent="0.15">
      <c r="C1681" s="1"/>
    </row>
    <row r="1682" spans="3:3" x14ac:dyDescent="0.15">
      <c r="C1682" s="1"/>
    </row>
    <row r="1683" spans="3:3" x14ac:dyDescent="0.15">
      <c r="C1683" s="1"/>
    </row>
    <row r="1684" spans="3:3" x14ac:dyDescent="0.15">
      <c r="C1684" s="1"/>
    </row>
    <row r="1685" spans="3:3" x14ac:dyDescent="0.15">
      <c r="C1685" s="1"/>
    </row>
    <row r="1686" spans="3:3" x14ac:dyDescent="0.15">
      <c r="C1686" s="1"/>
    </row>
    <row r="1687" spans="3:3" x14ac:dyDescent="0.15">
      <c r="C1687" s="1"/>
    </row>
    <row r="1688" spans="3:3" x14ac:dyDescent="0.15">
      <c r="C1688" s="1"/>
    </row>
    <row r="1689" spans="3:3" x14ac:dyDescent="0.15">
      <c r="C1689" s="1"/>
    </row>
    <row r="1690" spans="3:3" x14ac:dyDescent="0.15">
      <c r="C1690" s="1"/>
    </row>
    <row r="1691" spans="3:3" x14ac:dyDescent="0.15">
      <c r="C1691" s="1"/>
    </row>
    <row r="1692" spans="3:3" x14ac:dyDescent="0.15">
      <c r="C1692" s="1"/>
    </row>
    <row r="1693" spans="3:3" x14ac:dyDescent="0.15">
      <c r="C1693" s="1"/>
    </row>
    <row r="1694" spans="3:3" x14ac:dyDescent="0.15">
      <c r="C1694" s="1"/>
    </row>
    <row r="1695" spans="3:3" x14ac:dyDescent="0.15">
      <c r="C1695" s="1"/>
    </row>
    <row r="1696" spans="3:3" x14ac:dyDescent="0.15">
      <c r="C1696" s="1"/>
    </row>
    <row r="1697" spans="3:3" x14ac:dyDescent="0.15">
      <c r="C1697" s="1"/>
    </row>
    <row r="1698" spans="3:3" x14ac:dyDescent="0.15">
      <c r="C1698" s="1"/>
    </row>
    <row r="1699" spans="3:3" x14ac:dyDescent="0.15">
      <c r="C1699" s="1"/>
    </row>
    <row r="1700" spans="3:3" x14ac:dyDescent="0.15">
      <c r="C1700" s="1"/>
    </row>
    <row r="1701" spans="3:3" x14ac:dyDescent="0.15">
      <c r="C1701" s="1"/>
    </row>
    <row r="1702" spans="3:3" x14ac:dyDescent="0.15">
      <c r="C1702" s="1"/>
    </row>
    <row r="1703" spans="3:3" x14ac:dyDescent="0.15">
      <c r="C1703" s="1"/>
    </row>
    <row r="1704" spans="3:3" x14ac:dyDescent="0.15">
      <c r="C1704" s="1"/>
    </row>
    <row r="1705" spans="3:3" x14ac:dyDescent="0.15">
      <c r="C1705" s="1"/>
    </row>
    <row r="1706" spans="3:3" x14ac:dyDescent="0.15">
      <c r="C1706" s="1"/>
    </row>
    <row r="1707" spans="3:3" x14ac:dyDescent="0.15">
      <c r="C1707" s="1"/>
    </row>
    <row r="1708" spans="3:3" x14ac:dyDescent="0.15">
      <c r="C1708" s="1"/>
    </row>
    <row r="1709" spans="3:3" x14ac:dyDescent="0.15">
      <c r="C1709" s="1"/>
    </row>
    <row r="1710" spans="3:3" x14ac:dyDescent="0.15">
      <c r="C1710" s="1"/>
    </row>
    <row r="1711" spans="3:3" x14ac:dyDescent="0.15">
      <c r="C1711" s="1"/>
    </row>
    <row r="1712" spans="3:3" x14ac:dyDescent="0.15">
      <c r="C1712" s="1"/>
    </row>
    <row r="1713" spans="3:3" x14ac:dyDescent="0.15">
      <c r="C1713" s="1"/>
    </row>
    <row r="1714" spans="3:3" x14ac:dyDescent="0.15">
      <c r="C1714" s="1"/>
    </row>
    <row r="1715" spans="3:3" x14ac:dyDescent="0.15">
      <c r="C1715" s="1"/>
    </row>
    <row r="1716" spans="3:3" x14ac:dyDescent="0.15">
      <c r="C1716" s="1"/>
    </row>
    <row r="1717" spans="3:3" x14ac:dyDescent="0.15">
      <c r="C1717" s="1"/>
    </row>
    <row r="1718" spans="3:3" x14ac:dyDescent="0.15">
      <c r="C1718" s="1"/>
    </row>
    <row r="1719" spans="3:3" x14ac:dyDescent="0.15">
      <c r="C1719" s="1"/>
    </row>
    <row r="1720" spans="3:3" x14ac:dyDescent="0.15">
      <c r="C1720" s="1"/>
    </row>
    <row r="1721" spans="3:3" x14ac:dyDescent="0.15">
      <c r="C1721" s="1"/>
    </row>
    <row r="1722" spans="3:3" x14ac:dyDescent="0.15">
      <c r="C1722" s="1"/>
    </row>
    <row r="1723" spans="3:3" x14ac:dyDescent="0.15">
      <c r="C1723" s="1"/>
    </row>
    <row r="1724" spans="3:3" x14ac:dyDescent="0.15">
      <c r="C1724" s="1"/>
    </row>
    <row r="1725" spans="3:3" x14ac:dyDescent="0.15">
      <c r="C1725" s="1"/>
    </row>
    <row r="1726" spans="3:3" x14ac:dyDescent="0.15">
      <c r="C1726" s="1"/>
    </row>
    <row r="1727" spans="3:3" x14ac:dyDescent="0.15">
      <c r="C1727" s="1"/>
    </row>
    <row r="1728" spans="3:3" x14ac:dyDescent="0.15">
      <c r="C1728" s="1"/>
    </row>
    <row r="1729" spans="3:3" x14ac:dyDescent="0.15">
      <c r="C1729" s="1"/>
    </row>
    <row r="1730" spans="3:3" x14ac:dyDescent="0.15">
      <c r="C1730" s="1"/>
    </row>
    <row r="1731" spans="3:3" x14ac:dyDescent="0.15">
      <c r="C1731" s="1"/>
    </row>
    <row r="1732" spans="3:3" x14ac:dyDescent="0.15">
      <c r="C1732" s="1"/>
    </row>
    <row r="1733" spans="3:3" x14ac:dyDescent="0.15">
      <c r="C1733" s="1"/>
    </row>
    <row r="1734" spans="3:3" x14ac:dyDescent="0.15">
      <c r="C1734" s="1"/>
    </row>
    <row r="1735" spans="3:3" x14ac:dyDescent="0.15">
      <c r="C1735" s="1"/>
    </row>
    <row r="1736" spans="3:3" x14ac:dyDescent="0.15">
      <c r="C1736" s="1"/>
    </row>
    <row r="1737" spans="3:3" x14ac:dyDescent="0.15">
      <c r="C1737" s="1"/>
    </row>
    <row r="1738" spans="3:3" x14ac:dyDescent="0.15">
      <c r="C1738" s="1"/>
    </row>
    <row r="1739" spans="3:3" x14ac:dyDescent="0.15">
      <c r="C1739" s="1"/>
    </row>
    <row r="1740" spans="3:3" x14ac:dyDescent="0.15">
      <c r="C1740" s="1"/>
    </row>
    <row r="1741" spans="3:3" x14ac:dyDescent="0.15">
      <c r="C1741" s="1"/>
    </row>
    <row r="1742" spans="3:3" x14ac:dyDescent="0.15">
      <c r="C1742" s="1"/>
    </row>
    <row r="1743" spans="3:3" x14ac:dyDescent="0.15">
      <c r="C1743" s="1"/>
    </row>
    <row r="1744" spans="3:3" x14ac:dyDescent="0.15">
      <c r="C1744" s="1"/>
    </row>
    <row r="1745" spans="3:3" x14ac:dyDescent="0.15">
      <c r="C1745" s="1"/>
    </row>
    <row r="1746" spans="3:3" x14ac:dyDescent="0.15">
      <c r="C1746" s="1"/>
    </row>
    <row r="1747" spans="3:3" x14ac:dyDescent="0.15">
      <c r="C1747" s="1"/>
    </row>
    <row r="1748" spans="3:3" x14ac:dyDescent="0.15">
      <c r="C1748" s="1"/>
    </row>
    <row r="1749" spans="3:3" x14ac:dyDescent="0.15">
      <c r="C1749" s="1"/>
    </row>
    <row r="1750" spans="3:3" x14ac:dyDescent="0.15">
      <c r="C1750" s="1"/>
    </row>
    <row r="1751" spans="3:3" x14ac:dyDescent="0.15">
      <c r="C1751" s="1"/>
    </row>
    <row r="1752" spans="3:3" x14ac:dyDescent="0.15">
      <c r="C1752" s="1"/>
    </row>
    <row r="1753" spans="3:3" x14ac:dyDescent="0.15">
      <c r="C1753" s="1"/>
    </row>
    <row r="1754" spans="3:3" x14ac:dyDescent="0.15">
      <c r="C1754" s="1"/>
    </row>
    <row r="1755" spans="3:3" x14ac:dyDescent="0.15">
      <c r="C1755" s="1"/>
    </row>
    <row r="1756" spans="3:3" x14ac:dyDescent="0.15">
      <c r="C1756" s="1"/>
    </row>
    <row r="1757" spans="3:3" x14ac:dyDescent="0.15">
      <c r="C1757" s="1"/>
    </row>
    <row r="1758" spans="3:3" x14ac:dyDescent="0.15">
      <c r="C1758" s="1"/>
    </row>
    <row r="1759" spans="3:3" x14ac:dyDescent="0.15">
      <c r="C1759" s="1"/>
    </row>
    <row r="1760" spans="3:3" x14ac:dyDescent="0.15">
      <c r="C1760" s="1"/>
    </row>
    <row r="1761" spans="3:3" x14ac:dyDescent="0.15">
      <c r="C1761" s="1"/>
    </row>
    <row r="1762" spans="3:3" x14ac:dyDescent="0.15">
      <c r="C1762" s="1"/>
    </row>
    <row r="1763" spans="3:3" x14ac:dyDescent="0.15">
      <c r="C1763" s="1"/>
    </row>
    <row r="1764" spans="3:3" x14ac:dyDescent="0.15">
      <c r="C1764" s="1"/>
    </row>
    <row r="1765" spans="3:3" x14ac:dyDescent="0.15">
      <c r="C1765" s="1"/>
    </row>
    <row r="1766" spans="3:3" x14ac:dyDescent="0.15">
      <c r="C1766" s="1"/>
    </row>
    <row r="1767" spans="3:3" x14ac:dyDescent="0.15">
      <c r="C1767" s="1"/>
    </row>
    <row r="1768" spans="3:3" x14ac:dyDescent="0.15">
      <c r="C1768" s="1"/>
    </row>
    <row r="1769" spans="3:3" x14ac:dyDescent="0.15">
      <c r="C1769" s="1"/>
    </row>
    <row r="1770" spans="3:3" x14ac:dyDescent="0.15">
      <c r="C1770" s="1"/>
    </row>
    <row r="1771" spans="3:3" x14ac:dyDescent="0.15">
      <c r="C1771" s="1"/>
    </row>
    <row r="1772" spans="3:3" x14ac:dyDescent="0.15">
      <c r="C1772" s="1"/>
    </row>
    <row r="1773" spans="3:3" x14ac:dyDescent="0.15">
      <c r="C1773" s="1"/>
    </row>
    <row r="1774" spans="3:3" x14ac:dyDescent="0.15">
      <c r="C1774" s="1"/>
    </row>
    <row r="1775" spans="3:3" x14ac:dyDescent="0.15">
      <c r="C1775" s="1"/>
    </row>
    <row r="1776" spans="3:3" x14ac:dyDescent="0.15">
      <c r="C1776" s="1"/>
    </row>
    <row r="1777" spans="3:3" x14ac:dyDescent="0.15">
      <c r="C1777" s="1"/>
    </row>
    <row r="1778" spans="3:3" x14ac:dyDescent="0.15">
      <c r="C1778" s="1"/>
    </row>
    <row r="1779" spans="3:3" x14ac:dyDescent="0.15">
      <c r="C1779" s="1"/>
    </row>
    <row r="1780" spans="3:3" x14ac:dyDescent="0.15">
      <c r="C1780" s="1"/>
    </row>
    <row r="1781" spans="3:3" x14ac:dyDescent="0.15">
      <c r="C1781" s="1"/>
    </row>
    <row r="1782" spans="3:3" x14ac:dyDescent="0.15">
      <c r="C1782" s="1"/>
    </row>
    <row r="1783" spans="3:3" x14ac:dyDescent="0.15">
      <c r="C1783" s="1"/>
    </row>
    <row r="1784" spans="3:3" x14ac:dyDescent="0.15">
      <c r="C1784" s="1"/>
    </row>
    <row r="1785" spans="3:3" x14ac:dyDescent="0.15">
      <c r="C1785" s="1"/>
    </row>
    <row r="1786" spans="3:3" x14ac:dyDescent="0.15">
      <c r="C1786" s="1"/>
    </row>
    <row r="1787" spans="3:3" x14ac:dyDescent="0.15">
      <c r="C1787" s="1"/>
    </row>
    <row r="1788" spans="3:3" x14ac:dyDescent="0.15">
      <c r="C1788" s="1"/>
    </row>
    <row r="1789" spans="3:3" x14ac:dyDescent="0.15">
      <c r="C1789" s="1"/>
    </row>
    <row r="1790" spans="3:3" x14ac:dyDescent="0.15">
      <c r="C1790" s="1"/>
    </row>
    <row r="1791" spans="3:3" x14ac:dyDescent="0.15">
      <c r="C1791" s="1"/>
    </row>
    <row r="1792" spans="3:3" x14ac:dyDescent="0.15">
      <c r="C1792" s="1"/>
    </row>
    <row r="1793" spans="3:3" x14ac:dyDescent="0.15">
      <c r="C1793" s="1"/>
    </row>
    <row r="1794" spans="3:3" x14ac:dyDescent="0.15">
      <c r="C1794" s="1"/>
    </row>
    <row r="1795" spans="3:3" x14ac:dyDescent="0.15">
      <c r="C1795" s="1"/>
    </row>
    <row r="1796" spans="3:3" x14ac:dyDescent="0.15">
      <c r="C1796" s="1"/>
    </row>
    <row r="1797" spans="3:3" x14ac:dyDescent="0.15">
      <c r="C1797" s="1"/>
    </row>
    <row r="1798" spans="3:3" x14ac:dyDescent="0.15">
      <c r="C1798" s="1"/>
    </row>
    <row r="1799" spans="3:3" x14ac:dyDescent="0.15">
      <c r="C1799" s="1"/>
    </row>
    <row r="1800" spans="3:3" x14ac:dyDescent="0.15">
      <c r="C1800" s="1"/>
    </row>
    <row r="1801" spans="3:3" x14ac:dyDescent="0.15">
      <c r="C1801" s="1"/>
    </row>
    <row r="1802" spans="3:3" x14ac:dyDescent="0.15">
      <c r="C1802" s="1"/>
    </row>
    <row r="1803" spans="3:3" x14ac:dyDescent="0.15">
      <c r="C1803" s="1"/>
    </row>
    <row r="1804" spans="3:3" x14ac:dyDescent="0.15">
      <c r="C1804" s="1"/>
    </row>
    <row r="1805" spans="3:3" x14ac:dyDescent="0.15">
      <c r="C1805" s="1"/>
    </row>
    <row r="1806" spans="3:3" x14ac:dyDescent="0.15">
      <c r="C1806" s="1"/>
    </row>
    <row r="1807" spans="3:3" x14ac:dyDescent="0.15">
      <c r="C1807" s="1"/>
    </row>
    <row r="1808" spans="3:3" x14ac:dyDescent="0.15">
      <c r="C1808" s="1"/>
    </row>
    <row r="1809" spans="3:3" x14ac:dyDescent="0.15">
      <c r="C1809" s="1"/>
    </row>
    <row r="1810" spans="3:3" x14ac:dyDescent="0.15">
      <c r="C1810" s="1"/>
    </row>
    <row r="1811" spans="3:3" x14ac:dyDescent="0.15">
      <c r="C1811" s="1"/>
    </row>
    <row r="1812" spans="3:3" x14ac:dyDescent="0.15">
      <c r="C1812" s="1"/>
    </row>
    <row r="1813" spans="3:3" x14ac:dyDescent="0.15">
      <c r="C1813" s="1"/>
    </row>
    <row r="1814" spans="3:3" x14ac:dyDescent="0.15">
      <c r="C1814" s="1"/>
    </row>
    <row r="1815" spans="3:3" x14ac:dyDescent="0.15">
      <c r="C1815" s="1"/>
    </row>
    <row r="1816" spans="3:3" x14ac:dyDescent="0.15">
      <c r="C1816" s="1"/>
    </row>
    <row r="1817" spans="3:3" x14ac:dyDescent="0.15">
      <c r="C1817" s="1"/>
    </row>
    <row r="1818" spans="3:3" x14ac:dyDescent="0.15">
      <c r="C1818" s="1"/>
    </row>
    <row r="1819" spans="3:3" x14ac:dyDescent="0.15">
      <c r="C1819" s="1"/>
    </row>
    <row r="1820" spans="3:3" x14ac:dyDescent="0.15">
      <c r="C1820" s="1"/>
    </row>
    <row r="1821" spans="3:3" x14ac:dyDescent="0.15">
      <c r="C1821" s="1"/>
    </row>
    <row r="1822" spans="3:3" x14ac:dyDescent="0.15">
      <c r="C1822" s="1"/>
    </row>
    <row r="1823" spans="3:3" x14ac:dyDescent="0.15">
      <c r="C1823" s="1"/>
    </row>
    <row r="1824" spans="3:3" x14ac:dyDescent="0.15">
      <c r="C1824" s="1"/>
    </row>
    <row r="1825" spans="3:3" x14ac:dyDescent="0.15">
      <c r="C1825" s="1"/>
    </row>
    <row r="1826" spans="3:3" x14ac:dyDescent="0.15">
      <c r="C1826" s="1"/>
    </row>
    <row r="1827" spans="3:3" x14ac:dyDescent="0.15">
      <c r="C1827" s="1"/>
    </row>
    <row r="1828" spans="3:3" x14ac:dyDescent="0.15">
      <c r="C1828" s="1"/>
    </row>
    <row r="1829" spans="3:3" x14ac:dyDescent="0.15">
      <c r="C1829" s="1"/>
    </row>
    <row r="1830" spans="3:3" x14ac:dyDescent="0.15">
      <c r="C1830" s="1"/>
    </row>
    <row r="1831" spans="3:3" x14ac:dyDescent="0.15">
      <c r="C1831" s="1"/>
    </row>
    <row r="1832" spans="3:3" x14ac:dyDescent="0.15">
      <c r="C1832" s="1"/>
    </row>
    <row r="1833" spans="3:3" x14ac:dyDescent="0.15">
      <c r="C1833" s="1"/>
    </row>
    <row r="1834" spans="3:3" x14ac:dyDescent="0.15">
      <c r="C1834" s="1"/>
    </row>
    <row r="1835" spans="3:3" x14ac:dyDescent="0.15">
      <c r="C1835" s="1"/>
    </row>
    <row r="1836" spans="3:3" x14ac:dyDescent="0.15">
      <c r="C1836" s="1"/>
    </row>
    <row r="1837" spans="3:3" x14ac:dyDescent="0.15">
      <c r="C1837" s="1"/>
    </row>
    <row r="1838" spans="3:3" x14ac:dyDescent="0.15">
      <c r="C1838" s="1"/>
    </row>
    <row r="1839" spans="3:3" x14ac:dyDescent="0.15">
      <c r="C1839" s="1"/>
    </row>
    <row r="1840" spans="3:3" x14ac:dyDescent="0.15">
      <c r="C1840" s="1"/>
    </row>
    <row r="1841" spans="3:3" x14ac:dyDescent="0.15">
      <c r="C1841" s="1"/>
    </row>
    <row r="1842" spans="3:3" x14ac:dyDescent="0.15">
      <c r="C1842" s="1"/>
    </row>
    <row r="1843" spans="3:3" x14ac:dyDescent="0.15">
      <c r="C1843" s="1"/>
    </row>
    <row r="1844" spans="3:3" x14ac:dyDescent="0.15">
      <c r="C1844" s="1"/>
    </row>
    <row r="1845" spans="3:3" x14ac:dyDescent="0.15">
      <c r="C1845" s="1"/>
    </row>
    <row r="1846" spans="3:3" x14ac:dyDescent="0.15">
      <c r="C1846" s="1"/>
    </row>
    <row r="1847" spans="3:3" x14ac:dyDescent="0.15">
      <c r="C1847" s="1"/>
    </row>
    <row r="1848" spans="3:3" x14ac:dyDescent="0.15">
      <c r="C1848" s="1"/>
    </row>
    <row r="1849" spans="3:3" x14ac:dyDescent="0.15">
      <c r="C1849" s="1"/>
    </row>
    <row r="1850" spans="3:3" x14ac:dyDescent="0.15">
      <c r="C1850" s="1"/>
    </row>
    <row r="1851" spans="3:3" x14ac:dyDescent="0.15">
      <c r="C1851" s="1"/>
    </row>
    <row r="1852" spans="3:3" x14ac:dyDescent="0.15">
      <c r="C1852" s="1"/>
    </row>
    <row r="1853" spans="3:3" x14ac:dyDescent="0.15">
      <c r="C1853" s="1"/>
    </row>
    <row r="1854" spans="3:3" x14ac:dyDescent="0.15">
      <c r="C1854" s="1"/>
    </row>
    <row r="1855" spans="3:3" x14ac:dyDescent="0.15">
      <c r="C1855" s="1"/>
    </row>
    <row r="1856" spans="3:3" x14ac:dyDescent="0.15">
      <c r="C1856" s="1"/>
    </row>
    <row r="1857" spans="3:3" x14ac:dyDescent="0.15">
      <c r="C1857" s="1"/>
    </row>
    <row r="1858" spans="3:3" x14ac:dyDescent="0.15">
      <c r="C1858" s="1"/>
    </row>
    <row r="1859" spans="3:3" x14ac:dyDescent="0.15">
      <c r="C1859" s="1"/>
    </row>
    <row r="1860" spans="3:3" x14ac:dyDescent="0.15">
      <c r="C1860" s="1"/>
    </row>
    <row r="1861" spans="3:3" x14ac:dyDescent="0.15">
      <c r="C1861" s="1"/>
    </row>
    <row r="1862" spans="3:3" x14ac:dyDescent="0.15">
      <c r="C1862" s="1"/>
    </row>
    <row r="1863" spans="3:3" x14ac:dyDescent="0.15">
      <c r="C1863" s="1"/>
    </row>
    <row r="1864" spans="3:3" x14ac:dyDescent="0.15">
      <c r="C1864" s="1"/>
    </row>
    <row r="1865" spans="3:3" x14ac:dyDescent="0.15">
      <c r="C1865" s="1"/>
    </row>
    <row r="1866" spans="3:3" x14ac:dyDescent="0.15">
      <c r="C1866" s="1"/>
    </row>
    <row r="1867" spans="3:3" x14ac:dyDescent="0.15">
      <c r="C1867" s="1"/>
    </row>
    <row r="1868" spans="3:3" x14ac:dyDescent="0.15">
      <c r="C1868" s="1"/>
    </row>
    <row r="1869" spans="3:3" x14ac:dyDescent="0.15">
      <c r="C1869" s="1"/>
    </row>
    <row r="1870" spans="3:3" x14ac:dyDescent="0.15">
      <c r="C1870" s="1"/>
    </row>
    <row r="1871" spans="3:3" x14ac:dyDescent="0.15">
      <c r="C1871" s="1"/>
    </row>
    <row r="1872" spans="3:3" x14ac:dyDescent="0.15">
      <c r="C1872" s="1"/>
    </row>
    <row r="1873" spans="3:3" x14ac:dyDescent="0.15">
      <c r="C1873" s="1"/>
    </row>
    <row r="1874" spans="3:3" x14ac:dyDescent="0.15">
      <c r="C1874" s="1"/>
    </row>
    <row r="1875" spans="3:3" x14ac:dyDescent="0.15">
      <c r="C1875" s="1"/>
    </row>
    <row r="1876" spans="3:3" x14ac:dyDescent="0.15">
      <c r="C1876" s="1"/>
    </row>
    <row r="1877" spans="3:3" x14ac:dyDescent="0.15">
      <c r="C1877" s="1"/>
    </row>
    <row r="1878" spans="3:3" x14ac:dyDescent="0.15">
      <c r="C1878" s="1"/>
    </row>
    <row r="1879" spans="3:3" x14ac:dyDescent="0.15">
      <c r="C1879" s="1"/>
    </row>
    <row r="1880" spans="3:3" x14ac:dyDescent="0.15">
      <c r="C1880" s="1"/>
    </row>
    <row r="1881" spans="3:3" x14ac:dyDescent="0.15">
      <c r="C1881" s="1"/>
    </row>
    <row r="1882" spans="3:3" x14ac:dyDescent="0.15">
      <c r="C1882" s="1"/>
    </row>
    <row r="1883" spans="3:3" x14ac:dyDescent="0.15">
      <c r="C1883" s="1"/>
    </row>
    <row r="1884" spans="3:3" x14ac:dyDescent="0.15">
      <c r="C1884" s="1"/>
    </row>
    <row r="1885" spans="3:3" x14ac:dyDescent="0.15">
      <c r="C1885" s="1"/>
    </row>
    <row r="1886" spans="3:3" x14ac:dyDescent="0.15">
      <c r="C1886" s="1"/>
    </row>
    <row r="1887" spans="3:3" x14ac:dyDescent="0.15">
      <c r="C1887" s="1"/>
    </row>
    <row r="1888" spans="3:3" x14ac:dyDescent="0.15">
      <c r="C1888" s="1"/>
    </row>
    <row r="1889" spans="3:3" x14ac:dyDescent="0.15">
      <c r="C1889" s="1"/>
    </row>
    <row r="1890" spans="3:3" x14ac:dyDescent="0.15">
      <c r="C1890" s="1"/>
    </row>
    <row r="1891" spans="3:3" x14ac:dyDescent="0.15">
      <c r="C1891" s="1"/>
    </row>
    <row r="1892" spans="3:3" x14ac:dyDescent="0.15">
      <c r="C1892" s="1"/>
    </row>
    <row r="1893" spans="3:3" x14ac:dyDescent="0.15">
      <c r="C1893" s="1"/>
    </row>
    <row r="1894" spans="3:3" x14ac:dyDescent="0.15">
      <c r="C1894" s="1"/>
    </row>
    <row r="1895" spans="3:3" x14ac:dyDescent="0.15">
      <c r="C1895" s="1"/>
    </row>
    <row r="1896" spans="3:3" x14ac:dyDescent="0.15">
      <c r="C1896" s="1"/>
    </row>
    <row r="1897" spans="3:3" x14ac:dyDescent="0.15">
      <c r="C1897" s="1"/>
    </row>
    <row r="1898" spans="3:3" x14ac:dyDescent="0.15">
      <c r="C1898" s="1"/>
    </row>
    <row r="1899" spans="3:3" x14ac:dyDescent="0.15">
      <c r="C1899" s="1"/>
    </row>
    <row r="1900" spans="3:3" x14ac:dyDescent="0.15">
      <c r="C1900" s="1"/>
    </row>
    <row r="1901" spans="3:3" x14ac:dyDescent="0.15">
      <c r="C1901" s="1"/>
    </row>
    <row r="1902" spans="3:3" x14ac:dyDescent="0.15">
      <c r="C1902" s="1"/>
    </row>
    <row r="1903" spans="3:3" x14ac:dyDescent="0.15">
      <c r="C1903" s="1"/>
    </row>
    <row r="1904" spans="3:3" x14ac:dyDescent="0.15">
      <c r="C1904" s="1"/>
    </row>
    <row r="1905" spans="3:3" x14ac:dyDescent="0.15">
      <c r="C1905" s="1"/>
    </row>
    <row r="1906" spans="3:3" x14ac:dyDescent="0.15">
      <c r="C1906" s="1"/>
    </row>
    <row r="1907" spans="3:3" x14ac:dyDescent="0.15">
      <c r="C1907" s="1"/>
    </row>
    <row r="1908" spans="3:3" x14ac:dyDescent="0.15">
      <c r="C1908" s="1"/>
    </row>
    <row r="1909" spans="3:3" x14ac:dyDescent="0.15">
      <c r="C1909" s="1"/>
    </row>
    <row r="1910" spans="3:3" x14ac:dyDescent="0.15">
      <c r="C1910" s="1"/>
    </row>
    <row r="1911" spans="3:3" x14ac:dyDescent="0.15">
      <c r="C1911" s="1"/>
    </row>
    <row r="1912" spans="3:3" x14ac:dyDescent="0.15">
      <c r="C1912" s="1"/>
    </row>
    <row r="1913" spans="3:3" x14ac:dyDescent="0.15">
      <c r="C1913" s="1"/>
    </row>
    <row r="1914" spans="3:3" x14ac:dyDescent="0.15">
      <c r="C1914" s="1"/>
    </row>
    <row r="1915" spans="3:3" x14ac:dyDescent="0.15">
      <c r="C1915" s="1"/>
    </row>
    <row r="1916" spans="3:3" x14ac:dyDescent="0.15">
      <c r="C1916" s="1"/>
    </row>
    <row r="1917" spans="3:3" x14ac:dyDescent="0.15">
      <c r="C1917" s="1"/>
    </row>
    <row r="1918" spans="3:3" x14ac:dyDescent="0.15">
      <c r="C1918" s="1"/>
    </row>
    <row r="1919" spans="3:3" x14ac:dyDescent="0.15">
      <c r="C1919" s="1"/>
    </row>
    <row r="1920" spans="3:3" x14ac:dyDescent="0.15">
      <c r="C1920" s="1"/>
    </row>
    <row r="1921" spans="3:3" x14ac:dyDescent="0.15">
      <c r="C1921" s="1"/>
    </row>
    <row r="1922" spans="3:3" x14ac:dyDescent="0.15">
      <c r="C1922" s="1"/>
    </row>
    <row r="1923" spans="3:3" x14ac:dyDescent="0.15">
      <c r="C1923" s="1"/>
    </row>
    <row r="1924" spans="3:3" x14ac:dyDescent="0.15">
      <c r="C1924" s="1"/>
    </row>
    <row r="1925" spans="3:3" x14ac:dyDescent="0.15">
      <c r="C1925" s="1"/>
    </row>
    <row r="1926" spans="3:3" x14ac:dyDescent="0.15">
      <c r="C1926" s="1"/>
    </row>
    <row r="1927" spans="3:3" x14ac:dyDescent="0.15">
      <c r="C1927" s="1"/>
    </row>
    <row r="1928" spans="3:3" x14ac:dyDescent="0.15">
      <c r="C1928" s="1"/>
    </row>
    <row r="1929" spans="3:3" x14ac:dyDescent="0.15">
      <c r="C1929" s="1"/>
    </row>
    <row r="1930" spans="3:3" x14ac:dyDescent="0.15">
      <c r="C1930" s="1"/>
    </row>
    <row r="1931" spans="3:3" x14ac:dyDescent="0.15">
      <c r="C1931" s="1"/>
    </row>
    <row r="1932" spans="3:3" x14ac:dyDescent="0.15">
      <c r="C1932" s="1"/>
    </row>
    <row r="1933" spans="3:3" x14ac:dyDescent="0.15">
      <c r="C1933" s="1"/>
    </row>
    <row r="1934" spans="3:3" x14ac:dyDescent="0.15">
      <c r="C1934" s="1"/>
    </row>
    <row r="1935" spans="3:3" x14ac:dyDescent="0.15">
      <c r="C1935" s="1"/>
    </row>
    <row r="1936" spans="3:3" x14ac:dyDescent="0.15">
      <c r="C1936" s="1"/>
    </row>
    <row r="1937" spans="3:3" x14ac:dyDescent="0.15">
      <c r="C1937" s="1"/>
    </row>
    <row r="1938" spans="3:3" x14ac:dyDescent="0.15">
      <c r="C1938" s="1"/>
    </row>
    <row r="1939" spans="3:3" x14ac:dyDescent="0.15">
      <c r="C1939" s="1"/>
    </row>
    <row r="1940" spans="3:3" x14ac:dyDescent="0.15">
      <c r="C1940" s="1"/>
    </row>
    <row r="1941" spans="3:3" x14ac:dyDescent="0.15">
      <c r="C1941" s="1"/>
    </row>
    <row r="1942" spans="3:3" x14ac:dyDescent="0.15">
      <c r="C1942" s="1"/>
    </row>
    <row r="1943" spans="3:3" x14ac:dyDescent="0.15">
      <c r="C1943" s="1"/>
    </row>
    <row r="1944" spans="3:3" x14ac:dyDescent="0.15">
      <c r="C1944" s="1"/>
    </row>
    <row r="1945" spans="3:3" x14ac:dyDescent="0.15">
      <c r="C1945" s="1"/>
    </row>
    <row r="1946" spans="3:3" x14ac:dyDescent="0.15">
      <c r="C1946" s="1"/>
    </row>
    <row r="1947" spans="3:3" x14ac:dyDescent="0.15">
      <c r="C1947" s="1"/>
    </row>
    <row r="1948" spans="3:3" x14ac:dyDescent="0.15">
      <c r="C1948" s="1"/>
    </row>
    <row r="1949" spans="3:3" x14ac:dyDescent="0.15">
      <c r="C1949" s="1"/>
    </row>
    <row r="1950" spans="3:3" x14ac:dyDescent="0.15">
      <c r="C1950" s="1"/>
    </row>
    <row r="1951" spans="3:3" x14ac:dyDescent="0.15">
      <c r="C1951" s="1"/>
    </row>
    <row r="1952" spans="3:3" x14ac:dyDescent="0.15">
      <c r="C1952" s="1"/>
    </row>
    <row r="1953" spans="3:3" x14ac:dyDescent="0.15">
      <c r="C1953" s="1"/>
    </row>
    <row r="1954" spans="3:3" x14ac:dyDescent="0.15">
      <c r="C1954" s="1"/>
    </row>
    <row r="1955" spans="3:3" x14ac:dyDescent="0.15">
      <c r="C1955" s="1"/>
    </row>
    <row r="1956" spans="3:3" x14ac:dyDescent="0.15">
      <c r="C1956" s="1"/>
    </row>
    <row r="1957" spans="3:3" x14ac:dyDescent="0.15">
      <c r="C1957" s="1"/>
    </row>
    <row r="1958" spans="3:3" x14ac:dyDescent="0.15">
      <c r="C1958" s="1"/>
    </row>
    <row r="1959" spans="3:3" x14ac:dyDescent="0.15">
      <c r="C1959" s="1"/>
    </row>
    <row r="1960" spans="3:3" x14ac:dyDescent="0.15">
      <c r="C1960" s="1"/>
    </row>
    <row r="1961" spans="3:3" x14ac:dyDescent="0.15">
      <c r="C1961" s="1"/>
    </row>
    <row r="1962" spans="3:3" x14ac:dyDescent="0.15">
      <c r="C1962" s="1"/>
    </row>
    <row r="1963" spans="3:3" x14ac:dyDescent="0.15">
      <c r="C1963" s="1"/>
    </row>
    <row r="1964" spans="3:3" x14ac:dyDescent="0.15">
      <c r="C1964" s="1"/>
    </row>
    <row r="1965" spans="3:3" x14ac:dyDescent="0.15">
      <c r="C1965" s="1"/>
    </row>
    <row r="1966" spans="3:3" x14ac:dyDescent="0.15">
      <c r="C1966" s="1"/>
    </row>
    <row r="1967" spans="3:3" x14ac:dyDescent="0.15">
      <c r="C1967" s="1"/>
    </row>
    <row r="1968" spans="3:3" x14ac:dyDescent="0.15">
      <c r="C1968" s="1"/>
    </row>
    <row r="1969" spans="3:3" x14ac:dyDescent="0.15">
      <c r="C1969" s="1"/>
    </row>
    <row r="1970" spans="3:3" x14ac:dyDescent="0.15">
      <c r="C1970" s="1"/>
    </row>
    <row r="1971" spans="3:3" x14ac:dyDescent="0.15">
      <c r="C1971" s="1"/>
    </row>
    <row r="1972" spans="3:3" x14ac:dyDescent="0.15">
      <c r="C1972" s="1"/>
    </row>
    <row r="1973" spans="3:3" x14ac:dyDescent="0.15">
      <c r="C1973" s="1"/>
    </row>
    <row r="1974" spans="3:3" x14ac:dyDescent="0.15">
      <c r="C1974" s="1"/>
    </row>
    <row r="1975" spans="3:3" x14ac:dyDescent="0.15">
      <c r="C1975" s="1"/>
    </row>
    <row r="1976" spans="3:3" x14ac:dyDescent="0.15">
      <c r="C1976" s="1"/>
    </row>
    <row r="1977" spans="3:3" x14ac:dyDescent="0.15">
      <c r="C1977" s="1"/>
    </row>
    <row r="1978" spans="3:3" x14ac:dyDescent="0.15">
      <c r="C1978" s="1"/>
    </row>
    <row r="1979" spans="3:3" x14ac:dyDescent="0.15">
      <c r="C1979" s="1"/>
    </row>
    <row r="1980" spans="3:3" x14ac:dyDescent="0.15">
      <c r="C1980" s="1"/>
    </row>
    <row r="1981" spans="3:3" x14ac:dyDescent="0.15">
      <c r="C1981" s="1"/>
    </row>
    <row r="1982" spans="3:3" x14ac:dyDescent="0.15">
      <c r="C1982" s="1"/>
    </row>
    <row r="1983" spans="3:3" x14ac:dyDescent="0.15">
      <c r="C1983" s="1"/>
    </row>
    <row r="1984" spans="3:3" x14ac:dyDescent="0.15">
      <c r="C1984" s="1"/>
    </row>
    <row r="1985" spans="3:3" x14ac:dyDescent="0.15">
      <c r="C1985" s="1"/>
    </row>
    <row r="1986" spans="3:3" x14ac:dyDescent="0.15">
      <c r="C1986" s="1"/>
    </row>
    <row r="1987" spans="3:3" x14ac:dyDescent="0.15">
      <c r="C1987" s="1"/>
    </row>
    <row r="1988" spans="3:3" x14ac:dyDescent="0.15">
      <c r="C1988" s="1"/>
    </row>
    <row r="1989" spans="3:3" x14ac:dyDescent="0.15">
      <c r="C1989" s="1"/>
    </row>
    <row r="1990" spans="3:3" x14ac:dyDescent="0.15">
      <c r="C1990" s="1"/>
    </row>
    <row r="1991" spans="3:3" x14ac:dyDescent="0.15">
      <c r="C1991" s="1"/>
    </row>
    <row r="1992" spans="3:3" x14ac:dyDescent="0.15">
      <c r="C1992" s="1"/>
    </row>
    <row r="1993" spans="3:3" x14ac:dyDescent="0.15">
      <c r="C1993" s="1"/>
    </row>
    <row r="1994" spans="3:3" x14ac:dyDescent="0.15">
      <c r="C1994" s="1"/>
    </row>
    <row r="1995" spans="3:3" x14ac:dyDescent="0.15">
      <c r="C1995" s="1"/>
    </row>
    <row r="1996" spans="3:3" x14ac:dyDescent="0.15">
      <c r="C1996" s="1"/>
    </row>
    <row r="1997" spans="3:3" x14ac:dyDescent="0.15">
      <c r="C1997" s="1"/>
    </row>
    <row r="1998" spans="3:3" x14ac:dyDescent="0.15">
      <c r="C1998" s="1"/>
    </row>
    <row r="1999" spans="3:3" x14ac:dyDescent="0.15">
      <c r="C1999" s="1"/>
    </row>
    <row r="2000" spans="3:3" x14ac:dyDescent="0.15">
      <c r="C2000" s="1"/>
    </row>
    <row r="2001" spans="3:3" x14ac:dyDescent="0.15">
      <c r="C2001" s="1"/>
    </row>
    <row r="2002" spans="3:3" x14ac:dyDescent="0.15">
      <c r="C2002" s="1"/>
    </row>
    <row r="2003" spans="3:3" x14ac:dyDescent="0.15">
      <c r="C2003" s="1"/>
    </row>
    <row r="2004" spans="3:3" x14ac:dyDescent="0.15">
      <c r="C2004" s="1"/>
    </row>
    <row r="2005" spans="3:3" x14ac:dyDescent="0.15">
      <c r="C2005" s="1"/>
    </row>
    <row r="2006" spans="3:3" x14ac:dyDescent="0.15">
      <c r="C2006" s="1"/>
    </row>
    <row r="2007" spans="3:3" x14ac:dyDescent="0.15">
      <c r="C2007" s="1"/>
    </row>
    <row r="2008" spans="3:3" x14ac:dyDescent="0.15">
      <c r="C2008" s="1"/>
    </row>
    <row r="2009" spans="3:3" x14ac:dyDescent="0.15">
      <c r="C2009" s="1"/>
    </row>
    <row r="2010" spans="3:3" x14ac:dyDescent="0.15">
      <c r="C2010" s="1"/>
    </row>
    <row r="2011" spans="3:3" x14ac:dyDescent="0.15">
      <c r="C2011" s="1"/>
    </row>
    <row r="2012" spans="3:3" x14ac:dyDescent="0.15">
      <c r="C2012" s="1"/>
    </row>
    <row r="2013" spans="3:3" x14ac:dyDescent="0.15">
      <c r="C2013" s="1"/>
    </row>
    <row r="2014" spans="3:3" x14ac:dyDescent="0.15">
      <c r="C2014" s="1"/>
    </row>
    <row r="2015" spans="3:3" x14ac:dyDescent="0.15">
      <c r="C2015" s="1"/>
    </row>
    <row r="2016" spans="3:3" x14ac:dyDescent="0.15">
      <c r="C2016" s="1"/>
    </row>
    <row r="2017" spans="3:3" x14ac:dyDescent="0.15">
      <c r="C2017" s="1"/>
    </row>
    <row r="2018" spans="3:3" x14ac:dyDescent="0.15">
      <c r="C2018" s="1"/>
    </row>
    <row r="2019" spans="3:3" x14ac:dyDescent="0.15">
      <c r="C2019" s="1"/>
    </row>
    <row r="2020" spans="3:3" x14ac:dyDescent="0.15">
      <c r="C2020" s="1"/>
    </row>
    <row r="2021" spans="3:3" x14ac:dyDescent="0.15">
      <c r="C2021" s="1"/>
    </row>
    <row r="2022" spans="3:3" x14ac:dyDescent="0.15">
      <c r="C2022" s="1"/>
    </row>
    <row r="2023" spans="3:3" x14ac:dyDescent="0.15">
      <c r="C2023" s="1"/>
    </row>
    <row r="2024" spans="3:3" x14ac:dyDescent="0.15">
      <c r="C2024" s="1"/>
    </row>
    <row r="2025" spans="3:3" x14ac:dyDescent="0.15">
      <c r="C2025" s="1"/>
    </row>
    <row r="2026" spans="3:3" x14ac:dyDescent="0.15">
      <c r="C2026" s="1"/>
    </row>
    <row r="2027" spans="3:3" x14ac:dyDescent="0.15">
      <c r="C2027" s="1"/>
    </row>
    <row r="2028" spans="3:3" x14ac:dyDescent="0.15">
      <c r="C2028" s="1"/>
    </row>
    <row r="2029" spans="3:3" x14ac:dyDescent="0.15">
      <c r="C2029" s="1"/>
    </row>
    <row r="2030" spans="3:3" x14ac:dyDescent="0.15">
      <c r="C2030" s="1"/>
    </row>
    <row r="2031" spans="3:3" x14ac:dyDescent="0.15">
      <c r="C2031" s="1"/>
    </row>
    <row r="2032" spans="3:3" x14ac:dyDescent="0.15">
      <c r="C2032" s="1"/>
    </row>
    <row r="2033" spans="3:3" x14ac:dyDescent="0.15">
      <c r="C2033" s="1"/>
    </row>
    <row r="2034" spans="3:3" x14ac:dyDescent="0.15">
      <c r="C2034" s="1"/>
    </row>
    <row r="2035" spans="3:3" x14ac:dyDescent="0.15">
      <c r="C2035" s="1"/>
    </row>
    <row r="2036" spans="3:3" x14ac:dyDescent="0.15">
      <c r="C2036" s="1"/>
    </row>
    <row r="2037" spans="3:3" x14ac:dyDescent="0.15">
      <c r="C2037" s="1"/>
    </row>
    <row r="2038" spans="3:3" x14ac:dyDescent="0.15">
      <c r="C2038" s="1"/>
    </row>
    <row r="2039" spans="3:3" x14ac:dyDescent="0.15">
      <c r="C2039" s="1"/>
    </row>
    <row r="2040" spans="3:3" x14ac:dyDescent="0.15">
      <c r="C2040" s="1"/>
    </row>
    <row r="2041" spans="3:3" x14ac:dyDescent="0.15">
      <c r="C2041" s="1"/>
    </row>
    <row r="2042" spans="3:3" x14ac:dyDescent="0.15">
      <c r="C2042" s="1"/>
    </row>
    <row r="2043" spans="3:3" x14ac:dyDescent="0.15">
      <c r="C2043" s="1"/>
    </row>
    <row r="2044" spans="3:3" x14ac:dyDescent="0.15">
      <c r="C2044" s="1"/>
    </row>
    <row r="2045" spans="3:3" x14ac:dyDescent="0.15">
      <c r="C2045" s="1"/>
    </row>
    <row r="2046" spans="3:3" x14ac:dyDescent="0.15">
      <c r="C2046" s="1"/>
    </row>
    <row r="2047" spans="3:3" x14ac:dyDescent="0.15">
      <c r="C2047" s="1"/>
    </row>
    <row r="2048" spans="3:3" x14ac:dyDescent="0.15">
      <c r="C2048" s="1"/>
    </row>
    <row r="2049" spans="3:3" x14ac:dyDescent="0.15">
      <c r="C2049" s="1"/>
    </row>
    <row r="2050" spans="3:3" x14ac:dyDescent="0.15">
      <c r="C2050" s="1"/>
    </row>
    <row r="2051" spans="3:3" x14ac:dyDescent="0.15">
      <c r="C2051" s="1"/>
    </row>
    <row r="2052" spans="3:3" x14ac:dyDescent="0.15">
      <c r="C2052" s="1"/>
    </row>
    <row r="2053" spans="3:3" x14ac:dyDescent="0.15">
      <c r="C2053" s="1"/>
    </row>
    <row r="2054" spans="3:3" x14ac:dyDescent="0.15">
      <c r="C2054" s="1"/>
    </row>
    <row r="2055" spans="3:3" x14ac:dyDescent="0.15">
      <c r="C2055" s="1"/>
    </row>
    <row r="2056" spans="3:3" x14ac:dyDescent="0.15">
      <c r="C2056" s="1"/>
    </row>
    <row r="2057" spans="3:3" x14ac:dyDescent="0.15">
      <c r="C2057" s="1"/>
    </row>
    <row r="2058" spans="3:3" x14ac:dyDescent="0.15">
      <c r="C2058" s="1"/>
    </row>
    <row r="2059" spans="3:3" x14ac:dyDescent="0.15">
      <c r="C2059" s="1"/>
    </row>
    <row r="2060" spans="3:3" x14ac:dyDescent="0.15">
      <c r="C2060" s="1"/>
    </row>
    <row r="2061" spans="3:3" x14ac:dyDescent="0.15">
      <c r="C2061" s="1"/>
    </row>
    <row r="2062" spans="3:3" x14ac:dyDescent="0.15">
      <c r="C2062" s="1"/>
    </row>
    <row r="2063" spans="3:3" x14ac:dyDescent="0.15">
      <c r="C2063" s="1"/>
    </row>
    <row r="2064" spans="3:3" x14ac:dyDescent="0.15">
      <c r="C2064" s="1"/>
    </row>
    <row r="2065" spans="3:3" x14ac:dyDescent="0.15">
      <c r="C2065" s="1"/>
    </row>
    <row r="2066" spans="3:3" x14ac:dyDescent="0.15">
      <c r="C2066" s="1"/>
    </row>
    <row r="2067" spans="3:3" x14ac:dyDescent="0.15">
      <c r="C2067" s="1"/>
    </row>
    <row r="2068" spans="3:3" x14ac:dyDescent="0.15">
      <c r="C2068" s="1"/>
    </row>
    <row r="2069" spans="3:3" x14ac:dyDescent="0.15">
      <c r="C2069" s="1"/>
    </row>
    <row r="2070" spans="3:3" x14ac:dyDescent="0.15">
      <c r="C2070" s="1"/>
    </row>
    <row r="2071" spans="3:3" x14ac:dyDescent="0.15">
      <c r="C2071" s="1"/>
    </row>
    <row r="2072" spans="3:3" x14ac:dyDescent="0.15">
      <c r="C2072" s="1"/>
    </row>
    <row r="2073" spans="3:3" x14ac:dyDescent="0.15">
      <c r="C2073" s="1"/>
    </row>
    <row r="2074" spans="3:3" x14ac:dyDescent="0.15">
      <c r="C2074" s="1"/>
    </row>
    <row r="2075" spans="3:3" x14ac:dyDescent="0.15">
      <c r="C2075" s="1"/>
    </row>
    <row r="2076" spans="3:3" x14ac:dyDescent="0.15">
      <c r="C2076" s="1"/>
    </row>
    <row r="2077" spans="3:3" x14ac:dyDescent="0.15">
      <c r="C2077" s="1"/>
    </row>
    <row r="2078" spans="3:3" x14ac:dyDescent="0.15">
      <c r="C2078" s="1"/>
    </row>
    <row r="2079" spans="3:3" x14ac:dyDescent="0.15">
      <c r="C2079" s="1"/>
    </row>
    <row r="2080" spans="3:3" x14ac:dyDescent="0.15">
      <c r="C2080" s="1"/>
    </row>
    <row r="2081" spans="3:3" x14ac:dyDescent="0.15">
      <c r="C2081" s="1"/>
    </row>
    <row r="2082" spans="3:3" x14ac:dyDescent="0.15">
      <c r="C2082" s="1"/>
    </row>
    <row r="2083" spans="3:3" x14ac:dyDescent="0.15">
      <c r="C2083" s="1"/>
    </row>
    <row r="2084" spans="3:3" x14ac:dyDescent="0.15">
      <c r="C2084" s="1"/>
    </row>
    <row r="2085" spans="3:3" x14ac:dyDescent="0.15">
      <c r="C2085" s="1"/>
    </row>
    <row r="2086" spans="3:3" x14ac:dyDescent="0.15">
      <c r="C2086" s="1"/>
    </row>
    <row r="2087" spans="3:3" x14ac:dyDescent="0.15">
      <c r="C2087" s="1"/>
    </row>
    <row r="2088" spans="3:3" x14ac:dyDescent="0.15">
      <c r="C2088" s="1"/>
    </row>
    <row r="2089" spans="3:3" x14ac:dyDescent="0.15">
      <c r="C2089" s="1"/>
    </row>
    <row r="2090" spans="3:3" x14ac:dyDescent="0.15">
      <c r="C2090" s="1"/>
    </row>
    <row r="2091" spans="3:3" x14ac:dyDescent="0.15">
      <c r="C2091" s="1"/>
    </row>
    <row r="2092" spans="3:3" x14ac:dyDescent="0.15">
      <c r="C2092" s="1"/>
    </row>
    <row r="2093" spans="3:3" x14ac:dyDescent="0.15">
      <c r="C2093" s="1"/>
    </row>
    <row r="2094" spans="3:3" x14ac:dyDescent="0.15">
      <c r="C2094" s="1"/>
    </row>
    <row r="2095" spans="3:3" x14ac:dyDescent="0.15">
      <c r="C2095" s="1"/>
    </row>
    <row r="2096" spans="3:3" x14ac:dyDescent="0.15">
      <c r="C2096" s="1"/>
    </row>
    <row r="2097" spans="3:3" x14ac:dyDescent="0.15">
      <c r="C2097" s="1"/>
    </row>
    <row r="2098" spans="3:3" x14ac:dyDescent="0.15">
      <c r="C2098" s="1"/>
    </row>
    <row r="2099" spans="3:3" x14ac:dyDescent="0.15">
      <c r="C2099" s="1"/>
    </row>
    <row r="2100" spans="3:3" x14ac:dyDescent="0.15">
      <c r="C2100" s="1"/>
    </row>
    <row r="2101" spans="3:3" x14ac:dyDescent="0.15">
      <c r="C2101" s="1"/>
    </row>
    <row r="2102" spans="3:3" x14ac:dyDescent="0.15">
      <c r="C2102" s="1"/>
    </row>
    <row r="2103" spans="3:3" x14ac:dyDescent="0.15">
      <c r="C2103" s="1"/>
    </row>
    <row r="2104" spans="3:3" x14ac:dyDescent="0.15">
      <c r="C2104" s="1"/>
    </row>
    <row r="2105" spans="3:3" x14ac:dyDescent="0.15">
      <c r="C2105" s="1"/>
    </row>
    <row r="2106" spans="3:3" x14ac:dyDescent="0.15">
      <c r="C2106" s="1"/>
    </row>
    <row r="2107" spans="3:3" x14ac:dyDescent="0.15">
      <c r="C2107" s="1"/>
    </row>
    <row r="2108" spans="3:3" x14ac:dyDescent="0.15">
      <c r="C2108" s="1"/>
    </row>
    <row r="2109" spans="3:3" x14ac:dyDescent="0.15">
      <c r="C2109" s="1"/>
    </row>
    <row r="2110" spans="3:3" x14ac:dyDescent="0.15">
      <c r="C2110" s="1"/>
    </row>
    <row r="2111" spans="3:3" x14ac:dyDescent="0.15">
      <c r="C2111" s="1"/>
    </row>
    <row r="2112" spans="3:3" x14ac:dyDescent="0.15">
      <c r="C2112" s="1"/>
    </row>
    <row r="2113" spans="3:3" x14ac:dyDescent="0.15">
      <c r="C2113" s="1"/>
    </row>
    <row r="2114" spans="3:3" x14ac:dyDescent="0.15">
      <c r="C2114" s="1"/>
    </row>
    <row r="2115" spans="3:3" x14ac:dyDescent="0.15">
      <c r="C2115" s="1"/>
    </row>
    <row r="2116" spans="3:3" x14ac:dyDescent="0.15">
      <c r="C2116" s="1"/>
    </row>
    <row r="2117" spans="3:3" x14ac:dyDescent="0.15">
      <c r="C2117" s="1"/>
    </row>
    <row r="2118" spans="3:3" x14ac:dyDescent="0.15">
      <c r="C2118" s="1"/>
    </row>
    <row r="2119" spans="3:3" x14ac:dyDescent="0.15">
      <c r="C2119" s="1"/>
    </row>
    <row r="2120" spans="3:3" x14ac:dyDescent="0.15">
      <c r="C2120" s="1"/>
    </row>
    <row r="2121" spans="3:3" x14ac:dyDescent="0.15">
      <c r="C2121" s="1"/>
    </row>
    <row r="2122" spans="3:3" x14ac:dyDescent="0.15">
      <c r="C2122" s="1"/>
    </row>
    <row r="2123" spans="3:3" x14ac:dyDescent="0.15">
      <c r="C2123" s="1"/>
    </row>
    <row r="2124" spans="3:3" x14ac:dyDescent="0.15">
      <c r="C2124" s="1"/>
    </row>
    <row r="2125" spans="3:3" x14ac:dyDescent="0.15">
      <c r="C2125" s="1"/>
    </row>
    <row r="2126" spans="3:3" x14ac:dyDescent="0.15">
      <c r="C2126" s="1"/>
    </row>
    <row r="2127" spans="3:3" x14ac:dyDescent="0.15">
      <c r="C2127" s="1"/>
    </row>
    <row r="2128" spans="3:3" x14ac:dyDescent="0.15">
      <c r="C2128" s="1"/>
    </row>
    <row r="2129" spans="3:3" x14ac:dyDescent="0.15">
      <c r="C2129" s="1"/>
    </row>
    <row r="2130" spans="3:3" x14ac:dyDescent="0.15">
      <c r="C2130" s="1"/>
    </row>
    <row r="2131" spans="3:3" x14ac:dyDescent="0.15">
      <c r="C2131" s="1"/>
    </row>
    <row r="2132" spans="3:3" x14ac:dyDescent="0.15">
      <c r="C2132" s="1"/>
    </row>
    <row r="2133" spans="3:3" x14ac:dyDescent="0.15">
      <c r="C2133" s="1"/>
    </row>
    <row r="2134" spans="3:3" x14ac:dyDescent="0.15">
      <c r="C2134" s="1"/>
    </row>
    <row r="2135" spans="3:3" x14ac:dyDescent="0.15">
      <c r="C2135" s="1"/>
    </row>
    <row r="2136" spans="3:3" x14ac:dyDescent="0.15">
      <c r="C2136" s="1"/>
    </row>
    <row r="2137" spans="3:3" x14ac:dyDescent="0.15">
      <c r="C2137" s="1"/>
    </row>
    <row r="2138" spans="3:3" x14ac:dyDescent="0.15">
      <c r="C2138" s="1"/>
    </row>
    <row r="2139" spans="3:3" x14ac:dyDescent="0.15">
      <c r="C2139" s="1"/>
    </row>
    <row r="2140" spans="3:3" x14ac:dyDescent="0.15">
      <c r="C2140" s="1"/>
    </row>
    <row r="2141" spans="3:3" x14ac:dyDescent="0.15">
      <c r="C2141" s="1"/>
    </row>
    <row r="2142" spans="3:3" x14ac:dyDescent="0.15">
      <c r="C2142" s="1"/>
    </row>
    <row r="2143" spans="3:3" x14ac:dyDescent="0.15">
      <c r="C2143" s="1"/>
    </row>
    <row r="2144" spans="3:3" x14ac:dyDescent="0.15">
      <c r="C2144" s="1"/>
    </row>
    <row r="2145" spans="3:3" x14ac:dyDescent="0.15">
      <c r="C2145" s="1"/>
    </row>
    <row r="2146" spans="3:3" x14ac:dyDescent="0.15">
      <c r="C2146" s="1"/>
    </row>
    <row r="2147" spans="3:3" x14ac:dyDescent="0.15">
      <c r="C2147" s="1"/>
    </row>
    <row r="2148" spans="3:3" x14ac:dyDescent="0.15">
      <c r="C2148" s="1"/>
    </row>
    <row r="2149" spans="3:3" x14ac:dyDescent="0.15">
      <c r="C2149" s="1"/>
    </row>
    <row r="2150" spans="3:3" x14ac:dyDescent="0.15">
      <c r="C2150" s="1"/>
    </row>
    <row r="2151" spans="3:3" x14ac:dyDescent="0.15">
      <c r="C2151" s="1"/>
    </row>
    <row r="2152" spans="3:3" x14ac:dyDescent="0.15">
      <c r="C2152" s="1"/>
    </row>
    <row r="2153" spans="3:3" x14ac:dyDescent="0.15">
      <c r="C2153" s="1"/>
    </row>
    <row r="2154" spans="3:3" x14ac:dyDescent="0.15">
      <c r="C2154" s="1"/>
    </row>
    <row r="2155" spans="3:3" x14ac:dyDescent="0.15">
      <c r="C2155" s="1"/>
    </row>
    <row r="2156" spans="3:3" x14ac:dyDescent="0.15">
      <c r="C2156" s="1"/>
    </row>
    <row r="2157" spans="3:3" x14ac:dyDescent="0.15">
      <c r="C2157" s="1"/>
    </row>
    <row r="2158" spans="3:3" x14ac:dyDescent="0.15">
      <c r="C2158" s="1"/>
    </row>
    <row r="2159" spans="3:3" x14ac:dyDescent="0.15">
      <c r="C2159" s="1"/>
    </row>
    <row r="2160" spans="3:3" x14ac:dyDescent="0.15">
      <c r="C2160" s="1"/>
    </row>
    <row r="2161" spans="3:3" x14ac:dyDescent="0.15">
      <c r="C2161" s="1"/>
    </row>
    <row r="2162" spans="3:3" x14ac:dyDescent="0.15">
      <c r="C2162" s="1"/>
    </row>
    <row r="2163" spans="3:3" x14ac:dyDescent="0.15">
      <c r="C2163" s="1"/>
    </row>
    <row r="2164" spans="3:3" x14ac:dyDescent="0.15">
      <c r="C2164" s="1"/>
    </row>
    <row r="2165" spans="3:3" x14ac:dyDescent="0.15">
      <c r="C2165" s="1"/>
    </row>
    <row r="2166" spans="3:3" x14ac:dyDescent="0.15">
      <c r="C2166" s="1"/>
    </row>
    <row r="2167" spans="3:3" x14ac:dyDescent="0.15">
      <c r="C2167" s="1"/>
    </row>
    <row r="2168" spans="3:3" x14ac:dyDescent="0.15">
      <c r="C2168" s="1"/>
    </row>
    <row r="2169" spans="3:3" x14ac:dyDescent="0.15">
      <c r="C2169" s="1"/>
    </row>
    <row r="2170" spans="3:3" x14ac:dyDescent="0.15">
      <c r="C2170" s="1"/>
    </row>
    <row r="2171" spans="3:3" x14ac:dyDescent="0.15">
      <c r="C2171" s="1"/>
    </row>
    <row r="2172" spans="3:3" x14ac:dyDescent="0.15">
      <c r="C2172" s="1"/>
    </row>
    <row r="2173" spans="3:3" x14ac:dyDescent="0.15">
      <c r="C2173" s="1"/>
    </row>
    <row r="2174" spans="3:3" x14ac:dyDescent="0.15">
      <c r="C2174" s="1"/>
    </row>
    <row r="2175" spans="3:3" x14ac:dyDescent="0.15">
      <c r="C2175" s="1"/>
    </row>
    <row r="2176" spans="3:3" x14ac:dyDescent="0.15">
      <c r="C2176" s="1"/>
    </row>
    <row r="2177" spans="3:3" x14ac:dyDescent="0.15">
      <c r="C2177" s="1"/>
    </row>
    <row r="2178" spans="3:3" x14ac:dyDescent="0.15">
      <c r="C2178" s="1"/>
    </row>
    <row r="2179" spans="3:3" x14ac:dyDescent="0.15">
      <c r="C2179" s="1"/>
    </row>
    <row r="2180" spans="3:3" x14ac:dyDescent="0.15">
      <c r="C2180" s="1"/>
    </row>
    <row r="2181" spans="3:3" x14ac:dyDescent="0.15">
      <c r="C2181" s="1"/>
    </row>
    <row r="2182" spans="3:3" x14ac:dyDescent="0.15">
      <c r="C2182" s="1"/>
    </row>
    <row r="2183" spans="3:3" x14ac:dyDescent="0.15">
      <c r="C2183" s="1"/>
    </row>
    <row r="2184" spans="3:3" x14ac:dyDescent="0.15">
      <c r="C2184" s="1"/>
    </row>
    <row r="2185" spans="3:3" x14ac:dyDescent="0.15">
      <c r="C2185" s="1"/>
    </row>
    <row r="2186" spans="3:3" x14ac:dyDescent="0.15">
      <c r="C2186" s="1"/>
    </row>
    <row r="2187" spans="3:3" x14ac:dyDescent="0.15">
      <c r="C2187" s="1"/>
    </row>
    <row r="2188" spans="3:3" x14ac:dyDescent="0.15">
      <c r="C2188" s="1"/>
    </row>
    <row r="2189" spans="3:3" x14ac:dyDescent="0.15">
      <c r="C2189" s="1"/>
    </row>
    <row r="2190" spans="3:3" x14ac:dyDescent="0.15">
      <c r="C2190" s="1"/>
    </row>
    <row r="2191" spans="3:3" x14ac:dyDescent="0.15">
      <c r="C2191" s="1"/>
    </row>
    <row r="2192" spans="3:3" x14ac:dyDescent="0.15">
      <c r="C2192" s="1"/>
    </row>
    <row r="2193" spans="3:3" x14ac:dyDescent="0.15">
      <c r="C2193" s="1"/>
    </row>
    <row r="2194" spans="3:3" x14ac:dyDescent="0.15">
      <c r="C2194" s="1"/>
    </row>
    <row r="2195" spans="3:3" x14ac:dyDescent="0.15">
      <c r="C2195" s="1"/>
    </row>
    <row r="2196" spans="3:3" x14ac:dyDescent="0.15">
      <c r="C2196" s="1"/>
    </row>
    <row r="2197" spans="3:3" x14ac:dyDescent="0.15">
      <c r="C2197" s="1"/>
    </row>
    <row r="2198" spans="3:3" x14ac:dyDescent="0.15">
      <c r="C2198" s="1"/>
    </row>
    <row r="2199" spans="3:3" x14ac:dyDescent="0.15">
      <c r="C2199" s="1"/>
    </row>
    <row r="2200" spans="3:3" x14ac:dyDescent="0.15">
      <c r="C2200" s="1"/>
    </row>
    <row r="2201" spans="3:3" x14ac:dyDescent="0.15">
      <c r="C2201" s="1"/>
    </row>
    <row r="2202" spans="3:3" x14ac:dyDescent="0.15">
      <c r="C2202" s="1"/>
    </row>
    <row r="2203" spans="3:3" x14ac:dyDescent="0.15">
      <c r="C2203" s="1"/>
    </row>
    <row r="2204" spans="3:3" x14ac:dyDescent="0.15">
      <c r="C2204" s="1"/>
    </row>
    <row r="2205" spans="3:3" x14ac:dyDescent="0.15">
      <c r="C2205" s="1"/>
    </row>
    <row r="2206" spans="3:3" x14ac:dyDescent="0.15">
      <c r="C2206" s="1"/>
    </row>
    <row r="2207" spans="3:3" x14ac:dyDescent="0.15">
      <c r="C2207" s="1"/>
    </row>
    <row r="2208" spans="3:3" x14ac:dyDescent="0.15">
      <c r="C2208" s="1"/>
    </row>
    <row r="2209" spans="3:3" x14ac:dyDescent="0.15">
      <c r="C2209" s="1"/>
    </row>
    <row r="2210" spans="3:3" x14ac:dyDescent="0.15">
      <c r="C2210" s="1"/>
    </row>
    <row r="2211" spans="3:3" x14ac:dyDescent="0.15">
      <c r="C2211" s="1"/>
    </row>
    <row r="2212" spans="3:3" x14ac:dyDescent="0.15">
      <c r="C2212" s="1"/>
    </row>
    <row r="2213" spans="3:3" x14ac:dyDescent="0.15">
      <c r="C2213" s="1"/>
    </row>
    <row r="2214" spans="3:3" x14ac:dyDescent="0.15">
      <c r="C2214" s="1"/>
    </row>
    <row r="2215" spans="3:3" x14ac:dyDescent="0.15">
      <c r="C2215" s="1"/>
    </row>
    <row r="2216" spans="3:3" x14ac:dyDescent="0.15">
      <c r="C2216" s="1"/>
    </row>
    <row r="2217" spans="3:3" x14ac:dyDescent="0.15">
      <c r="C2217" s="1"/>
    </row>
    <row r="2218" spans="3:3" x14ac:dyDescent="0.15">
      <c r="C2218" s="1"/>
    </row>
    <row r="2219" spans="3:3" x14ac:dyDescent="0.15">
      <c r="C2219" s="1"/>
    </row>
    <row r="2220" spans="3:3" x14ac:dyDescent="0.15">
      <c r="C2220" s="1"/>
    </row>
    <row r="2221" spans="3:3" x14ac:dyDescent="0.15">
      <c r="C2221" s="1"/>
    </row>
    <row r="2222" spans="3:3" x14ac:dyDescent="0.15">
      <c r="C2222" s="1"/>
    </row>
    <row r="2223" spans="3:3" x14ac:dyDescent="0.15">
      <c r="C2223" s="1"/>
    </row>
    <row r="2224" spans="3:3" x14ac:dyDescent="0.15">
      <c r="C2224" s="1"/>
    </row>
    <row r="2225" spans="3:3" x14ac:dyDescent="0.15">
      <c r="C2225" s="1"/>
    </row>
    <row r="2226" spans="3:3" x14ac:dyDescent="0.15">
      <c r="C2226" s="1"/>
    </row>
    <row r="2227" spans="3:3" x14ac:dyDescent="0.15">
      <c r="C2227" s="1"/>
    </row>
    <row r="2228" spans="3:3" x14ac:dyDescent="0.15">
      <c r="C2228" s="1"/>
    </row>
    <row r="2229" spans="3:3" x14ac:dyDescent="0.15">
      <c r="C2229" s="1"/>
    </row>
    <row r="2230" spans="3:3" x14ac:dyDescent="0.15">
      <c r="C2230" s="1"/>
    </row>
    <row r="2231" spans="3:3" x14ac:dyDescent="0.15">
      <c r="C2231" s="1"/>
    </row>
    <row r="2232" spans="3:3" x14ac:dyDescent="0.15">
      <c r="C2232" s="1"/>
    </row>
    <row r="2233" spans="3:3" x14ac:dyDescent="0.15">
      <c r="C2233" s="1"/>
    </row>
    <row r="2234" spans="3:3" x14ac:dyDescent="0.15">
      <c r="C2234" s="1"/>
    </row>
    <row r="2235" spans="3:3" x14ac:dyDescent="0.15">
      <c r="C2235" s="1"/>
    </row>
    <row r="2236" spans="3:3" x14ac:dyDescent="0.15">
      <c r="C2236" s="1"/>
    </row>
    <row r="2237" spans="3:3" x14ac:dyDescent="0.15">
      <c r="C2237" s="1"/>
    </row>
    <row r="2238" spans="3:3" x14ac:dyDescent="0.15">
      <c r="C2238" s="1"/>
    </row>
    <row r="2239" spans="3:3" x14ac:dyDescent="0.15">
      <c r="C2239" s="1"/>
    </row>
    <row r="2240" spans="3:3" x14ac:dyDescent="0.15">
      <c r="C2240" s="1"/>
    </row>
    <row r="2241" spans="3:3" x14ac:dyDescent="0.15">
      <c r="C2241" s="1"/>
    </row>
    <row r="2242" spans="3:3" x14ac:dyDescent="0.15">
      <c r="C2242" s="1"/>
    </row>
    <row r="2243" spans="3:3" x14ac:dyDescent="0.15">
      <c r="C2243" s="1"/>
    </row>
    <row r="2244" spans="3:3" x14ac:dyDescent="0.15">
      <c r="C2244" s="1"/>
    </row>
    <row r="2245" spans="3:3" x14ac:dyDescent="0.15">
      <c r="C2245" s="1"/>
    </row>
    <row r="2246" spans="3:3" x14ac:dyDescent="0.15">
      <c r="C2246" s="1"/>
    </row>
    <row r="2247" spans="3:3" x14ac:dyDescent="0.15">
      <c r="C2247" s="1"/>
    </row>
    <row r="2248" spans="3:3" x14ac:dyDescent="0.15">
      <c r="C2248" s="1"/>
    </row>
    <row r="2249" spans="3:3" x14ac:dyDescent="0.15">
      <c r="C2249" s="1"/>
    </row>
    <row r="2250" spans="3:3" x14ac:dyDescent="0.15">
      <c r="C2250" s="1"/>
    </row>
    <row r="2251" spans="3:3" x14ac:dyDescent="0.15">
      <c r="C2251" s="1"/>
    </row>
    <row r="2252" spans="3:3" x14ac:dyDescent="0.15">
      <c r="C2252" s="1"/>
    </row>
    <row r="2253" spans="3:3" x14ac:dyDescent="0.15">
      <c r="C2253" s="1"/>
    </row>
    <row r="2254" spans="3:3" x14ac:dyDescent="0.15">
      <c r="C2254" s="1"/>
    </row>
    <row r="2255" spans="3:3" x14ac:dyDescent="0.15">
      <c r="C2255" s="1"/>
    </row>
    <row r="2256" spans="3:3" x14ac:dyDescent="0.15">
      <c r="C2256" s="1"/>
    </row>
    <row r="2257" spans="3:3" x14ac:dyDescent="0.15">
      <c r="C2257" s="1"/>
    </row>
    <row r="2258" spans="3:3" x14ac:dyDescent="0.15">
      <c r="C2258" s="1"/>
    </row>
    <row r="2259" spans="3:3" x14ac:dyDescent="0.15">
      <c r="C2259" s="1"/>
    </row>
    <row r="2260" spans="3:3" x14ac:dyDescent="0.15">
      <c r="C2260" s="1"/>
    </row>
    <row r="2261" spans="3:3" x14ac:dyDescent="0.15">
      <c r="C2261" s="1"/>
    </row>
    <row r="2262" spans="3:3" x14ac:dyDescent="0.15">
      <c r="C2262" s="1"/>
    </row>
    <row r="2263" spans="3:3" x14ac:dyDescent="0.15">
      <c r="C2263" s="1"/>
    </row>
    <row r="2264" spans="3:3" x14ac:dyDescent="0.15">
      <c r="C2264" s="1"/>
    </row>
    <row r="2265" spans="3:3" x14ac:dyDescent="0.15">
      <c r="C2265" s="1"/>
    </row>
    <row r="2266" spans="3:3" x14ac:dyDescent="0.15">
      <c r="C2266" s="1"/>
    </row>
    <row r="2267" spans="3:3" x14ac:dyDescent="0.15">
      <c r="C2267" s="1"/>
    </row>
    <row r="2268" spans="3:3" x14ac:dyDescent="0.15">
      <c r="C2268" s="1"/>
    </row>
    <row r="2269" spans="3:3" x14ac:dyDescent="0.15">
      <c r="C2269" s="1"/>
    </row>
    <row r="2270" spans="3:3" x14ac:dyDescent="0.15">
      <c r="C2270" s="1"/>
    </row>
    <row r="2271" spans="3:3" x14ac:dyDescent="0.15">
      <c r="C2271" s="1"/>
    </row>
    <row r="2272" spans="3:3" x14ac:dyDescent="0.15">
      <c r="C2272" s="1"/>
    </row>
    <row r="2273" spans="3:3" x14ac:dyDescent="0.15">
      <c r="C2273" s="1"/>
    </row>
    <row r="2274" spans="3:3" x14ac:dyDescent="0.15">
      <c r="C2274" s="1"/>
    </row>
    <row r="2275" spans="3:3" x14ac:dyDescent="0.15">
      <c r="C2275" s="1"/>
    </row>
    <row r="2276" spans="3:3" x14ac:dyDescent="0.15">
      <c r="C2276" s="1"/>
    </row>
    <row r="2277" spans="3:3" x14ac:dyDescent="0.15">
      <c r="C2277" s="1"/>
    </row>
    <row r="2278" spans="3:3" x14ac:dyDescent="0.15">
      <c r="C2278" s="1"/>
    </row>
    <row r="2279" spans="3:3" x14ac:dyDescent="0.15">
      <c r="C2279" s="1"/>
    </row>
    <row r="2280" spans="3:3" x14ac:dyDescent="0.15">
      <c r="C2280" s="1"/>
    </row>
    <row r="2281" spans="3:3" x14ac:dyDescent="0.15">
      <c r="C2281" s="1"/>
    </row>
    <row r="2282" spans="3:3" x14ac:dyDescent="0.15">
      <c r="C2282" s="1"/>
    </row>
    <row r="2283" spans="3:3" x14ac:dyDescent="0.15">
      <c r="C2283" s="1"/>
    </row>
    <row r="2284" spans="3:3" x14ac:dyDescent="0.15">
      <c r="C2284" s="1"/>
    </row>
    <row r="2285" spans="3:3" x14ac:dyDescent="0.15">
      <c r="C2285" s="1"/>
    </row>
    <row r="2286" spans="3:3" x14ac:dyDescent="0.15">
      <c r="C2286" s="1"/>
    </row>
    <row r="2287" spans="3:3" x14ac:dyDescent="0.15">
      <c r="C2287" s="1"/>
    </row>
    <row r="2288" spans="3:3" x14ac:dyDescent="0.15">
      <c r="C2288" s="1"/>
    </row>
    <row r="2289" spans="3:3" x14ac:dyDescent="0.15">
      <c r="C2289" s="1"/>
    </row>
    <row r="2290" spans="3:3" x14ac:dyDescent="0.15">
      <c r="C2290" s="1"/>
    </row>
    <row r="2291" spans="3:3" x14ac:dyDescent="0.15">
      <c r="C2291" s="1"/>
    </row>
    <row r="2292" spans="3:3" x14ac:dyDescent="0.15">
      <c r="C2292" s="1"/>
    </row>
    <row r="2293" spans="3:3" x14ac:dyDescent="0.15">
      <c r="C2293" s="1"/>
    </row>
    <row r="2294" spans="3:3" x14ac:dyDescent="0.15">
      <c r="C2294" s="1"/>
    </row>
    <row r="2295" spans="3:3" x14ac:dyDescent="0.15">
      <c r="C2295" s="1"/>
    </row>
    <row r="2296" spans="3:3" x14ac:dyDescent="0.15">
      <c r="C2296" s="1"/>
    </row>
    <row r="2297" spans="3:3" x14ac:dyDescent="0.15">
      <c r="C2297" s="1"/>
    </row>
    <row r="2298" spans="3:3" x14ac:dyDescent="0.15">
      <c r="C2298" s="1"/>
    </row>
    <row r="2299" spans="3:3" x14ac:dyDescent="0.15">
      <c r="C2299" s="1"/>
    </row>
    <row r="2300" spans="3:3" x14ac:dyDescent="0.15">
      <c r="C2300" s="1"/>
    </row>
    <row r="2301" spans="3:3" x14ac:dyDescent="0.15">
      <c r="C2301" s="1"/>
    </row>
    <row r="2302" spans="3:3" x14ac:dyDescent="0.15">
      <c r="C2302" s="1"/>
    </row>
    <row r="2303" spans="3:3" x14ac:dyDescent="0.15">
      <c r="C2303" s="1"/>
    </row>
    <row r="2304" spans="3:3" x14ac:dyDescent="0.15">
      <c r="C2304" s="1"/>
    </row>
    <row r="2305" spans="3:3" x14ac:dyDescent="0.15">
      <c r="C2305" s="1"/>
    </row>
    <row r="2306" spans="3:3" x14ac:dyDescent="0.15">
      <c r="C2306" s="1"/>
    </row>
    <row r="2307" spans="3:3" x14ac:dyDescent="0.15">
      <c r="C2307" s="1"/>
    </row>
    <row r="2308" spans="3:3" x14ac:dyDescent="0.15">
      <c r="C2308" s="1"/>
    </row>
    <row r="2309" spans="3:3" x14ac:dyDescent="0.15">
      <c r="C2309" s="1"/>
    </row>
    <row r="2310" spans="3:3" x14ac:dyDescent="0.15">
      <c r="C2310" s="1"/>
    </row>
    <row r="2311" spans="3:3" x14ac:dyDescent="0.15">
      <c r="C2311" s="1"/>
    </row>
    <row r="2312" spans="3:3" x14ac:dyDescent="0.15">
      <c r="C2312" s="1"/>
    </row>
    <row r="2313" spans="3:3" x14ac:dyDescent="0.15">
      <c r="C2313" s="1"/>
    </row>
    <row r="2314" spans="3:3" x14ac:dyDescent="0.15">
      <c r="C2314" s="1"/>
    </row>
    <row r="2315" spans="3:3" x14ac:dyDescent="0.15">
      <c r="C2315" s="1"/>
    </row>
    <row r="2316" spans="3:3" x14ac:dyDescent="0.15">
      <c r="C2316" s="1"/>
    </row>
    <row r="2317" spans="3:3" x14ac:dyDescent="0.15">
      <c r="C2317" s="1"/>
    </row>
    <row r="2318" spans="3:3" x14ac:dyDescent="0.15">
      <c r="C2318" s="1"/>
    </row>
    <row r="2319" spans="3:3" x14ac:dyDescent="0.15">
      <c r="C2319" s="1"/>
    </row>
    <row r="2320" spans="3:3" x14ac:dyDescent="0.15">
      <c r="C2320" s="1"/>
    </row>
    <row r="2321" spans="3:3" x14ac:dyDescent="0.15">
      <c r="C2321" s="1"/>
    </row>
    <row r="2322" spans="3:3" x14ac:dyDescent="0.15">
      <c r="C2322" s="1"/>
    </row>
    <row r="2323" spans="3:3" x14ac:dyDescent="0.15">
      <c r="C2323" s="1"/>
    </row>
    <row r="2324" spans="3:3" x14ac:dyDescent="0.15">
      <c r="C2324" s="1"/>
    </row>
    <row r="2325" spans="3:3" x14ac:dyDescent="0.15">
      <c r="C2325" s="1"/>
    </row>
    <row r="2326" spans="3:3" x14ac:dyDescent="0.15">
      <c r="C2326" s="1"/>
    </row>
    <row r="2327" spans="3:3" x14ac:dyDescent="0.15">
      <c r="C2327" s="1"/>
    </row>
    <row r="2328" spans="3:3" x14ac:dyDescent="0.15">
      <c r="C2328" s="1"/>
    </row>
    <row r="2329" spans="3:3" x14ac:dyDescent="0.15">
      <c r="C2329" s="1"/>
    </row>
    <row r="2330" spans="3:3" x14ac:dyDescent="0.15">
      <c r="C2330" s="1"/>
    </row>
    <row r="2331" spans="3:3" x14ac:dyDescent="0.15">
      <c r="C2331" s="1"/>
    </row>
    <row r="2332" spans="3:3" x14ac:dyDescent="0.15">
      <c r="C2332" s="1"/>
    </row>
    <row r="2333" spans="3:3" x14ac:dyDescent="0.15">
      <c r="C2333" s="1"/>
    </row>
    <row r="2334" spans="3:3" x14ac:dyDescent="0.15">
      <c r="C2334" s="1"/>
    </row>
    <row r="2335" spans="3:3" x14ac:dyDescent="0.15">
      <c r="C2335" s="1"/>
    </row>
    <row r="2336" spans="3:3" x14ac:dyDescent="0.15">
      <c r="C2336" s="1"/>
    </row>
    <row r="2337" spans="3:3" x14ac:dyDescent="0.15">
      <c r="C2337" s="1"/>
    </row>
    <row r="2338" spans="3:3" x14ac:dyDescent="0.15">
      <c r="C2338" s="1"/>
    </row>
    <row r="2339" spans="3:3" x14ac:dyDescent="0.15">
      <c r="C2339" s="1"/>
    </row>
    <row r="2340" spans="3:3" x14ac:dyDescent="0.15">
      <c r="C2340" s="1"/>
    </row>
    <row r="2341" spans="3:3" x14ac:dyDescent="0.15">
      <c r="C2341" s="1"/>
    </row>
    <row r="2342" spans="3:3" x14ac:dyDescent="0.15">
      <c r="C2342" s="1"/>
    </row>
    <row r="2343" spans="3:3" x14ac:dyDescent="0.15">
      <c r="C2343" s="1"/>
    </row>
    <row r="2344" spans="3:3" x14ac:dyDescent="0.15">
      <c r="C2344" s="1"/>
    </row>
    <row r="2345" spans="3:3" x14ac:dyDescent="0.15">
      <c r="C2345" s="1"/>
    </row>
    <row r="2346" spans="3:3" x14ac:dyDescent="0.15">
      <c r="C2346" s="1"/>
    </row>
    <row r="2347" spans="3:3" x14ac:dyDescent="0.15">
      <c r="C2347" s="1"/>
    </row>
    <row r="2348" spans="3:3" x14ac:dyDescent="0.15">
      <c r="C2348" s="1"/>
    </row>
    <row r="2349" spans="3:3" x14ac:dyDescent="0.15">
      <c r="C2349" s="1"/>
    </row>
    <row r="2350" spans="3:3" x14ac:dyDescent="0.15">
      <c r="C2350" s="1"/>
    </row>
    <row r="2351" spans="3:3" x14ac:dyDescent="0.15">
      <c r="C2351" s="1"/>
    </row>
    <row r="2352" spans="3:3" x14ac:dyDescent="0.15">
      <c r="C2352" s="1"/>
    </row>
    <row r="2353" spans="3:3" x14ac:dyDescent="0.15">
      <c r="C2353" s="1"/>
    </row>
    <row r="2354" spans="3:3" x14ac:dyDescent="0.15">
      <c r="C2354" s="1"/>
    </row>
    <row r="2355" spans="3:3" x14ac:dyDescent="0.15">
      <c r="C2355" s="1"/>
    </row>
    <row r="2356" spans="3:3" x14ac:dyDescent="0.15">
      <c r="C2356" s="1"/>
    </row>
    <row r="2357" spans="3:3" x14ac:dyDescent="0.15">
      <c r="C2357" s="1"/>
    </row>
    <row r="2358" spans="3:3" x14ac:dyDescent="0.15">
      <c r="C2358" s="1"/>
    </row>
    <row r="2359" spans="3:3" x14ac:dyDescent="0.15">
      <c r="C2359" s="1"/>
    </row>
    <row r="2360" spans="3:3" x14ac:dyDescent="0.15">
      <c r="C2360" s="1"/>
    </row>
    <row r="2361" spans="3:3" x14ac:dyDescent="0.15">
      <c r="C2361" s="1"/>
    </row>
    <row r="2362" spans="3:3" x14ac:dyDescent="0.15">
      <c r="C2362" s="1"/>
    </row>
    <row r="2363" spans="3:3" x14ac:dyDescent="0.15">
      <c r="C2363" s="1"/>
    </row>
    <row r="2364" spans="3:3" x14ac:dyDescent="0.15">
      <c r="C2364" s="1"/>
    </row>
    <row r="2365" spans="3:3" x14ac:dyDescent="0.15">
      <c r="C2365" s="1"/>
    </row>
    <row r="2366" spans="3:3" x14ac:dyDescent="0.15">
      <c r="C2366" s="1"/>
    </row>
    <row r="2367" spans="3:3" x14ac:dyDescent="0.15">
      <c r="C2367" s="1"/>
    </row>
    <row r="2368" spans="3:3" x14ac:dyDescent="0.15">
      <c r="C2368" s="1"/>
    </row>
    <row r="2369" spans="3:3" x14ac:dyDescent="0.15">
      <c r="C2369" s="1"/>
    </row>
    <row r="2370" spans="3:3" x14ac:dyDescent="0.15">
      <c r="C2370" s="1"/>
    </row>
    <row r="2371" spans="3:3" x14ac:dyDescent="0.15">
      <c r="C2371" s="1"/>
    </row>
    <row r="2372" spans="3:3" x14ac:dyDescent="0.15">
      <c r="C2372" s="1"/>
    </row>
    <row r="2373" spans="3:3" x14ac:dyDescent="0.15">
      <c r="C2373" s="1"/>
    </row>
    <row r="2374" spans="3:3" x14ac:dyDescent="0.15">
      <c r="C2374" s="1"/>
    </row>
    <row r="2375" spans="3:3" x14ac:dyDescent="0.15">
      <c r="C2375" s="1"/>
    </row>
    <row r="2376" spans="3:3" x14ac:dyDescent="0.15">
      <c r="C2376" s="1"/>
    </row>
    <row r="2377" spans="3:3" x14ac:dyDescent="0.15">
      <c r="C2377" s="1"/>
    </row>
    <row r="2378" spans="3:3" x14ac:dyDescent="0.15">
      <c r="C2378" s="1"/>
    </row>
    <row r="2379" spans="3:3" x14ac:dyDescent="0.15">
      <c r="C2379" s="1"/>
    </row>
    <row r="2380" spans="3:3" x14ac:dyDescent="0.15">
      <c r="C2380" s="1"/>
    </row>
    <row r="2381" spans="3:3" x14ac:dyDescent="0.15">
      <c r="C2381" s="1"/>
    </row>
    <row r="2382" spans="3:3" x14ac:dyDescent="0.15">
      <c r="C2382" s="1"/>
    </row>
    <row r="2383" spans="3:3" x14ac:dyDescent="0.15">
      <c r="C2383" s="1"/>
    </row>
    <row r="2384" spans="3:3" x14ac:dyDescent="0.15">
      <c r="C2384" s="1"/>
    </row>
    <row r="2385" spans="3:3" x14ac:dyDescent="0.15">
      <c r="C2385" s="1"/>
    </row>
    <row r="2386" spans="3:3" x14ac:dyDescent="0.15">
      <c r="C2386" s="1"/>
    </row>
    <row r="2387" spans="3:3" x14ac:dyDescent="0.15">
      <c r="C2387" s="1"/>
    </row>
    <row r="2388" spans="3:3" x14ac:dyDescent="0.15">
      <c r="C2388" s="1"/>
    </row>
    <row r="2389" spans="3:3" x14ac:dyDescent="0.15">
      <c r="C2389" s="1"/>
    </row>
    <row r="2390" spans="3:3" x14ac:dyDescent="0.15">
      <c r="C2390" s="1"/>
    </row>
    <row r="2391" spans="3:3" x14ac:dyDescent="0.15">
      <c r="C2391" s="1"/>
    </row>
    <row r="2392" spans="3:3" x14ac:dyDescent="0.15">
      <c r="C2392" s="1"/>
    </row>
    <row r="2393" spans="3:3" x14ac:dyDescent="0.15">
      <c r="C2393" s="1"/>
    </row>
    <row r="2394" spans="3:3" x14ac:dyDescent="0.15">
      <c r="C2394" s="1"/>
    </row>
    <row r="2395" spans="3:3" x14ac:dyDescent="0.15">
      <c r="C2395" s="1"/>
    </row>
    <row r="2396" spans="3:3" x14ac:dyDescent="0.15">
      <c r="C2396" s="1"/>
    </row>
    <row r="2397" spans="3:3" x14ac:dyDescent="0.15">
      <c r="C2397" s="1"/>
    </row>
    <row r="2398" spans="3:3" x14ac:dyDescent="0.15">
      <c r="C2398" s="1"/>
    </row>
    <row r="2399" spans="3:3" x14ac:dyDescent="0.15">
      <c r="C2399" s="1"/>
    </row>
    <row r="2400" spans="3:3" x14ac:dyDescent="0.15">
      <c r="C2400" s="1"/>
    </row>
    <row r="2401" spans="3:3" x14ac:dyDescent="0.15">
      <c r="C2401" s="1"/>
    </row>
    <row r="2402" spans="3:3" x14ac:dyDescent="0.15">
      <c r="C2402" s="1"/>
    </row>
    <row r="2403" spans="3:3" x14ac:dyDescent="0.15">
      <c r="C2403" s="1"/>
    </row>
    <row r="2404" spans="3:3" x14ac:dyDescent="0.15">
      <c r="C2404" s="1"/>
    </row>
    <row r="2405" spans="3:3" x14ac:dyDescent="0.15">
      <c r="C2405" s="1"/>
    </row>
    <row r="2406" spans="3:3" x14ac:dyDescent="0.15">
      <c r="C2406" s="1"/>
    </row>
    <row r="2407" spans="3:3" x14ac:dyDescent="0.15">
      <c r="C2407" s="1"/>
    </row>
    <row r="2408" spans="3:3" x14ac:dyDescent="0.15">
      <c r="C2408" s="1"/>
    </row>
    <row r="2409" spans="3:3" x14ac:dyDescent="0.15">
      <c r="C2409" s="1"/>
    </row>
    <row r="2410" spans="3:3" x14ac:dyDescent="0.15">
      <c r="C2410" s="1"/>
    </row>
    <row r="2411" spans="3:3" x14ac:dyDescent="0.15">
      <c r="C2411" s="1"/>
    </row>
    <row r="2412" spans="3:3" x14ac:dyDescent="0.15">
      <c r="C2412" s="1"/>
    </row>
    <row r="2413" spans="3:3" x14ac:dyDescent="0.15">
      <c r="C2413" s="1"/>
    </row>
    <row r="2414" spans="3:3" x14ac:dyDescent="0.15">
      <c r="C2414" s="1"/>
    </row>
    <row r="2415" spans="3:3" x14ac:dyDescent="0.15">
      <c r="C2415" s="1"/>
    </row>
    <row r="2416" spans="3:3" x14ac:dyDescent="0.15">
      <c r="C2416" s="1"/>
    </row>
    <row r="2417" spans="3:3" x14ac:dyDescent="0.15">
      <c r="C2417" s="1"/>
    </row>
    <row r="2418" spans="3:3" x14ac:dyDescent="0.15">
      <c r="C2418" s="1"/>
    </row>
    <row r="2419" spans="3:3" x14ac:dyDescent="0.15">
      <c r="C2419" s="1"/>
    </row>
    <row r="2420" spans="3:3" x14ac:dyDescent="0.15">
      <c r="C2420" s="1"/>
    </row>
    <row r="2421" spans="3:3" x14ac:dyDescent="0.15">
      <c r="C2421" s="1"/>
    </row>
    <row r="2422" spans="3:3" x14ac:dyDescent="0.15">
      <c r="C2422" s="1"/>
    </row>
    <row r="2423" spans="3:3" x14ac:dyDescent="0.15">
      <c r="C2423" s="1"/>
    </row>
    <row r="2424" spans="3:3" x14ac:dyDescent="0.15">
      <c r="C2424" s="1"/>
    </row>
    <row r="2425" spans="3:3" x14ac:dyDescent="0.15">
      <c r="C2425" s="1"/>
    </row>
    <row r="2426" spans="3:3" x14ac:dyDescent="0.15">
      <c r="C2426" s="1"/>
    </row>
    <row r="2427" spans="3:3" x14ac:dyDescent="0.15">
      <c r="C2427" s="1"/>
    </row>
    <row r="2428" spans="3:3" x14ac:dyDescent="0.15">
      <c r="C2428" s="1"/>
    </row>
    <row r="2429" spans="3:3" x14ac:dyDescent="0.15">
      <c r="C2429" s="1"/>
    </row>
    <row r="2430" spans="3:3" x14ac:dyDescent="0.15">
      <c r="C2430" s="1"/>
    </row>
    <row r="2431" spans="3:3" x14ac:dyDescent="0.15">
      <c r="C2431" s="1"/>
    </row>
    <row r="2432" spans="3:3" x14ac:dyDescent="0.15">
      <c r="C2432" s="1"/>
    </row>
    <row r="2433" spans="3:3" x14ac:dyDescent="0.15">
      <c r="C2433" s="1"/>
    </row>
    <row r="2434" spans="3:3" x14ac:dyDescent="0.15">
      <c r="C2434" s="1"/>
    </row>
    <row r="2435" spans="3:3" x14ac:dyDescent="0.15">
      <c r="C2435" s="1"/>
    </row>
    <row r="2436" spans="3:3" x14ac:dyDescent="0.15">
      <c r="C2436" s="1"/>
    </row>
    <row r="2437" spans="3:3" x14ac:dyDescent="0.15">
      <c r="C2437" s="1"/>
    </row>
    <row r="2438" spans="3:3" x14ac:dyDescent="0.15">
      <c r="C2438" s="1"/>
    </row>
    <row r="2439" spans="3:3" x14ac:dyDescent="0.15">
      <c r="C2439" s="1"/>
    </row>
    <row r="2440" spans="3:3" x14ac:dyDescent="0.15">
      <c r="C2440" s="1"/>
    </row>
    <row r="2441" spans="3:3" x14ac:dyDescent="0.15">
      <c r="C2441" s="1"/>
    </row>
    <row r="2442" spans="3:3" x14ac:dyDescent="0.15">
      <c r="C2442" s="1"/>
    </row>
    <row r="2443" spans="3:3" x14ac:dyDescent="0.15">
      <c r="C2443" s="1"/>
    </row>
    <row r="2444" spans="3:3" x14ac:dyDescent="0.15">
      <c r="C2444" s="1"/>
    </row>
    <row r="2445" spans="3:3" x14ac:dyDescent="0.15">
      <c r="C2445" s="1"/>
    </row>
    <row r="2446" spans="3:3" x14ac:dyDescent="0.15">
      <c r="C2446" s="1"/>
    </row>
    <row r="2447" spans="3:3" x14ac:dyDescent="0.15">
      <c r="C2447" s="1"/>
    </row>
    <row r="2448" spans="3:3" x14ac:dyDescent="0.15">
      <c r="C2448" s="1"/>
    </row>
    <row r="2449" spans="3:3" x14ac:dyDescent="0.15">
      <c r="C2449" s="1"/>
    </row>
    <row r="2450" spans="3:3" x14ac:dyDescent="0.15">
      <c r="C2450" s="1"/>
    </row>
    <row r="2451" spans="3:3" x14ac:dyDescent="0.15">
      <c r="C2451" s="1"/>
    </row>
    <row r="2452" spans="3:3" x14ac:dyDescent="0.15">
      <c r="C2452" s="1"/>
    </row>
    <row r="2453" spans="3:3" x14ac:dyDescent="0.15">
      <c r="C2453" s="1"/>
    </row>
    <row r="2454" spans="3:3" x14ac:dyDescent="0.15">
      <c r="C2454" s="1"/>
    </row>
    <row r="2455" spans="3:3" x14ac:dyDescent="0.15">
      <c r="C2455" s="1"/>
    </row>
    <row r="2456" spans="3:3" x14ac:dyDescent="0.15">
      <c r="C2456" s="1"/>
    </row>
    <row r="2457" spans="3:3" x14ac:dyDescent="0.15">
      <c r="C2457" s="1"/>
    </row>
    <row r="2458" spans="3:3" x14ac:dyDescent="0.15">
      <c r="C2458" s="1"/>
    </row>
    <row r="2459" spans="3:3" x14ac:dyDescent="0.15">
      <c r="C2459" s="1"/>
    </row>
    <row r="2460" spans="3:3" x14ac:dyDescent="0.15">
      <c r="C2460" s="1"/>
    </row>
    <row r="2461" spans="3:3" x14ac:dyDescent="0.15">
      <c r="C2461" s="1"/>
    </row>
    <row r="2462" spans="3:3" x14ac:dyDescent="0.15">
      <c r="C2462" s="1"/>
    </row>
    <row r="2463" spans="3:3" x14ac:dyDescent="0.15">
      <c r="C2463" s="1"/>
    </row>
    <row r="2464" spans="3:3" x14ac:dyDescent="0.15">
      <c r="C2464" s="1"/>
    </row>
    <row r="2465" spans="3:3" x14ac:dyDescent="0.15">
      <c r="C2465" s="1"/>
    </row>
    <row r="2466" spans="3:3" x14ac:dyDescent="0.15">
      <c r="C2466" s="1"/>
    </row>
    <row r="2467" spans="3:3" x14ac:dyDescent="0.15">
      <c r="C2467" s="1"/>
    </row>
    <row r="2468" spans="3:3" x14ac:dyDescent="0.15">
      <c r="C2468" s="1"/>
    </row>
    <row r="2469" spans="3:3" x14ac:dyDescent="0.15">
      <c r="C2469" s="1"/>
    </row>
    <row r="2470" spans="3:3" x14ac:dyDescent="0.15">
      <c r="C2470" s="1"/>
    </row>
    <row r="2471" spans="3:3" x14ac:dyDescent="0.15">
      <c r="C2471" s="1"/>
    </row>
    <row r="2472" spans="3:3" x14ac:dyDescent="0.15">
      <c r="C2472" s="1"/>
    </row>
    <row r="2473" spans="3:3" x14ac:dyDescent="0.15">
      <c r="C2473" s="1"/>
    </row>
    <row r="2474" spans="3:3" x14ac:dyDescent="0.15">
      <c r="C2474" s="1"/>
    </row>
    <row r="2475" spans="3:3" x14ac:dyDescent="0.15">
      <c r="C2475" s="1"/>
    </row>
    <row r="2476" spans="3:3" x14ac:dyDescent="0.15">
      <c r="C2476" s="1"/>
    </row>
    <row r="2477" spans="3:3" x14ac:dyDescent="0.15">
      <c r="C2477" s="1"/>
    </row>
    <row r="2478" spans="3:3" x14ac:dyDescent="0.15">
      <c r="C2478" s="1"/>
    </row>
    <row r="2479" spans="3:3" x14ac:dyDescent="0.15">
      <c r="C2479" s="1"/>
    </row>
    <row r="2480" spans="3:3" x14ac:dyDescent="0.15">
      <c r="C2480" s="1"/>
    </row>
    <row r="2481" spans="3:3" x14ac:dyDescent="0.15">
      <c r="C2481" s="1"/>
    </row>
    <row r="2482" spans="3:3" x14ac:dyDescent="0.15">
      <c r="C2482" s="1"/>
    </row>
    <row r="2483" spans="3:3" x14ac:dyDescent="0.15">
      <c r="C2483" s="1"/>
    </row>
    <row r="2484" spans="3:3" x14ac:dyDescent="0.15">
      <c r="C2484" s="1"/>
    </row>
    <row r="2485" spans="3:3" x14ac:dyDescent="0.15">
      <c r="C2485" s="1"/>
    </row>
    <row r="2486" spans="3:3" x14ac:dyDescent="0.15">
      <c r="C2486" s="1"/>
    </row>
    <row r="2487" spans="3:3" x14ac:dyDescent="0.15">
      <c r="C2487" s="1"/>
    </row>
    <row r="2488" spans="3:3" x14ac:dyDescent="0.15">
      <c r="C2488" s="1"/>
    </row>
    <row r="2489" spans="3:3" x14ac:dyDescent="0.15">
      <c r="C2489" s="1"/>
    </row>
    <row r="2490" spans="3:3" x14ac:dyDescent="0.15">
      <c r="C2490" s="1"/>
    </row>
    <row r="2491" spans="3:3" x14ac:dyDescent="0.15">
      <c r="C2491" s="1"/>
    </row>
    <row r="2492" spans="3:3" x14ac:dyDescent="0.15">
      <c r="C2492" s="1"/>
    </row>
    <row r="2493" spans="3:3" x14ac:dyDescent="0.15">
      <c r="C2493" s="1"/>
    </row>
    <row r="2494" spans="3:3" x14ac:dyDescent="0.15">
      <c r="C2494" s="1"/>
    </row>
    <row r="2495" spans="3:3" x14ac:dyDescent="0.15">
      <c r="C2495" s="1"/>
    </row>
    <row r="2496" spans="3:3" x14ac:dyDescent="0.15">
      <c r="C2496" s="1"/>
    </row>
    <row r="2497" spans="3:3" x14ac:dyDescent="0.15">
      <c r="C2497" s="1"/>
    </row>
    <row r="2498" spans="3:3" x14ac:dyDescent="0.15">
      <c r="C2498" s="1"/>
    </row>
    <row r="2499" spans="3:3" x14ac:dyDescent="0.15">
      <c r="C2499" s="1"/>
    </row>
    <row r="2500" spans="3:3" x14ac:dyDescent="0.15">
      <c r="C2500" s="1"/>
    </row>
    <row r="2501" spans="3:3" x14ac:dyDescent="0.15">
      <c r="C2501" s="1"/>
    </row>
    <row r="2502" spans="3:3" x14ac:dyDescent="0.15">
      <c r="C2502" s="1"/>
    </row>
    <row r="2503" spans="3:3" x14ac:dyDescent="0.15">
      <c r="C2503" s="1"/>
    </row>
    <row r="2504" spans="3:3" x14ac:dyDescent="0.15">
      <c r="C2504" s="1"/>
    </row>
    <row r="2505" spans="3:3" x14ac:dyDescent="0.15">
      <c r="C2505" s="1"/>
    </row>
    <row r="2506" spans="3:3" x14ac:dyDescent="0.15">
      <c r="C2506" s="1"/>
    </row>
    <row r="2507" spans="3:3" x14ac:dyDescent="0.15">
      <c r="C2507" s="1"/>
    </row>
    <row r="2508" spans="3:3" x14ac:dyDescent="0.15">
      <c r="C2508" s="1"/>
    </row>
    <row r="2509" spans="3:3" x14ac:dyDescent="0.15">
      <c r="C2509" s="1"/>
    </row>
    <row r="2510" spans="3:3" x14ac:dyDescent="0.15">
      <c r="C2510" s="1"/>
    </row>
    <row r="2511" spans="3:3" x14ac:dyDescent="0.15">
      <c r="C2511" s="1"/>
    </row>
    <row r="2512" spans="3:3" x14ac:dyDescent="0.15">
      <c r="C2512" s="1"/>
    </row>
    <row r="2513" spans="3:3" x14ac:dyDescent="0.15">
      <c r="C2513" s="1"/>
    </row>
    <row r="2514" spans="3:3" x14ac:dyDescent="0.15">
      <c r="C2514" s="1"/>
    </row>
    <row r="2515" spans="3:3" x14ac:dyDescent="0.15">
      <c r="C2515" s="1"/>
    </row>
    <row r="2516" spans="3:3" x14ac:dyDescent="0.15">
      <c r="C2516" s="1"/>
    </row>
    <row r="2517" spans="3:3" x14ac:dyDescent="0.15">
      <c r="C2517" s="1"/>
    </row>
    <row r="2518" spans="3:3" x14ac:dyDescent="0.15">
      <c r="C2518" s="1"/>
    </row>
    <row r="2519" spans="3:3" x14ac:dyDescent="0.15">
      <c r="C2519" s="1"/>
    </row>
    <row r="2520" spans="3:3" x14ac:dyDescent="0.15">
      <c r="C2520" s="1"/>
    </row>
    <row r="2521" spans="3:3" x14ac:dyDescent="0.15">
      <c r="C2521" s="1"/>
    </row>
    <row r="2522" spans="3:3" x14ac:dyDescent="0.15">
      <c r="C2522" s="1"/>
    </row>
    <row r="2523" spans="3:3" x14ac:dyDescent="0.15">
      <c r="C2523" s="1"/>
    </row>
    <row r="2524" spans="3:3" x14ac:dyDescent="0.15">
      <c r="C2524" s="1"/>
    </row>
    <row r="2525" spans="3:3" x14ac:dyDescent="0.15">
      <c r="C2525" s="1"/>
    </row>
    <row r="2526" spans="3:3" x14ac:dyDescent="0.15">
      <c r="C2526" s="1"/>
    </row>
    <row r="2527" spans="3:3" x14ac:dyDescent="0.15">
      <c r="C2527" s="1"/>
    </row>
    <row r="2528" spans="3:3" x14ac:dyDescent="0.15">
      <c r="C2528" s="1"/>
    </row>
    <row r="2529" spans="3:3" x14ac:dyDescent="0.15">
      <c r="C2529" s="1"/>
    </row>
    <row r="2530" spans="3:3" x14ac:dyDescent="0.15">
      <c r="C2530" s="1"/>
    </row>
    <row r="2531" spans="3:3" x14ac:dyDescent="0.15">
      <c r="C2531" s="1"/>
    </row>
    <row r="2532" spans="3:3" x14ac:dyDescent="0.15">
      <c r="C2532" s="1"/>
    </row>
    <row r="2533" spans="3:3" x14ac:dyDescent="0.15">
      <c r="C2533" s="1"/>
    </row>
    <row r="2534" spans="3:3" x14ac:dyDescent="0.15">
      <c r="C2534" s="1"/>
    </row>
    <row r="2535" spans="3:3" x14ac:dyDescent="0.15">
      <c r="C2535" s="1"/>
    </row>
    <row r="2536" spans="3:3" x14ac:dyDescent="0.15">
      <c r="C2536" s="1"/>
    </row>
    <row r="2537" spans="3:3" x14ac:dyDescent="0.15">
      <c r="C2537" s="1"/>
    </row>
    <row r="2538" spans="3:3" x14ac:dyDescent="0.15">
      <c r="C2538" s="1"/>
    </row>
    <row r="2539" spans="3:3" x14ac:dyDescent="0.15">
      <c r="C2539" s="1"/>
    </row>
    <row r="2540" spans="3:3" x14ac:dyDescent="0.15">
      <c r="C2540" s="1"/>
    </row>
    <row r="2541" spans="3:3" x14ac:dyDescent="0.15">
      <c r="C2541" s="1"/>
    </row>
    <row r="2542" spans="3:3" x14ac:dyDescent="0.15">
      <c r="C2542" s="1"/>
    </row>
    <row r="2543" spans="3:3" x14ac:dyDescent="0.15">
      <c r="C2543" s="1"/>
    </row>
    <row r="2544" spans="3:3" x14ac:dyDescent="0.15">
      <c r="C2544" s="1"/>
    </row>
    <row r="2545" spans="3:3" x14ac:dyDescent="0.15">
      <c r="C2545" s="1"/>
    </row>
    <row r="2546" spans="3:3" x14ac:dyDescent="0.15">
      <c r="C2546" s="1"/>
    </row>
    <row r="2547" spans="3:3" x14ac:dyDescent="0.15">
      <c r="C2547" s="1"/>
    </row>
    <row r="2548" spans="3:3" x14ac:dyDescent="0.15">
      <c r="C2548" s="1"/>
    </row>
    <row r="2549" spans="3:3" x14ac:dyDescent="0.15">
      <c r="C2549" s="1"/>
    </row>
    <row r="2550" spans="3:3" x14ac:dyDescent="0.15">
      <c r="C2550" s="1"/>
    </row>
    <row r="2551" spans="3:3" x14ac:dyDescent="0.15">
      <c r="C2551" s="1"/>
    </row>
    <row r="2552" spans="3:3" x14ac:dyDescent="0.15">
      <c r="C2552" s="1"/>
    </row>
    <row r="2553" spans="3:3" x14ac:dyDescent="0.15">
      <c r="C2553" s="1"/>
    </row>
    <row r="2554" spans="3:3" x14ac:dyDescent="0.15">
      <c r="C2554" s="1"/>
    </row>
    <row r="2555" spans="3:3" x14ac:dyDescent="0.15">
      <c r="C2555" s="1"/>
    </row>
    <row r="2556" spans="3:3" x14ac:dyDescent="0.15">
      <c r="C2556" s="1"/>
    </row>
    <row r="2557" spans="3:3" x14ac:dyDescent="0.15">
      <c r="C2557" s="1"/>
    </row>
    <row r="2558" spans="3:3" x14ac:dyDescent="0.15">
      <c r="C2558" s="1"/>
    </row>
    <row r="2559" spans="3:3" x14ac:dyDescent="0.15">
      <c r="C2559" s="1"/>
    </row>
    <row r="2560" spans="3:3" x14ac:dyDescent="0.15">
      <c r="C2560" s="1"/>
    </row>
    <row r="2561" spans="3:3" x14ac:dyDescent="0.15">
      <c r="C2561" s="1"/>
    </row>
    <row r="2562" spans="3:3" x14ac:dyDescent="0.15">
      <c r="C2562" s="1"/>
    </row>
    <row r="2563" spans="3:3" x14ac:dyDescent="0.15">
      <c r="C2563" s="1"/>
    </row>
    <row r="2564" spans="3:3" x14ac:dyDescent="0.15">
      <c r="C2564" s="1"/>
    </row>
    <row r="2565" spans="3:3" x14ac:dyDescent="0.15">
      <c r="C2565" s="1"/>
    </row>
    <row r="2566" spans="3:3" x14ac:dyDescent="0.15">
      <c r="C2566" s="1"/>
    </row>
    <row r="2567" spans="3:3" x14ac:dyDescent="0.15">
      <c r="C2567" s="1"/>
    </row>
    <row r="2568" spans="3:3" x14ac:dyDescent="0.15">
      <c r="C2568" s="1"/>
    </row>
    <row r="2569" spans="3:3" x14ac:dyDescent="0.15">
      <c r="C2569" s="1"/>
    </row>
    <row r="2570" spans="3:3" x14ac:dyDescent="0.15">
      <c r="C2570" s="1"/>
    </row>
    <row r="2571" spans="3:3" x14ac:dyDescent="0.15">
      <c r="C2571" s="1"/>
    </row>
    <row r="2572" spans="3:3" x14ac:dyDescent="0.15">
      <c r="C2572" s="1"/>
    </row>
    <row r="2573" spans="3:3" x14ac:dyDescent="0.15">
      <c r="C2573" s="1"/>
    </row>
    <row r="2574" spans="3:3" x14ac:dyDescent="0.15">
      <c r="C2574" s="1"/>
    </row>
    <row r="2575" spans="3:3" x14ac:dyDescent="0.15">
      <c r="C2575" s="1"/>
    </row>
    <row r="2576" spans="3:3" x14ac:dyDescent="0.15">
      <c r="C2576" s="1"/>
    </row>
    <row r="2577" spans="3:3" x14ac:dyDescent="0.15">
      <c r="C2577" s="1"/>
    </row>
    <row r="2578" spans="3:3" x14ac:dyDescent="0.15">
      <c r="C2578" s="1"/>
    </row>
    <row r="2579" spans="3:3" x14ac:dyDescent="0.15">
      <c r="C2579" s="1"/>
    </row>
    <row r="2580" spans="3:3" x14ac:dyDescent="0.15">
      <c r="C2580" s="1"/>
    </row>
    <row r="2581" spans="3:3" x14ac:dyDescent="0.15">
      <c r="C2581" s="1"/>
    </row>
    <row r="2582" spans="3:3" x14ac:dyDescent="0.15">
      <c r="C2582" s="1"/>
    </row>
    <row r="2583" spans="3:3" x14ac:dyDescent="0.15">
      <c r="C2583" s="1"/>
    </row>
    <row r="2584" spans="3:3" x14ac:dyDescent="0.15">
      <c r="C2584" s="1"/>
    </row>
    <row r="2585" spans="3:3" x14ac:dyDescent="0.15">
      <c r="C2585" s="1"/>
    </row>
    <row r="2586" spans="3:3" x14ac:dyDescent="0.15">
      <c r="C2586" s="1"/>
    </row>
    <row r="2587" spans="3:3" x14ac:dyDescent="0.15">
      <c r="C2587" s="1"/>
    </row>
    <row r="2588" spans="3:3" x14ac:dyDescent="0.15">
      <c r="C2588" s="1"/>
    </row>
    <row r="2589" spans="3:3" x14ac:dyDescent="0.15">
      <c r="C2589" s="1"/>
    </row>
    <row r="2590" spans="3:3" x14ac:dyDescent="0.15">
      <c r="C2590" s="1"/>
    </row>
    <row r="2591" spans="3:3" x14ac:dyDescent="0.15">
      <c r="C2591" s="1"/>
    </row>
    <row r="2592" spans="3:3" x14ac:dyDescent="0.15">
      <c r="C2592" s="1"/>
    </row>
    <row r="2593" spans="3:3" x14ac:dyDescent="0.15">
      <c r="C2593" s="1"/>
    </row>
    <row r="2594" spans="3:3" x14ac:dyDescent="0.15">
      <c r="C2594" s="1"/>
    </row>
    <row r="2595" spans="3:3" x14ac:dyDescent="0.15">
      <c r="C2595" s="1"/>
    </row>
    <row r="2596" spans="3:3" x14ac:dyDescent="0.15">
      <c r="C2596" s="1"/>
    </row>
    <row r="2597" spans="3:3" x14ac:dyDescent="0.15">
      <c r="C2597" s="1"/>
    </row>
    <row r="2598" spans="3:3" x14ac:dyDescent="0.15">
      <c r="C2598" s="1"/>
    </row>
    <row r="2599" spans="3:3" x14ac:dyDescent="0.15">
      <c r="C2599" s="1"/>
    </row>
    <row r="2600" spans="3:3" x14ac:dyDescent="0.15">
      <c r="C2600" s="1"/>
    </row>
    <row r="2601" spans="3:3" x14ac:dyDescent="0.15">
      <c r="C2601" s="1"/>
    </row>
    <row r="2602" spans="3:3" x14ac:dyDescent="0.15">
      <c r="C2602" s="1"/>
    </row>
    <row r="2603" spans="3:3" x14ac:dyDescent="0.15">
      <c r="C2603" s="1"/>
    </row>
    <row r="2604" spans="3:3" x14ac:dyDescent="0.15">
      <c r="C2604" s="1"/>
    </row>
    <row r="2605" spans="3:3" x14ac:dyDescent="0.15">
      <c r="C2605" s="1"/>
    </row>
    <row r="2606" spans="3:3" x14ac:dyDescent="0.15">
      <c r="C2606" s="1"/>
    </row>
    <row r="2607" spans="3:3" x14ac:dyDescent="0.15">
      <c r="C2607" s="1"/>
    </row>
    <row r="2608" spans="3:3" x14ac:dyDescent="0.15">
      <c r="C2608" s="1"/>
    </row>
    <row r="2609" spans="3:3" x14ac:dyDescent="0.15">
      <c r="C2609" s="1"/>
    </row>
    <row r="2610" spans="3:3" x14ac:dyDescent="0.15">
      <c r="C2610" s="1"/>
    </row>
    <row r="2611" spans="3:3" x14ac:dyDescent="0.15">
      <c r="C2611" s="1"/>
    </row>
    <row r="2612" spans="3:3" x14ac:dyDescent="0.15">
      <c r="C2612" s="1"/>
    </row>
    <row r="2613" spans="3:3" x14ac:dyDescent="0.15">
      <c r="C2613" s="1"/>
    </row>
    <row r="2614" spans="3:3" x14ac:dyDescent="0.15">
      <c r="C2614" s="1"/>
    </row>
    <row r="2615" spans="3:3" x14ac:dyDescent="0.15">
      <c r="C2615" s="1"/>
    </row>
    <row r="2616" spans="3:3" x14ac:dyDescent="0.15">
      <c r="C2616" s="1"/>
    </row>
    <row r="2617" spans="3:3" x14ac:dyDescent="0.15">
      <c r="C2617" s="1"/>
    </row>
    <row r="2618" spans="3:3" x14ac:dyDescent="0.15">
      <c r="C2618" s="1"/>
    </row>
    <row r="2619" spans="3:3" x14ac:dyDescent="0.15">
      <c r="C2619" s="1"/>
    </row>
    <row r="2620" spans="3:3" x14ac:dyDescent="0.15">
      <c r="C2620" s="1"/>
    </row>
    <row r="2621" spans="3:3" x14ac:dyDescent="0.15">
      <c r="C2621" s="1"/>
    </row>
    <row r="2622" spans="3:3" x14ac:dyDescent="0.15">
      <c r="C2622" s="1"/>
    </row>
    <row r="2623" spans="3:3" x14ac:dyDescent="0.15">
      <c r="C2623" s="1"/>
    </row>
    <row r="2624" spans="3:3" x14ac:dyDescent="0.15">
      <c r="C2624" s="1"/>
    </row>
    <row r="2625" spans="3:3" x14ac:dyDescent="0.15">
      <c r="C2625" s="1"/>
    </row>
    <row r="2626" spans="3:3" x14ac:dyDescent="0.15">
      <c r="C2626" s="1"/>
    </row>
    <row r="2627" spans="3:3" x14ac:dyDescent="0.15">
      <c r="C2627" s="1"/>
    </row>
    <row r="2628" spans="3:3" x14ac:dyDescent="0.15">
      <c r="C2628" s="1"/>
    </row>
    <row r="2629" spans="3:3" x14ac:dyDescent="0.15">
      <c r="C2629" s="1"/>
    </row>
    <row r="2630" spans="3:3" x14ac:dyDescent="0.15">
      <c r="C2630" s="1"/>
    </row>
    <row r="2631" spans="3:3" x14ac:dyDescent="0.15">
      <c r="C2631" s="1"/>
    </row>
    <row r="2632" spans="3:3" x14ac:dyDescent="0.15">
      <c r="C2632" s="1"/>
    </row>
    <row r="2633" spans="3:3" x14ac:dyDescent="0.15">
      <c r="C2633" s="1"/>
    </row>
    <row r="2634" spans="3:3" x14ac:dyDescent="0.15">
      <c r="C2634" s="1"/>
    </row>
    <row r="2635" spans="3:3" x14ac:dyDescent="0.15">
      <c r="C2635" s="1"/>
    </row>
    <row r="2636" spans="3:3" x14ac:dyDescent="0.15">
      <c r="C2636" s="1"/>
    </row>
    <row r="2637" spans="3:3" x14ac:dyDescent="0.15">
      <c r="C2637" s="1"/>
    </row>
    <row r="2638" spans="3:3" x14ac:dyDescent="0.15">
      <c r="C2638" s="1"/>
    </row>
    <row r="2639" spans="3:3" x14ac:dyDescent="0.15">
      <c r="C2639" s="1"/>
    </row>
    <row r="2640" spans="3:3" x14ac:dyDescent="0.15">
      <c r="C2640" s="1"/>
    </row>
    <row r="2641" spans="3:3" x14ac:dyDescent="0.15">
      <c r="C2641" s="1"/>
    </row>
    <row r="2642" spans="3:3" x14ac:dyDescent="0.15">
      <c r="C2642" s="1"/>
    </row>
    <row r="2643" spans="3:3" x14ac:dyDescent="0.15">
      <c r="C2643" s="1"/>
    </row>
    <row r="2644" spans="3:3" x14ac:dyDescent="0.15">
      <c r="C2644" s="1"/>
    </row>
    <row r="2645" spans="3:3" x14ac:dyDescent="0.15">
      <c r="C2645" s="1"/>
    </row>
    <row r="2646" spans="3:3" x14ac:dyDescent="0.15">
      <c r="C2646" s="1"/>
    </row>
    <row r="2647" spans="3:3" x14ac:dyDescent="0.15">
      <c r="C2647" s="1"/>
    </row>
    <row r="2648" spans="3:3" x14ac:dyDescent="0.15">
      <c r="C2648" s="1"/>
    </row>
    <row r="2649" spans="3:3" x14ac:dyDescent="0.15">
      <c r="C2649" s="1"/>
    </row>
    <row r="2650" spans="3:3" x14ac:dyDescent="0.15">
      <c r="C2650" s="1"/>
    </row>
    <row r="2651" spans="3:3" x14ac:dyDescent="0.15">
      <c r="C2651" s="1"/>
    </row>
    <row r="2652" spans="3:3" x14ac:dyDescent="0.15">
      <c r="C2652" s="1"/>
    </row>
    <row r="2653" spans="3:3" x14ac:dyDescent="0.15">
      <c r="C2653" s="1"/>
    </row>
    <row r="2654" spans="3:3" x14ac:dyDescent="0.15">
      <c r="C2654" s="1"/>
    </row>
    <row r="2655" spans="3:3" x14ac:dyDescent="0.15">
      <c r="C2655" s="1"/>
    </row>
    <row r="2656" spans="3:3" x14ac:dyDescent="0.15">
      <c r="C2656" s="1"/>
    </row>
    <row r="2657" spans="3:3" x14ac:dyDescent="0.15">
      <c r="C2657" s="1"/>
    </row>
    <row r="2658" spans="3:3" x14ac:dyDescent="0.15">
      <c r="C2658" s="1"/>
    </row>
    <row r="2659" spans="3:3" x14ac:dyDescent="0.15">
      <c r="C2659" s="1"/>
    </row>
    <row r="2660" spans="3:3" x14ac:dyDescent="0.15">
      <c r="C2660" s="1"/>
    </row>
    <row r="2661" spans="3:3" x14ac:dyDescent="0.15">
      <c r="C2661" s="1"/>
    </row>
    <row r="2662" spans="3:3" x14ac:dyDescent="0.15">
      <c r="C2662" s="1"/>
    </row>
    <row r="2663" spans="3:3" x14ac:dyDescent="0.15">
      <c r="C2663" s="1"/>
    </row>
    <row r="2664" spans="3:3" x14ac:dyDescent="0.15">
      <c r="C2664" s="1"/>
    </row>
    <row r="2665" spans="3:3" x14ac:dyDescent="0.15">
      <c r="C2665" s="1"/>
    </row>
    <row r="2666" spans="3:3" x14ac:dyDescent="0.15">
      <c r="C2666" s="1"/>
    </row>
    <row r="2667" spans="3:3" x14ac:dyDescent="0.15">
      <c r="C2667" s="1"/>
    </row>
    <row r="2668" spans="3:3" x14ac:dyDescent="0.15">
      <c r="C2668" s="1"/>
    </row>
    <row r="2669" spans="3:3" x14ac:dyDescent="0.15">
      <c r="C2669" s="1"/>
    </row>
    <row r="2670" spans="3:3" x14ac:dyDescent="0.15">
      <c r="C2670" s="1"/>
    </row>
    <row r="2671" spans="3:3" x14ac:dyDescent="0.15">
      <c r="C2671" s="1"/>
    </row>
    <row r="2672" spans="3:3" x14ac:dyDescent="0.15">
      <c r="C2672" s="1"/>
    </row>
    <row r="2673" spans="3:3" x14ac:dyDescent="0.15">
      <c r="C2673" s="1"/>
    </row>
    <row r="2674" spans="3:3" x14ac:dyDescent="0.15">
      <c r="C2674" s="1"/>
    </row>
    <row r="2675" spans="3:3" x14ac:dyDescent="0.15">
      <c r="C2675" s="1"/>
    </row>
    <row r="2676" spans="3:3" x14ac:dyDescent="0.15">
      <c r="C2676" s="1"/>
    </row>
    <row r="2677" spans="3:3" x14ac:dyDescent="0.15">
      <c r="C2677" s="1"/>
    </row>
    <row r="2678" spans="3:3" x14ac:dyDescent="0.15">
      <c r="C2678" s="1"/>
    </row>
    <row r="2679" spans="3:3" x14ac:dyDescent="0.15">
      <c r="C2679" s="1"/>
    </row>
    <row r="2680" spans="3:3" x14ac:dyDescent="0.15">
      <c r="C2680" s="1"/>
    </row>
    <row r="2681" spans="3:3" x14ac:dyDescent="0.15">
      <c r="C2681" s="1"/>
    </row>
    <row r="2682" spans="3:3" x14ac:dyDescent="0.15">
      <c r="C2682" s="1"/>
    </row>
    <row r="2683" spans="3:3" x14ac:dyDescent="0.15">
      <c r="C2683" s="1"/>
    </row>
    <row r="2684" spans="3:3" x14ac:dyDescent="0.15">
      <c r="C2684" s="1"/>
    </row>
    <row r="2685" spans="3:3" x14ac:dyDescent="0.15">
      <c r="C2685" s="1"/>
    </row>
    <row r="2686" spans="3:3" x14ac:dyDescent="0.15">
      <c r="C2686" s="1"/>
    </row>
    <row r="2687" spans="3:3" x14ac:dyDescent="0.15">
      <c r="C2687" s="1"/>
    </row>
    <row r="2688" spans="3:3" x14ac:dyDescent="0.15">
      <c r="C2688" s="1"/>
    </row>
    <row r="2689" spans="3:3" x14ac:dyDescent="0.15">
      <c r="C2689" s="1"/>
    </row>
    <row r="2690" spans="3:3" x14ac:dyDescent="0.15">
      <c r="C2690" s="1"/>
    </row>
    <row r="2691" spans="3:3" x14ac:dyDescent="0.15">
      <c r="C2691" s="1"/>
    </row>
    <row r="2692" spans="3:3" x14ac:dyDescent="0.15">
      <c r="C2692" s="1"/>
    </row>
    <row r="2693" spans="3:3" x14ac:dyDescent="0.15">
      <c r="C2693" s="1"/>
    </row>
    <row r="2694" spans="3:3" x14ac:dyDescent="0.15">
      <c r="C2694" s="1"/>
    </row>
    <row r="2695" spans="3:3" x14ac:dyDescent="0.15">
      <c r="C2695" s="1"/>
    </row>
    <row r="2696" spans="3:3" x14ac:dyDescent="0.15">
      <c r="C2696" s="1"/>
    </row>
    <row r="2697" spans="3:3" x14ac:dyDescent="0.15">
      <c r="C2697" s="1"/>
    </row>
    <row r="2698" spans="3:3" x14ac:dyDescent="0.15">
      <c r="C2698" s="1"/>
    </row>
    <row r="2699" spans="3:3" x14ac:dyDescent="0.15">
      <c r="C2699" s="1"/>
    </row>
    <row r="2700" spans="3:3" x14ac:dyDescent="0.15">
      <c r="C2700" s="1"/>
    </row>
    <row r="2701" spans="3:3" x14ac:dyDescent="0.15">
      <c r="C2701" s="1"/>
    </row>
    <row r="2702" spans="3:3" x14ac:dyDescent="0.15">
      <c r="C2702" s="1"/>
    </row>
    <row r="2703" spans="3:3" x14ac:dyDescent="0.15">
      <c r="C2703" s="1"/>
    </row>
    <row r="2704" spans="3:3" x14ac:dyDescent="0.15">
      <c r="C2704" s="1"/>
    </row>
    <row r="2705" spans="3:3" x14ac:dyDescent="0.15">
      <c r="C2705" s="1"/>
    </row>
    <row r="2706" spans="3:3" x14ac:dyDescent="0.15">
      <c r="C2706" s="1"/>
    </row>
    <row r="2707" spans="3:3" x14ac:dyDescent="0.15">
      <c r="C2707" s="1"/>
    </row>
    <row r="2708" spans="3:3" x14ac:dyDescent="0.15">
      <c r="C2708" s="1"/>
    </row>
    <row r="2709" spans="3:3" x14ac:dyDescent="0.15">
      <c r="C2709" s="1"/>
    </row>
    <row r="2710" spans="3:3" x14ac:dyDescent="0.15">
      <c r="C2710" s="1"/>
    </row>
    <row r="2711" spans="3:3" x14ac:dyDescent="0.15">
      <c r="C2711" s="1"/>
    </row>
    <row r="2712" spans="3:3" x14ac:dyDescent="0.15">
      <c r="C2712" s="1"/>
    </row>
    <row r="2713" spans="3:3" x14ac:dyDescent="0.15">
      <c r="C2713" s="1"/>
    </row>
    <row r="2714" spans="3:3" x14ac:dyDescent="0.15">
      <c r="C2714" s="1"/>
    </row>
    <row r="2715" spans="3:3" x14ac:dyDescent="0.15">
      <c r="C2715" s="1"/>
    </row>
    <row r="2716" spans="3:3" x14ac:dyDescent="0.15">
      <c r="C2716" s="1"/>
    </row>
    <row r="2717" spans="3:3" x14ac:dyDescent="0.15">
      <c r="C2717" s="1"/>
    </row>
    <row r="2718" spans="3:3" x14ac:dyDescent="0.15">
      <c r="C2718" s="1"/>
    </row>
    <row r="2719" spans="3:3" x14ac:dyDescent="0.15">
      <c r="C2719" s="1"/>
    </row>
    <row r="2720" spans="3:3" x14ac:dyDescent="0.15">
      <c r="C2720" s="1"/>
    </row>
    <row r="2721" spans="3:3" x14ac:dyDescent="0.15">
      <c r="C2721" s="1"/>
    </row>
    <row r="2722" spans="3:3" x14ac:dyDescent="0.15">
      <c r="C2722" s="1"/>
    </row>
    <row r="2723" spans="3:3" x14ac:dyDescent="0.15">
      <c r="C2723" s="1"/>
    </row>
    <row r="2724" spans="3:3" x14ac:dyDescent="0.15">
      <c r="C2724" s="1"/>
    </row>
    <row r="2725" spans="3:3" x14ac:dyDescent="0.15">
      <c r="C2725" s="1"/>
    </row>
    <row r="2726" spans="3:3" x14ac:dyDescent="0.15">
      <c r="C2726" s="1"/>
    </row>
    <row r="2727" spans="3:3" x14ac:dyDescent="0.15">
      <c r="C2727" s="1"/>
    </row>
    <row r="2728" spans="3:3" x14ac:dyDescent="0.15">
      <c r="C2728" s="1"/>
    </row>
    <row r="2729" spans="3:3" x14ac:dyDescent="0.15">
      <c r="C2729" s="1"/>
    </row>
    <row r="2730" spans="3:3" x14ac:dyDescent="0.15">
      <c r="C2730" s="1"/>
    </row>
    <row r="2731" spans="3:3" x14ac:dyDescent="0.15">
      <c r="C2731" s="1"/>
    </row>
    <row r="2732" spans="3:3" x14ac:dyDescent="0.15">
      <c r="C2732" s="1"/>
    </row>
    <row r="2733" spans="3:3" x14ac:dyDescent="0.15">
      <c r="C2733" s="1"/>
    </row>
    <row r="2734" spans="3:3" x14ac:dyDescent="0.15">
      <c r="C2734" s="1"/>
    </row>
    <row r="2735" spans="3:3" x14ac:dyDescent="0.15">
      <c r="C2735" s="1"/>
    </row>
    <row r="2736" spans="3:3" x14ac:dyDescent="0.15">
      <c r="C2736" s="1"/>
    </row>
    <row r="2737" spans="3:3" x14ac:dyDescent="0.15">
      <c r="C2737" s="1"/>
    </row>
    <row r="2738" spans="3:3" x14ac:dyDescent="0.15">
      <c r="C2738" s="1"/>
    </row>
    <row r="2739" spans="3:3" x14ac:dyDescent="0.15">
      <c r="C2739" s="1"/>
    </row>
    <row r="2740" spans="3:3" x14ac:dyDescent="0.15">
      <c r="C2740" s="1"/>
    </row>
    <row r="2741" spans="3:3" x14ac:dyDescent="0.15">
      <c r="C2741" s="1"/>
    </row>
    <row r="2742" spans="3:3" x14ac:dyDescent="0.15">
      <c r="C2742" s="1"/>
    </row>
    <row r="2743" spans="3:3" x14ac:dyDescent="0.15">
      <c r="C2743" s="1"/>
    </row>
    <row r="2744" spans="3:3" x14ac:dyDescent="0.15">
      <c r="C2744" s="1"/>
    </row>
    <row r="2745" spans="3:3" x14ac:dyDescent="0.15">
      <c r="C2745" s="1"/>
    </row>
    <row r="2746" spans="3:3" x14ac:dyDescent="0.15">
      <c r="C2746" s="1"/>
    </row>
    <row r="2747" spans="3:3" x14ac:dyDescent="0.15">
      <c r="C2747" s="1"/>
    </row>
    <row r="2748" spans="3:3" x14ac:dyDescent="0.15">
      <c r="C2748" s="1"/>
    </row>
    <row r="2749" spans="3:3" x14ac:dyDescent="0.15">
      <c r="C2749" s="1"/>
    </row>
    <row r="2750" spans="3:3" x14ac:dyDescent="0.15">
      <c r="C2750" s="1"/>
    </row>
    <row r="2751" spans="3:3" x14ac:dyDescent="0.15">
      <c r="C2751" s="1"/>
    </row>
    <row r="2752" spans="3:3" x14ac:dyDescent="0.15">
      <c r="C2752" s="1"/>
    </row>
    <row r="2753" spans="3:3" x14ac:dyDescent="0.15">
      <c r="C2753" s="1"/>
    </row>
    <row r="2754" spans="3:3" x14ac:dyDescent="0.15">
      <c r="C2754" s="1"/>
    </row>
    <row r="2755" spans="3:3" x14ac:dyDescent="0.15">
      <c r="C2755" s="1"/>
    </row>
    <row r="2756" spans="3:3" x14ac:dyDescent="0.15">
      <c r="C2756" s="1"/>
    </row>
    <row r="2757" spans="3:3" x14ac:dyDescent="0.15">
      <c r="C2757" s="1"/>
    </row>
    <row r="2758" spans="3:3" x14ac:dyDescent="0.15">
      <c r="C2758" s="1"/>
    </row>
    <row r="2759" spans="3:3" x14ac:dyDescent="0.15">
      <c r="C2759" s="1"/>
    </row>
    <row r="2760" spans="3:3" x14ac:dyDescent="0.15">
      <c r="C2760" s="1"/>
    </row>
    <row r="2761" spans="3:3" x14ac:dyDescent="0.15">
      <c r="C2761" s="1"/>
    </row>
    <row r="2762" spans="3:3" x14ac:dyDescent="0.15">
      <c r="C2762" s="1"/>
    </row>
    <row r="2763" spans="3:3" x14ac:dyDescent="0.15">
      <c r="C2763" s="1"/>
    </row>
    <row r="2764" spans="3:3" x14ac:dyDescent="0.15">
      <c r="C2764" s="1"/>
    </row>
    <row r="2765" spans="3:3" x14ac:dyDescent="0.15">
      <c r="C2765" s="1"/>
    </row>
    <row r="2766" spans="3:3" x14ac:dyDescent="0.15">
      <c r="C2766" s="1"/>
    </row>
    <row r="2767" spans="3:3" x14ac:dyDescent="0.15">
      <c r="C2767" s="1"/>
    </row>
    <row r="2768" spans="3:3" x14ac:dyDescent="0.15">
      <c r="C2768" s="1"/>
    </row>
    <row r="2769" spans="3:3" x14ac:dyDescent="0.15">
      <c r="C2769" s="1"/>
    </row>
    <row r="2770" spans="3:3" x14ac:dyDescent="0.15">
      <c r="C2770" s="1"/>
    </row>
    <row r="2771" spans="3:3" x14ac:dyDescent="0.15">
      <c r="C2771" s="1"/>
    </row>
    <row r="2772" spans="3:3" x14ac:dyDescent="0.15">
      <c r="C2772" s="1"/>
    </row>
    <row r="2773" spans="3:3" x14ac:dyDescent="0.15">
      <c r="C2773" s="1"/>
    </row>
    <row r="2774" spans="3:3" x14ac:dyDescent="0.15">
      <c r="C2774" s="1"/>
    </row>
    <row r="2775" spans="3:3" x14ac:dyDescent="0.15">
      <c r="C2775" s="1"/>
    </row>
    <row r="2776" spans="3:3" x14ac:dyDescent="0.15">
      <c r="C2776" s="1"/>
    </row>
    <row r="2777" spans="3:3" x14ac:dyDescent="0.15">
      <c r="C2777" s="1"/>
    </row>
    <row r="2778" spans="3:3" x14ac:dyDescent="0.15">
      <c r="C2778" s="1"/>
    </row>
    <row r="2779" spans="3:3" x14ac:dyDescent="0.15">
      <c r="C2779" s="1"/>
    </row>
    <row r="2780" spans="3:3" x14ac:dyDescent="0.15">
      <c r="C2780" s="1"/>
    </row>
    <row r="2781" spans="3:3" x14ac:dyDescent="0.15">
      <c r="C2781" s="1"/>
    </row>
    <row r="2782" spans="3:3" x14ac:dyDescent="0.15">
      <c r="C2782" s="1"/>
    </row>
    <row r="2783" spans="3:3" x14ac:dyDescent="0.15">
      <c r="C2783" s="1"/>
    </row>
    <row r="2784" spans="3:3" x14ac:dyDescent="0.15">
      <c r="C2784" s="1"/>
    </row>
    <row r="2785" spans="3:3" x14ac:dyDescent="0.15">
      <c r="C2785" s="1"/>
    </row>
    <row r="2786" spans="3:3" x14ac:dyDescent="0.15">
      <c r="C2786" s="1"/>
    </row>
    <row r="2787" spans="3:3" x14ac:dyDescent="0.15">
      <c r="C2787" s="1"/>
    </row>
    <row r="2788" spans="3:3" x14ac:dyDescent="0.15">
      <c r="C2788" s="1"/>
    </row>
    <row r="2789" spans="3:3" x14ac:dyDescent="0.15">
      <c r="C2789" s="1"/>
    </row>
    <row r="2790" spans="3:3" x14ac:dyDescent="0.15">
      <c r="C2790" s="1"/>
    </row>
    <row r="2791" spans="3:3" x14ac:dyDescent="0.15">
      <c r="C2791" s="1"/>
    </row>
    <row r="2792" spans="3:3" x14ac:dyDescent="0.15">
      <c r="C2792" s="1"/>
    </row>
    <row r="2793" spans="3:3" x14ac:dyDescent="0.15">
      <c r="C2793" s="1"/>
    </row>
    <row r="2794" spans="3:3" x14ac:dyDescent="0.15">
      <c r="C2794" s="1"/>
    </row>
    <row r="2795" spans="3:3" x14ac:dyDescent="0.15">
      <c r="C2795" s="1"/>
    </row>
    <row r="2796" spans="3:3" x14ac:dyDescent="0.15">
      <c r="C2796" s="1"/>
    </row>
    <row r="2797" spans="3:3" x14ac:dyDescent="0.15">
      <c r="C2797" s="1"/>
    </row>
    <row r="2798" spans="3:3" x14ac:dyDescent="0.15">
      <c r="C2798" s="1"/>
    </row>
    <row r="2799" spans="3:3" x14ac:dyDescent="0.15">
      <c r="C2799" s="1"/>
    </row>
    <row r="2800" spans="3:3" x14ac:dyDescent="0.15">
      <c r="C2800" s="1"/>
    </row>
    <row r="2801" spans="3:3" x14ac:dyDescent="0.15">
      <c r="C2801" s="1"/>
    </row>
    <row r="2802" spans="3:3" x14ac:dyDescent="0.15">
      <c r="C2802" s="1"/>
    </row>
    <row r="2803" spans="3:3" x14ac:dyDescent="0.15">
      <c r="C2803" s="1"/>
    </row>
    <row r="2804" spans="3:3" x14ac:dyDescent="0.15">
      <c r="C2804" s="1"/>
    </row>
    <row r="2805" spans="3:3" x14ac:dyDescent="0.15">
      <c r="C2805" s="1"/>
    </row>
    <row r="2806" spans="3:3" x14ac:dyDescent="0.15">
      <c r="C2806" s="1"/>
    </row>
    <row r="2807" spans="3:3" x14ac:dyDescent="0.15">
      <c r="C2807" s="1"/>
    </row>
    <row r="2808" spans="3:3" x14ac:dyDescent="0.15">
      <c r="C2808" s="1"/>
    </row>
    <row r="2809" spans="3:3" x14ac:dyDescent="0.15">
      <c r="C2809" s="1"/>
    </row>
    <row r="2810" spans="3:3" x14ac:dyDescent="0.15">
      <c r="C2810" s="1"/>
    </row>
    <row r="2811" spans="3:3" x14ac:dyDescent="0.15">
      <c r="C2811" s="1"/>
    </row>
    <row r="2812" spans="3:3" x14ac:dyDescent="0.15">
      <c r="C2812" s="1"/>
    </row>
    <row r="2813" spans="3:3" x14ac:dyDescent="0.15">
      <c r="C2813" s="1"/>
    </row>
    <row r="2814" spans="3:3" x14ac:dyDescent="0.15">
      <c r="C2814" s="1"/>
    </row>
    <row r="2815" spans="3:3" x14ac:dyDescent="0.15">
      <c r="C2815" s="1"/>
    </row>
    <row r="2816" spans="3:3" x14ac:dyDescent="0.15">
      <c r="C2816" s="1"/>
    </row>
    <row r="2817" spans="3:3" x14ac:dyDescent="0.15">
      <c r="C2817" s="1"/>
    </row>
    <row r="2818" spans="3:3" x14ac:dyDescent="0.15">
      <c r="C2818" s="1"/>
    </row>
    <row r="2819" spans="3:3" x14ac:dyDescent="0.15">
      <c r="C2819" s="1"/>
    </row>
    <row r="2820" spans="3:3" x14ac:dyDescent="0.15">
      <c r="C2820" s="1"/>
    </row>
    <row r="2821" spans="3:3" x14ac:dyDescent="0.15">
      <c r="C2821" s="1"/>
    </row>
    <row r="2822" spans="3:3" x14ac:dyDescent="0.15">
      <c r="C2822" s="1"/>
    </row>
    <row r="2823" spans="3:3" x14ac:dyDescent="0.15">
      <c r="C2823" s="1"/>
    </row>
    <row r="2824" spans="3:3" x14ac:dyDescent="0.15">
      <c r="C2824" s="1"/>
    </row>
    <row r="2825" spans="3:3" x14ac:dyDescent="0.15">
      <c r="C2825" s="1"/>
    </row>
    <row r="2826" spans="3:3" x14ac:dyDescent="0.15">
      <c r="C2826" s="1"/>
    </row>
    <row r="2827" spans="3:3" x14ac:dyDescent="0.15">
      <c r="C2827" s="1"/>
    </row>
    <row r="2828" spans="3:3" x14ac:dyDescent="0.15">
      <c r="C2828" s="1"/>
    </row>
    <row r="2829" spans="3:3" x14ac:dyDescent="0.15">
      <c r="C2829" s="1"/>
    </row>
    <row r="2830" spans="3:3" x14ac:dyDescent="0.15">
      <c r="C2830" s="1"/>
    </row>
    <row r="2831" spans="3:3" x14ac:dyDescent="0.15">
      <c r="C2831" s="1"/>
    </row>
    <row r="2832" spans="3:3" x14ac:dyDescent="0.15">
      <c r="C2832" s="1"/>
    </row>
    <row r="2833" spans="3:3" x14ac:dyDescent="0.15">
      <c r="C2833" s="1"/>
    </row>
    <row r="2834" spans="3:3" x14ac:dyDescent="0.15">
      <c r="C2834" s="1"/>
    </row>
    <row r="2835" spans="3:3" x14ac:dyDescent="0.15">
      <c r="C2835" s="1"/>
    </row>
    <row r="2836" spans="3:3" x14ac:dyDescent="0.15">
      <c r="C2836" s="1"/>
    </row>
    <row r="2837" spans="3:3" x14ac:dyDescent="0.15">
      <c r="C2837" s="1"/>
    </row>
    <row r="2838" spans="3:3" x14ac:dyDescent="0.15">
      <c r="C2838" s="1"/>
    </row>
    <row r="2839" spans="3:3" x14ac:dyDescent="0.15">
      <c r="C2839" s="1"/>
    </row>
    <row r="2840" spans="3:3" x14ac:dyDescent="0.15">
      <c r="C2840" s="1"/>
    </row>
    <row r="2841" spans="3:3" x14ac:dyDescent="0.15">
      <c r="C2841" s="1"/>
    </row>
    <row r="2842" spans="3:3" x14ac:dyDescent="0.15">
      <c r="C2842" s="1"/>
    </row>
    <row r="2843" spans="3:3" x14ac:dyDescent="0.15">
      <c r="C2843" s="1"/>
    </row>
    <row r="2844" spans="3:3" x14ac:dyDescent="0.15">
      <c r="C2844" s="1"/>
    </row>
    <row r="2845" spans="3:3" x14ac:dyDescent="0.15">
      <c r="C2845" s="1"/>
    </row>
    <row r="2846" spans="3:3" x14ac:dyDescent="0.15">
      <c r="C2846" s="1"/>
    </row>
    <row r="2847" spans="3:3" x14ac:dyDescent="0.15">
      <c r="C2847" s="1"/>
    </row>
    <row r="2848" spans="3:3" x14ac:dyDescent="0.15">
      <c r="C2848" s="1"/>
    </row>
    <row r="2849" spans="3:3" x14ac:dyDescent="0.15">
      <c r="C2849" s="1"/>
    </row>
    <row r="2850" spans="3:3" x14ac:dyDescent="0.15">
      <c r="C2850" s="1"/>
    </row>
    <row r="2851" spans="3:3" x14ac:dyDescent="0.15">
      <c r="C2851" s="1"/>
    </row>
    <row r="2852" spans="3:3" x14ac:dyDescent="0.15">
      <c r="C2852" s="1"/>
    </row>
    <row r="2853" spans="3:3" x14ac:dyDescent="0.15">
      <c r="C2853" s="1"/>
    </row>
    <row r="2854" spans="3:3" x14ac:dyDescent="0.15">
      <c r="C2854" s="1"/>
    </row>
    <row r="2855" spans="3:3" x14ac:dyDescent="0.15">
      <c r="C2855" s="1"/>
    </row>
    <row r="2856" spans="3:3" x14ac:dyDescent="0.15">
      <c r="C2856" s="1"/>
    </row>
    <row r="2857" spans="3:3" x14ac:dyDescent="0.15">
      <c r="C2857" s="1"/>
    </row>
    <row r="2858" spans="3:3" x14ac:dyDescent="0.15">
      <c r="C2858" s="1"/>
    </row>
    <row r="2859" spans="3:3" x14ac:dyDescent="0.15">
      <c r="C2859" s="1"/>
    </row>
    <row r="2860" spans="3:3" x14ac:dyDescent="0.15">
      <c r="C2860" s="1"/>
    </row>
    <row r="2861" spans="3:3" x14ac:dyDescent="0.15">
      <c r="C2861" s="1"/>
    </row>
    <row r="2862" spans="3:3" x14ac:dyDescent="0.15">
      <c r="C2862" s="1"/>
    </row>
    <row r="2863" spans="3:3" x14ac:dyDescent="0.15">
      <c r="C2863" s="1"/>
    </row>
    <row r="2864" spans="3:3" x14ac:dyDescent="0.15">
      <c r="C2864" s="1"/>
    </row>
    <row r="2865" spans="3:3" x14ac:dyDescent="0.15">
      <c r="C2865" s="1"/>
    </row>
    <row r="2866" spans="3:3" x14ac:dyDescent="0.15">
      <c r="C2866" s="1"/>
    </row>
    <row r="2867" spans="3:3" x14ac:dyDescent="0.15">
      <c r="C2867" s="1"/>
    </row>
    <row r="2868" spans="3:3" x14ac:dyDescent="0.15">
      <c r="C2868" s="1"/>
    </row>
    <row r="2869" spans="3:3" x14ac:dyDescent="0.15">
      <c r="C2869" s="1"/>
    </row>
    <row r="2870" spans="3:3" x14ac:dyDescent="0.15">
      <c r="C2870" s="1"/>
    </row>
    <row r="2871" spans="3:3" x14ac:dyDescent="0.15">
      <c r="C2871" s="1"/>
    </row>
    <row r="2872" spans="3:3" x14ac:dyDescent="0.15">
      <c r="C2872" s="1"/>
    </row>
    <row r="2873" spans="3:3" x14ac:dyDescent="0.15">
      <c r="C2873" s="1"/>
    </row>
    <row r="2874" spans="3:3" x14ac:dyDescent="0.15">
      <c r="C2874" s="1"/>
    </row>
    <row r="2875" spans="3:3" x14ac:dyDescent="0.15">
      <c r="C2875" s="1"/>
    </row>
    <row r="2876" spans="3:3" x14ac:dyDescent="0.15">
      <c r="C2876" s="1"/>
    </row>
    <row r="2877" spans="3:3" x14ac:dyDescent="0.15">
      <c r="C2877" s="1"/>
    </row>
    <row r="2878" spans="3:3" x14ac:dyDescent="0.15">
      <c r="C2878" s="1"/>
    </row>
    <row r="2879" spans="3:3" x14ac:dyDescent="0.15">
      <c r="C2879" s="1"/>
    </row>
    <row r="2880" spans="3:3" x14ac:dyDescent="0.15">
      <c r="C2880" s="1"/>
    </row>
    <row r="2881" spans="3:3" x14ac:dyDescent="0.15">
      <c r="C2881" s="1"/>
    </row>
    <row r="2882" spans="3:3" x14ac:dyDescent="0.15">
      <c r="C2882" s="1"/>
    </row>
    <row r="2883" spans="3:3" x14ac:dyDescent="0.15">
      <c r="C2883" s="1"/>
    </row>
    <row r="2884" spans="3:3" x14ac:dyDescent="0.15">
      <c r="C2884" s="1"/>
    </row>
    <row r="2885" spans="3:3" x14ac:dyDescent="0.15">
      <c r="C2885" s="1"/>
    </row>
    <row r="2886" spans="3:3" x14ac:dyDescent="0.15">
      <c r="C2886" s="1"/>
    </row>
    <row r="2887" spans="3:3" x14ac:dyDescent="0.15">
      <c r="C2887" s="1"/>
    </row>
    <row r="2888" spans="3:3" x14ac:dyDescent="0.15">
      <c r="C2888" s="1"/>
    </row>
    <row r="2889" spans="3:3" x14ac:dyDescent="0.15">
      <c r="C2889" s="1"/>
    </row>
    <row r="2890" spans="3:3" x14ac:dyDescent="0.15">
      <c r="C2890" s="1"/>
    </row>
    <row r="2891" spans="3:3" x14ac:dyDescent="0.15">
      <c r="C2891" s="1"/>
    </row>
    <row r="2892" spans="3:3" x14ac:dyDescent="0.15">
      <c r="C2892" s="1"/>
    </row>
    <row r="2893" spans="3:3" x14ac:dyDescent="0.15">
      <c r="C2893" s="1"/>
    </row>
    <row r="2894" spans="3:3" x14ac:dyDescent="0.15">
      <c r="C2894" s="1"/>
    </row>
    <row r="2895" spans="3:3" x14ac:dyDescent="0.15">
      <c r="C2895" s="1"/>
    </row>
    <row r="2896" spans="3:3" x14ac:dyDescent="0.15">
      <c r="C2896" s="1"/>
    </row>
    <row r="2897" spans="3:3" x14ac:dyDescent="0.15">
      <c r="C2897" s="1"/>
    </row>
    <row r="2898" spans="3:3" x14ac:dyDescent="0.15">
      <c r="C2898" s="1"/>
    </row>
    <row r="2899" spans="3:3" x14ac:dyDescent="0.15">
      <c r="C2899" s="1"/>
    </row>
    <row r="2900" spans="3:3" x14ac:dyDescent="0.15">
      <c r="C2900" s="1"/>
    </row>
    <row r="2901" spans="3:3" x14ac:dyDescent="0.15">
      <c r="C2901" s="1"/>
    </row>
    <row r="2902" spans="3:3" x14ac:dyDescent="0.15">
      <c r="C2902" s="1"/>
    </row>
    <row r="2903" spans="3:3" x14ac:dyDescent="0.15">
      <c r="C2903" s="1"/>
    </row>
    <row r="2904" spans="3:3" x14ac:dyDescent="0.15">
      <c r="C2904" s="1"/>
    </row>
    <row r="2905" spans="3:3" x14ac:dyDescent="0.15">
      <c r="C2905" s="1"/>
    </row>
    <row r="2906" spans="3:3" x14ac:dyDescent="0.15">
      <c r="C2906" s="1"/>
    </row>
    <row r="2907" spans="3:3" x14ac:dyDescent="0.15">
      <c r="C2907" s="1"/>
    </row>
    <row r="2908" spans="3:3" x14ac:dyDescent="0.15">
      <c r="C2908" s="1"/>
    </row>
    <row r="2909" spans="3:3" x14ac:dyDescent="0.15">
      <c r="C2909" s="1"/>
    </row>
    <row r="2910" spans="3:3" x14ac:dyDescent="0.15">
      <c r="C2910" s="1"/>
    </row>
    <row r="2911" spans="3:3" x14ac:dyDescent="0.15">
      <c r="C2911" s="1"/>
    </row>
    <row r="2912" spans="3:3" x14ac:dyDescent="0.15">
      <c r="C2912" s="1"/>
    </row>
    <row r="2913" spans="3:3" x14ac:dyDescent="0.15">
      <c r="C2913" s="1"/>
    </row>
    <row r="2914" spans="3:3" x14ac:dyDescent="0.15">
      <c r="C2914" s="1"/>
    </row>
    <row r="2915" spans="3:3" x14ac:dyDescent="0.15">
      <c r="C2915" s="1"/>
    </row>
    <row r="2916" spans="3:3" x14ac:dyDescent="0.15">
      <c r="C2916" s="1"/>
    </row>
    <row r="2917" spans="3:3" x14ac:dyDescent="0.15">
      <c r="C2917" s="1"/>
    </row>
    <row r="2918" spans="3:3" x14ac:dyDescent="0.15">
      <c r="C2918" s="1"/>
    </row>
    <row r="2919" spans="3:3" x14ac:dyDescent="0.15">
      <c r="C2919" s="1"/>
    </row>
    <row r="2920" spans="3:3" x14ac:dyDescent="0.15">
      <c r="C2920" s="1"/>
    </row>
    <row r="2921" spans="3:3" x14ac:dyDescent="0.15">
      <c r="C2921" s="1"/>
    </row>
    <row r="2922" spans="3:3" x14ac:dyDescent="0.15">
      <c r="C2922" s="1"/>
    </row>
    <row r="2923" spans="3:3" x14ac:dyDescent="0.15">
      <c r="C2923" s="1"/>
    </row>
    <row r="2924" spans="3:3" x14ac:dyDescent="0.15">
      <c r="C2924" s="1"/>
    </row>
    <row r="2925" spans="3:3" x14ac:dyDescent="0.15">
      <c r="C2925" s="1"/>
    </row>
    <row r="2926" spans="3:3" x14ac:dyDescent="0.15">
      <c r="C2926" s="1"/>
    </row>
    <row r="2927" spans="3:3" x14ac:dyDescent="0.15">
      <c r="C2927" s="1"/>
    </row>
    <row r="2928" spans="3:3" x14ac:dyDescent="0.15">
      <c r="C2928" s="1"/>
    </row>
    <row r="2929" spans="3:3" x14ac:dyDescent="0.15">
      <c r="C2929" s="1"/>
    </row>
    <row r="2930" spans="3:3" x14ac:dyDescent="0.15">
      <c r="C2930" s="1"/>
    </row>
    <row r="2931" spans="3:3" x14ac:dyDescent="0.15">
      <c r="C2931" s="1"/>
    </row>
    <row r="2932" spans="3:3" x14ac:dyDescent="0.15">
      <c r="C2932" s="1"/>
    </row>
    <row r="2933" spans="3:3" x14ac:dyDescent="0.15">
      <c r="C2933" s="1"/>
    </row>
    <row r="2934" spans="3:3" x14ac:dyDescent="0.15">
      <c r="C2934" s="1"/>
    </row>
    <row r="2935" spans="3:3" x14ac:dyDescent="0.15">
      <c r="C2935" s="1"/>
    </row>
    <row r="2936" spans="3:3" x14ac:dyDescent="0.15">
      <c r="C2936" s="1"/>
    </row>
    <row r="2937" spans="3:3" x14ac:dyDescent="0.15">
      <c r="C2937" s="1"/>
    </row>
    <row r="2938" spans="3:3" x14ac:dyDescent="0.15">
      <c r="C2938" s="1"/>
    </row>
    <row r="2939" spans="3:3" x14ac:dyDescent="0.15">
      <c r="C2939" s="1"/>
    </row>
    <row r="2940" spans="3:3" x14ac:dyDescent="0.15">
      <c r="C2940" s="1"/>
    </row>
    <row r="2941" spans="3:3" x14ac:dyDescent="0.15">
      <c r="C2941" s="1"/>
    </row>
    <row r="2942" spans="3:3" x14ac:dyDescent="0.15">
      <c r="C2942" s="1"/>
    </row>
    <row r="2943" spans="3:3" x14ac:dyDescent="0.15">
      <c r="C2943" s="1"/>
    </row>
    <row r="2944" spans="3:3" x14ac:dyDescent="0.15">
      <c r="C2944" s="1"/>
    </row>
    <row r="2945" spans="3:3" x14ac:dyDescent="0.15">
      <c r="C2945" s="1"/>
    </row>
    <row r="2946" spans="3:3" x14ac:dyDescent="0.15">
      <c r="C2946" s="1"/>
    </row>
    <row r="2947" spans="3:3" x14ac:dyDescent="0.15">
      <c r="C2947" s="1"/>
    </row>
    <row r="2948" spans="3:3" x14ac:dyDescent="0.15">
      <c r="C2948" s="1"/>
    </row>
    <row r="2949" spans="3:3" x14ac:dyDescent="0.15">
      <c r="C2949" s="1"/>
    </row>
    <row r="2950" spans="3:3" x14ac:dyDescent="0.15">
      <c r="C2950" s="1"/>
    </row>
    <row r="2951" spans="3:3" x14ac:dyDescent="0.15">
      <c r="C2951" s="1"/>
    </row>
    <row r="2952" spans="3:3" x14ac:dyDescent="0.15">
      <c r="C2952" s="1"/>
    </row>
    <row r="2953" spans="3:3" x14ac:dyDescent="0.15">
      <c r="C2953" s="1"/>
    </row>
    <row r="2954" spans="3:3" x14ac:dyDescent="0.15">
      <c r="C2954" s="1"/>
    </row>
    <row r="2955" spans="3:3" x14ac:dyDescent="0.15">
      <c r="C2955" s="1"/>
    </row>
    <row r="2956" spans="3:3" x14ac:dyDescent="0.15">
      <c r="C2956" s="1"/>
    </row>
    <row r="2957" spans="3:3" x14ac:dyDescent="0.15">
      <c r="C2957" s="1"/>
    </row>
    <row r="2958" spans="3:3" x14ac:dyDescent="0.15">
      <c r="C2958" s="1"/>
    </row>
    <row r="2959" spans="3:3" x14ac:dyDescent="0.15">
      <c r="C2959" s="1"/>
    </row>
    <row r="2960" spans="3:3" x14ac:dyDescent="0.15">
      <c r="C2960" s="1"/>
    </row>
    <row r="2961" spans="3:3" x14ac:dyDescent="0.15">
      <c r="C2961" s="1"/>
    </row>
    <row r="2962" spans="3:3" x14ac:dyDescent="0.15">
      <c r="C2962" s="1"/>
    </row>
    <row r="2963" spans="3:3" x14ac:dyDescent="0.15">
      <c r="C2963" s="1"/>
    </row>
    <row r="2964" spans="3:3" x14ac:dyDescent="0.15">
      <c r="C2964" s="1"/>
    </row>
    <row r="2965" spans="3:3" x14ac:dyDescent="0.15">
      <c r="C2965" s="1"/>
    </row>
    <row r="2966" spans="3:3" x14ac:dyDescent="0.15">
      <c r="C2966" s="1"/>
    </row>
    <row r="2967" spans="3:3" x14ac:dyDescent="0.15">
      <c r="C2967" s="1"/>
    </row>
    <row r="2968" spans="3:3" x14ac:dyDescent="0.15">
      <c r="C2968" s="1"/>
    </row>
    <row r="2969" spans="3:3" x14ac:dyDescent="0.15">
      <c r="C2969" s="1"/>
    </row>
    <row r="2970" spans="3:3" x14ac:dyDescent="0.15">
      <c r="C2970" s="1"/>
    </row>
    <row r="2971" spans="3:3" x14ac:dyDescent="0.15">
      <c r="C2971" s="1"/>
    </row>
    <row r="2972" spans="3:3" x14ac:dyDescent="0.15">
      <c r="C2972" s="1"/>
    </row>
    <row r="2973" spans="3:3" x14ac:dyDescent="0.15">
      <c r="C2973" s="1"/>
    </row>
    <row r="2974" spans="3:3" x14ac:dyDescent="0.15">
      <c r="C2974" s="1"/>
    </row>
    <row r="2975" spans="3:3" x14ac:dyDescent="0.15">
      <c r="C2975" s="1"/>
    </row>
    <row r="2976" spans="3:3" x14ac:dyDescent="0.15">
      <c r="C2976" s="1"/>
    </row>
    <row r="2977" spans="3:3" x14ac:dyDescent="0.15">
      <c r="C2977" s="1"/>
    </row>
    <row r="2978" spans="3:3" x14ac:dyDescent="0.15">
      <c r="C2978" s="1"/>
    </row>
    <row r="2979" spans="3:3" x14ac:dyDescent="0.15">
      <c r="C2979" s="1"/>
    </row>
    <row r="2980" spans="3:3" x14ac:dyDescent="0.15">
      <c r="C2980" s="1"/>
    </row>
    <row r="2981" spans="3:3" x14ac:dyDescent="0.15">
      <c r="C2981" s="1"/>
    </row>
    <row r="2982" spans="3:3" x14ac:dyDescent="0.15">
      <c r="C2982" s="1"/>
    </row>
    <row r="2983" spans="3:3" x14ac:dyDescent="0.15">
      <c r="C2983" s="1"/>
    </row>
    <row r="2984" spans="3:3" x14ac:dyDescent="0.15">
      <c r="C2984" s="1"/>
    </row>
    <row r="2985" spans="3:3" x14ac:dyDescent="0.15">
      <c r="C2985" s="1"/>
    </row>
    <row r="2986" spans="3:3" x14ac:dyDescent="0.15">
      <c r="C2986" s="1"/>
    </row>
    <row r="2987" spans="3:3" x14ac:dyDescent="0.15">
      <c r="C2987" s="1"/>
    </row>
    <row r="2988" spans="3:3" x14ac:dyDescent="0.15">
      <c r="C2988" s="1"/>
    </row>
    <row r="2989" spans="3:3" x14ac:dyDescent="0.15">
      <c r="C2989" s="1"/>
    </row>
    <row r="2990" spans="3:3" x14ac:dyDescent="0.15">
      <c r="C2990" s="1"/>
    </row>
    <row r="2991" spans="3:3" x14ac:dyDescent="0.15">
      <c r="C2991" s="1"/>
    </row>
    <row r="2992" spans="3:3" x14ac:dyDescent="0.15">
      <c r="C2992" s="1"/>
    </row>
    <row r="2993" spans="3:3" x14ac:dyDescent="0.15">
      <c r="C2993" s="1"/>
    </row>
    <row r="2994" spans="3:3" x14ac:dyDescent="0.15">
      <c r="C2994" s="1"/>
    </row>
    <row r="2995" spans="3:3" x14ac:dyDescent="0.15">
      <c r="C2995" s="1"/>
    </row>
    <row r="2996" spans="3:3" x14ac:dyDescent="0.15">
      <c r="C2996" s="1"/>
    </row>
    <row r="2997" spans="3:3" x14ac:dyDescent="0.15">
      <c r="C2997" s="1"/>
    </row>
    <row r="2998" spans="3:3" x14ac:dyDescent="0.15">
      <c r="C2998" s="1"/>
    </row>
    <row r="2999" spans="3:3" x14ac:dyDescent="0.15">
      <c r="C2999" s="1"/>
    </row>
    <row r="3000" spans="3:3" x14ac:dyDescent="0.15">
      <c r="C3000" s="1"/>
    </row>
    <row r="3001" spans="3:3" x14ac:dyDescent="0.15">
      <c r="C3001" s="1"/>
    </row>
    <row r="3002" spans="3:3" x14ac:dyDescent="0.15">
      <c r="C3002" s="1"/>
    </row>
    <row r="3003" spans="3:3" x14ac:dyDescent="0.15">
      <c r="C3003" s="1"/>
    </row>
    <row r="3004" spans="3:3" x14ac:dyDescent="0.15">
      <c r="C3004" s="1"/>
    </row>
    <row r="3005" spans="3:3" x14ac:dyDescent="0.15">
      <c r="C3005" s="1"/>
    </row>
    <row r="3006" spans="3:3" x14ac:dyDescent="0.15">
      <c r="C3006" s="1"/>
    </row>
    <row r="3007" spans="3:3" x14ac:dyDescent="0.15">
      <c r="C3007" s="1"/>
    </row>
    <row r="3008" spans="3:3" x14ac:dyDescent="0.15">
      <c r="C3008" s="1"/>
    </row>
    <row r="3009" spans="3:3" x14ac:dyDescent="0.15">
      <c r="C3009" s="1"/>
    </row>
    <row r="3010" spans="3:3" x14ac:dyDescent="0.15">
      <c r="C3010" s="1"/>
    </row>
    <row r="3011" spans="3:3" x14ac:dyDescent="0.15">
      <c r="C3011" s="1"/>
    </row>
    <row r="3012" spans="3:3" x14ac:dyDescent="0.15">
      <c r="C3012" s="1"/>
    </row>
    <row r="3013" spans="3:3" x14ac:dyDescent="0.15">
      <c r="C3013" s="1"/>
    </row>
    <row r="3014" spans="3:3" x14ac:dyDescent="0.15">
      <c r="C3014" s="1"/>
    </row>
    <row r="3015" spans="3:3" x14ac:dyDescent="0.15">
      <c r="C3015" s="1"/>
    </row>
    <row r="3016" spans="3:3" x14ac:dyDescent="0.15">
      <c r="C3016" s="1"/>
    </row>
    <row r="3017" spans="3:3" x14ac:dyDescent="0.15">
      <c r="C3017" s="1"/>
    </row>
    <row r="3018" spans="3:3" x14ac:dyDescent="0.15">
      <c r="C3018" s="1"/>
    </row>
    <row r="3019" spans="3:3" x14ac:dyDescent="0.15">
      <c r="C3019" s="1"/>
    </row>
    <row r="3020" spans="3:3" x14ac:dyDescent="0.15">
      <c r="C3020" s="1"/>
    </row>
    <row r="3021" spans="3:3" x14ac:dyDescent="0.15">
      <c r="C3021" s="1"/>
    </row>
    <row r="3022" spans="3:3" x14ac:dyDescent="0.15">
      <c r="C3022" s="1"/>
    </row>
    <row r="3023" spans="3:3" x14ac:dyDescent="0.15">
      <c r="C3023" s="1"/>
    </row>
    <row r="3024" spans="3:3" x14ac:dyDescent="0.15">
      <c r="C3024" s="1"/>
    </row>
    <row r="3025" spans="3:3" x14ac:dyDescent="0.15">
      <c r="C3025" s="1"/>
    </row>
    <row r="3026" spans="3:3" x14ac:dyDescent="0.15">
      <c r="C3026" s="1"/>
    </row>
    <row r="3027" spans="3:3" x14ac:dyDescent="0.15">
      <c r="C3027" s="1"/>
    </row>
    <row r="3028" spans="3:3" x14ac:dyDescent="0.15">
      <c r="C3028" s="1"/>
    </row>
    <row r="3029" spans="3:3" x14ac:dyDescent="0.15">
      <c r="C3029" s="1"/>
    </row>
    <row r="3030" spans="3:3" x14ac:dyDescent="0.15">
      <c r="C3030" s="1"/>
    </row>
    <row r="3031" spans="3:3" x14ac:dyDescent="0.15">
      <c r="C3031" s="1"/>
    </row>
    <row r="3032" spans="3:3" x14ac:dyDescent="0.15">
      <c r="C3032" s="1"/>
    </row>
    <row r="3033" spans="3:3" x14ac:dyDescent="0.15">
      <c r="C3033" s="1"/>
    </row>
    <row r="3034" spans="3:3" x14ac:dyDescent="0.15">
      <c r="C3034" s="1"/>
    </row>
    <row r="3035" spans="3:3" x14ac:dyDescent="0.15">
      <c r="C3035" s="1"/>
    </row>
    <row r="3036" spans="3:3" x14ac:dyDescent="0.15">
      <c r="C3036" s="1"/>
    </row>
    <row r="3037" spans="3:3" x14ac:dyDescent="0.15">
      <c r="C3037" s="1"/>
    </row>
    <row r="3038" spans="3:3" x14ac:dyDescent="0.15">
      <c r="C3038" s="1"/>
    </row>
    <row r="3039" spans="3:3" x14ac:dyDescent="0.15">
      <c r="C3039" s="1"/>
    </row>
    <row r="3040" spans="3:3" x14ac:dyDescent="0.15">
      <c r="C3040" s="1"/>
    </row>
    <row r="3041" spans="3:3" x14ac:dyDescent="0.15">
      <c r="C3041" s="1"/>
    </row>
    <row r="3042" spans="3:3" x14ac:dyDescent="0.15">
      <c r="C3042" s="1"/>
    </row>
    <row r="3043" spans="3:3" x14ac:dyDescent="0.15">
      <c r="C3043" s="1"/>
    </row>
    <row r="3044" spans="3:3" x14ac:dyDescent="0.15">
      <c r="C3044" s="1"/>
    </row>
    <row r="3045" spans="3:3" x14ac:dyDescent="0.15">
      <c r="C3045" s="1"/>
    </row>
    <row r="3046" spans="3:3" x14ac:dyDescent="0.15">
      <c r="C3046" s="1"/>
    </row>
    <row r="3047" spans="3:3" x14ac:dyDescent="0.15">
      <c r="C3047" s="1"/>
    </row>
    <row r="3048" spans="3:3" x14ac:dyDescent="0.15">
      <c r="C3048" s="1"/>
    </row>
    <row r="3049" spans="3:3" x14ac:dyDescent="0.15">
      <c r="C3049" s="1"/>
    </row>
    <row r="3050" spans="3:3" x14ac:dyDescent="0.15">
      <c r="C3050" s="1"/>
    </row>
    <row r="3051" spans="3:3" x14ac:dyDescent="0.15">
      <c r="C3051" s="1"/>
    </row>
    <row r="3052" spans="3:3" x14ac:dyDescent="0.15">
      <c r="C3052" s="1"/>
    </row>
    <row r="3053" spans="3:3" x14ac:dyDescent="0.15">
      <c r="C3053" s="1"/>
    </row>
    <row r="3054" spans="3:3" x14ac:dyDescent="0.15">
      <c r="C3054" s="1"/>
    </row>
    <row r="3055" spans="3:3" x14ac:dyDescent="0.15">
      <c r="C3055" s="1"/>
    </row>
    <row r="3056" spans="3:3" x14ac:dyDescent="0.15">
      <c r="C3056" s="1"/>
    </row>
    <row r="3057" spans="3:3" x14ac:dyDescent="0.15">
      <c r="C3057" s="1"/>
    </row>
    <row r="3058" spans="3:3" x14ac:dyDescent="0.15">
      <c r="C3058" s="1"/>
    </row>
    <row r="3059" spans="3:3" x14ac:dyDescent="0.15">
      <c r="C3059" s="1"/>
    </row>
    <row r="3060" spans="3:3" x14ac:dyDescent="0.15">
      <c r="C3060" s="1"/>
    </row>
    <row r="3061" spans="3:3" x14ac:dyDescent="0.15">
      <c r="C3061" s="1"/>
    </row>
    <row r="3062" spans="3:3" x14ac:dyDescent="0.15">
      <c r="C3062" s="1"/>
    </row>
    <row r="3063" spans="3:3" x14ac:dyDescent="0.15">
      <c r="C3063" s="1"/>
    </row>
    <row r="3064" spans="3:3" x14ac:dyDescent="0.15">
      <c r="C3064" s="1"/>
    </row>
    <row r="3065" spans="3:3" x14ac:dyDescent="0.15">
      <c r="C3065" s="1"/>
    </row>
    <row r="3066" spans="3:3" x14ac:dyDescent="0.15">
      <c r="C3066" s="1"/>
    </row>
    <row r="3067" spans="3:3" x14ac:dyDescent="0.15">
      <c r="C3067" s="1"/>
    </row>
    <row r="3068" spans="3:3" x14ac:dyDescent="0.15">
      <c r="C3068" s="1"/>
    </row>
    <row r="3069" spans="3:3" x14ac:dyDescent="0.15">
      <c r="C3069" s="1"/>
    </row>
    <row r="3070" spans="3:3" x14ac:dyDescent="0.15">
      <c r="C3070" s="1"/>
    </row>
    <row r="3071" spans="3:3" x14ac:dyDescent="0.15">
      <c r="C3071" s="1"/>
    </row>
    <row r="3072" spans="3:3" x14ac:dyDescent="0.15">
      <c r="C3072" s="1"/>
    </row>
    <row r="3073" spans="3:3" x14ac:dyDescent="0.15">
      <c r="C3073" s="1"/>
    </row>
    <row r="3074" spans="3:3" x14ac:dyDescent="0.15">
      <c r="C3074" s="1"/>
    </row>
    <row r="3075" spans="3:3" x14ac:dyDescent="0.15">
      <c r="C3075" s="1"/>
    </row>
    <row r="3076" spans="3:3" x14ac:dyDescent="0.15">
      <c r="C3076" s="1"/>
    </row>
    <row r="3077" spans="3:3" x14ac:dyDescent="0.15">
      <c r="C3077" s="1"/>
    </row>
    <row r="3078" spans="3:3" x14ac:dyDescent="0.15">
      <c r="C3078" s="1"/>
    </row>
    <row r="3079" spans="3:3" x14ac:dyDescent="0.15">
      <c r="C3079" s="1"/>
    </row>
    <row r="3080" spans="3:3" x14ac:dyDescent="0.15">
      <c r="C3080" s="1"/>
    </row>
    <row r="3081" spans="3:3" x14ac:dyDescent="0.15">
      <c r="C3081" s="1"/>
    </row>
    <row r="3082" spans="3:3" x14ac:dyDescent="0.15">
      <c r="C3082" s="1"/>
    </row>
    <row r="3083" spans="3:3" x14ac:dyDescent="0.15">
      <c r="C3083" s="1"/>
    </row>
    <row r="3084" spans="3:3" x14ac:dyDescent="0.15">
      <c r="C3084" s="1"/>
    </row>
    <row r="3085" spans="3:3" x14ac:dyDescent="0.15">
      <c r="C3085" s="1"/>
    </row>
    <row r="3086" spans="3:3" x14ac:dyDescent="0.15">
      <c r="C3086" s="1"/>
    </row>
    <row r="3087" spans="3:3" x14ac:dyDescent="0.15">
      <c r="C3087" s="1"/>
    </row>
    <row r="3088" spans="3:3" x14ac:dyDescent="0.15">
      <c r="C3088" s="1"/>
    </row>
    <row r="3089" spans="3:3" x14ac:dyDescent="0.15">
      <c r="C3089" s="1"/>
    </row>
    <row r="3090" spans="3:3" x14ac:dyDescent="0.15">
      <c r="C3090" s="1"/>
    </row>
    <row r="3091" spans="3:3" x14ac:dyDescent="0.15">
      <c r="C3091" s="1"/>
    </row>
    <row r="3092" spans="3:3" x14ac:dyDescent="0.15">
      <c r="C3092" s="1"/>
    </row>
    <row r="3093" spans="3:3" x14ac:dyDescent="0.15">
      <c r="C3093" s="1"/>
    </row>
    <row r="3094" spans="3:3" x14ac:dyDescent="0.15">
      <c r="C3094" s="1"/>
    </row>
    <row r="3095" spans="3:3" x14ac:dyDescent="0.15">
      <c r="C3095" s="1"/>
    </row>
    <row r="3096" spans="3:3" x14ac:dyDescent="0.15">
      <c r="C3096" s="1"/>
    </row>
    <row r="3097" spans="3:3" x14ac:dyDescent="0.15">
      <c r="C3097" s="1"/>
    </row>
    <row r="3098" spans="3:3" x14ac:dyDescent="0.15">
      <c r="C3098" s="1"/>
    </row>
    <row r="3099" spans="3:3" x14ac:dyDescent="0.15">
      <c r="C3099" s="1"/>
    </row>
    <row r="3100" spans="3:3" x14ac:dyDescent="0.15">
      <c r="C3100" s="1"/>
    </row>
    <row r="3101" spans="3:3" x14ac:dyDescent="0.15">
      <c r="C3101" s="1"/>
    </row>
    <row r="3102" spans="3:3" x14ac:dyDescent="0.15">
      <c r="C3102" s="1"/>
    </row>
    <row r="3103" spans="3:3" x14ac:dyDescent="0.15">
      <c r="C3103" s="1"/>
    </row>
    <row r="3104" spans="3:3" x14ac:dyDescent="0.15">
      <c r="C3104" s="1"/>
    </row>
    <row r="3105" spans="3:3" x14ac:dyDescent="0.15">
      <c r="C3105" s="1"/>
    </row>
    <row r="3106" spans="3:3" x14ac:dyDescent="0.15">
      <c r="C3106" s="1"/>
    </row>
    <row r="3107" spans="3:3" x14ac:dyDescent="0.15">
      <c r="C3107" s="1"/>
    </row>
    <row r="3108" spans="3:3" x14ac:dyDescent="0.15">
      <c r="C3108" s="1"/>
    </row>
    <row r="3109" spans="3:3" x14ac:dyDescent="0.15">
      <c r="C3109" s="1"/>
    </row>
    <row r="3110" spans="3:3" x14ac:dyDescent="0.15">
      <c r="C3110" s="1"/>
    </row>
    <row r="3111" spans="3:3" x14ac:dyDescent="0.15">
      <c r="C3111" s="1"/>
    </row>
    <row r="3112" spans="3:3" x14ac:dyDescent="0.15">
      <c r="C3112" s="1"/>
    </row>
    <row r="3113" spans="3:3" x14ac:dyDescent="0.15">
      <c r="C3113" s="1"/>
    </row>
    <row r="3114" spans="3:3" x14ac:dyDescent="0.15">
      <c r="C3114" s="1"/>
    </row>
    <row r="3115" spans="3:3" x14ac:dyDescent="0.15">
      <c r="C3115" s="1"/>
    </row>
    <row r="3116" spans="3:3" x14ac:dyDescent="0.15">
      <c r="C3116" s="1"/>
    </row>
    <row r="3117" spans="3:3" x14ac:dyDescent="0.15">
      <c r="C3117" s="1"/>
    </row>
    <row r="3118" spans="3:3" x14ac:dyDescent="0.15">
      <c r="C3118" s="1"/>
    </row>
    <row r="3119" spans="3:3" x14ac:dyDescent="0.15">
      <c r="C3119" s="1"/>
    </row>
    <row r="3120" spans="3:3" x14ac:dyDescent="0.15">
      <c r="C3120" s="1"/>
    </row>
    <row r="3121" spans="3:3" x14ac:dyDescent="0.15">
      <c r="C3121" s="1"/>
    </row>
    <row r="3122" spans="3:3" x14ac:dyDescent="0.15">
      <c r="C3122" s="1"/>
    </row>
    <row r="3123" spans="3:3" x14ac:dyDescent="0.15">
      <c r="C3123" s="1"/>
    </row>
    <row r="3124" spans="3:3" x14ac:dyDescent="0.15">
      <c r="C3124" s="1"/>
    </row>
    <row r="3125" spans="3:3" x14ac:dyDescent="0.15">
      <c r="C3125" s="1"/>
    </row>
    <row r="3126" spans="3:3" x14ac:dyDescent="0.15">
      <c r="C3126" s="1"/>
    </row>
    <row r="3127" spans="3:3" x14ac:dyDescent="0.15">
      <c r="C3127" s="1"/>
    </row>
    <row r="3128" spans="3:3" x14ac:dyDescent="0.15">
      <c r="C3128" s="1"/>
    </row>
    <row r="3129" spans="3:3" x14ac:dyDescent="0.15">
      <c r="C3129" s="1"/>
    </row>
    <row r="3130" spans="3:3" x14ac:dyDescent="0.15">
      <c r="C3130" s="1"/>
    </row>
    <row r="3131" spans="3:3" x14ac:dyDescent="0.15">
      <c r="C3131" s="1"/>
    </row>
    <row r="3132" spans="3:3" x14ac:dyDescent="0.15">
      <c r="C3132" s="1"/>
    </row>
    <row r="3133" spans="3:3" x14ac:dyDescent="0.15">
      <c r="C3133" s="1"/>
    </row>
    <row r="3134" spans="3:3" x14ac:dyDescent="0.15">
      <c r="C3134" s="1"/>
    </row>
    <row r="3135" spans="3:3" x14ac:dyDescent="0.15">
      <c r="C3135" s="1"/>
    </row>
    <row r="3136" spans="3:3" x14ac:dyDescent="0.15">
      <c r="C3136" s="1"/>
    </row>
    <row r="3137" spans="3:3" x14ac:dyDescent="0.15">
      <c r="C3137" s="1"/>
    </row>
    <row r="3138" spans="3:3" x14ac:dyDescent="0.15">
      <c r="C3138" s="1"/>
    </row>
    <row r="3139" spans="3:3" x14ac:dyDescent="0.15">
      <c r="C3139" s="1"/>
    </row>
    <row r="3140" spans="3:3" x14ac:dyDescent="0.15">
      <c r="C3140" s="1"/>
    </row>
    <row r="3141" spans="3:3" x14ac:dyDescent="0.15">
      <c r="C3141" s="1"/>
    </row>
    <row r="3142" spans="3:3" x14ac:dyDescent="0.15">
      <c r="C3142" s="1"/>
    </row>
    <row r="3143" spans="3:3" x14ac:dyDescent="0.15">
      <c r="C3143" s="1"/>
    </row>
    <row r="3144" spans="3:3" x14ac:dyDescent="0.15">
      <c r="C3144" s="1"/>
    </row>
    <row r="3145" spans="3:3" x14ac:dyDescent="0.15">
      <c r="C3145" s="1"/>
    </row>
    <row r="3146" spans="3:3" x14ac:dyDescent="0.15">
      <c r="C3146" s="1"/>
    </row>
    <row r="3147" spans="3:3" x14ac:dyDescent="0.15">
      <c r="C3147" s="1"/>
    </row>
    <row r="3148" spans="3:3" x14ac:dyDescent="0.15">
      <c r="C3148" s="1"/>
    </row>
    <row r="3149" spans="3:3" x14ac:dyDescent="0.15">
      <c r="C3149" s="1"/>
    </row>
    <row r="3150" spans="3:3" x14ac:dyDescent="0.15">
      <c r="C3150" s="1"/>
    </row>
    <row r="3151" spans="3:3" x14ac:dyDescent="0.15">
      <c r="C3151" s="1"/>
    </row>
    <row r="3152" spans="3:3" x14ac:dyDescent="0.15">
      <c r="C3152" s="1"/>
    </row>
    <row r="3153" spans="3:3" x14ac:dyDescent="0.15">
      <c r="C3153" s="1"/>
    </row>
    <row r="3154" spans="3:3" x14ac:dyDescent="0.15">
      <c r="C3154" s="1"/>
    </row>
    <row r="3155" spans="3:3" x14ac:dyDescent="0.15">
      <c r="C3155" s="1"/>
    </row>
    <row r="3156" spans="3:3" x14ac:dyDescent="0.15">
      <c r="C3156" s="1"/>
    </row>
    <row r="3157" spans="3:3" x14ac:dyDescent="0.15">
      <c r="C3157" s="1"/>
    </row>
    <row r="3158" spans="3:3" x14ac:dyDescent="0.15">
      <c r="C3158" s="1"/>
    </row>
    <row r="3159" spans="3:3" x14ac:dyDescent="0.15">
      <c r="C3159" s="1"/>
    </row>
    <row r="3160" spans="3:3" x14ac:dyDescent="0.15">
      <c r="C3160" s="1"/>
    </row>
    <row r="3161" spans="3:3" x14ac:dyDescent="0.15">
      <c r="C3161" s="1"/>
    </row>
    <row r="3162" spans="3:3" x14ac:dyDescent="0.15">
      <c r="C3162" s="1"/>
    </row>
    <row r="3163" spans="3:3" x14ac:dyDescent="0.15">
      <c r="C3163" s="1"/>
    </row>
    <row r="3164" spans="3:3" x14ac:dyDescent="0.15">
      <c r="C3164" s="1"/>
    </row>
    <row r="3165" spans="3:3" x14ac:dyDescent="0.15">
      <c r="C3165" s="1"/>
    </row>
    <row r="3166" spans="3:3" x14ac:dyDescent="0.15">
      <c r="C3166" s="1"/>
    </row>
    <row r="3167" spans="3:3" x14ac:dyDescent="0.15">
      <c r="C3167" s="1"/>
    </row>
    <row r="3168" spans="3:3" x14ac:dyDescent="0.15">
      <c r="C3168" s="1"/>
    </row>
    <row r="3169" spans="3:3" x14ac:dyDescent="0.15">
      <c r="C3169" s="1"/>
    </row>
    <row r="3170" spans="3:3" x14ac:dyDescent="0.15">
      <c r="C3170" s="1"/>
    </row>
    <row r="3171" spans="3:3" x14ac:dyDescent="0.15">
      <c r="C3171" s="1"/>
    </row>
    <row r="3172" spans="3:3" x14ac:dyDescent="0.15">
      <c r="C3172" s="1"/>
    </row>
    <row r="3173" spans="3:3" x14ac:dyDescent="0.15">
      <c r="C3173" s="1"/>
    </row>
    <row r="3174" spans="3:3" x14ac:dyDescent="0.15">
      <c r="C3174" s="1"/>
    </row>
    <row r="3175" spans="3:3" x14ac:dyDescent="0.15">
      <c r="C3175" s="1"/>
    </row>
    <row r="3176" spans="3:3" x14ac:dyDescent="0.15">
      <c r="C3176" s="1"/>
    </row>
    <row r="3177" spans="3:3" x14ac:dyDescent="0.15">
      <c r="C3177" s="1"/>
    </row>
    <row r="3178" spans="3:3" x14ac:dyDescent="0.15">
      <c r="C3178" s="1"/>
    </row>
    <row r="3179" spans="3:3" x14ac:dyDescent="0.15">
      <c r="C3179" s="1"/>
    </row>
    <row r="3180" spans="3:3" x14ac:dyDescent="0.15">
      <c r="C3180" s="1"/>
    </row>
    <row r="3181" spans="3:3" x14ac:dyDescent="0.15">
      <c r="C3181" s="1"/>
    </row>
    <row r="3182" spans="3:3" x14ac:dyDescent="0.15">
      <c r="C3182" s="1"/>
    </row>
    <row r="3183" spans="3:3" x14ac:dyDescent="0.15">
      <c r="C3183" s="1"/>
    </row>
    <row r="3184" spans="3:3" x14ac:dyDescent="0.15">
      <c r="C3184" s="1"/>
    </row>
    <row r="3185" spans="3:3" x14ac:dyDescent="0.15">
      <c r="C3185" s="1"/>
    </row>
    <row r="3186" spans="3:3" x14ac:dyDescent="0.15">
      <c r="C3186" s="1"/>
    </row>
    <row r="3187" spans="3:3" x14ac:dyDescent="0.15">
      <c r="C3187" s="1"/>
    </row>
    <row r="3188" spans="3:3" x14ac:dyDescent="0.15">
      <c r="C3188" s="1"/>
    </row>
    <row r="3189" spans="3:3" x14ac:dyDescent="0.15">
      <c r="C3189" s="1"/>
    </row>
    <row r="3190" spans="3:3" x14ac:dyDescent="0.15">
      <c r="C3190" s="1"/>
    </row>
    <row r="3191" spans="3:3" x14ac:dyDescent="0.15">
      <c r="C3191" s="1"/>
    </row>
    <row r="3192" spans="3:3" x14ac:dyDescent="0.15">
      <c r="C3192" s="1"/>
    </row>
    <row r="3193" spans="3:3" x14ac:dyDescent="0.15">
      <c r="C3193" s="1"/>
    </row>
    <row r="3194" spans="3:3" x14ac:dyDescent="0.15">
      <c r="C3194" s="1"/>
    </row>
    <row r="3195" spans="3:3" x14ac:dyDescent="0.15">
      <c r="C3195" s="1"/>
    </row>
    <row r="3196" spans="3:3" x14ac:dyDescent="0.15">
      <c r="C3196" s="1"/>
    </row>
    <row r="3197" spans="3:3" x14ac:dyDescent="0.15">
      <c r="C3197" s="1"/>
    </row>
    <row r="3198" spans="3:3" x14ac:dyDescent="0.15">
      <c r="C3198" s="1"/>
    </row>
    <row r="3199" spans="3:3" x14ac:dyDescent="0.15">
      <c r="C3199" s="1"/>
    </row>
    <row r="3200" spans="3:3" x14ac:dyDescent="0.15">
      <c r="C3200" s="1"/>
    </row>
    <row r="3201" spans="3:3" x14ac:dyDescent="0.15">
      <c r="C3201" s="1"/>
    </row>
    <row r="3202" spans="3:3" x14ac:dyDescent="0.15">
      <c r="C3202" s="1"/>
    </row>
    <row r="3203" spans="3:3" x14ac:dyDescent="0.15">
      <c r="C3203" s="1"/>
    </row>
    <row r="3204" spans="3:3" x14ac:dyDescent="0.15">
      <c r="C3204" s="1"/>
    </row>
    <row r="3205" spans="3:3" x14ac:dyDescent="0.15">
      <c r="C3205" s="1"/>
    </row>
    <row r="3206" spans="3:3" x14ac:dyDescent="0.15">
      <c r="C3206" s="1"/>
    </row>
    <row r="3207" spans="3:3" x14ac:dyDescent="0.15">
      <c r="C3207" s="1"/>
    </row>
    <row r="3208" spans="3:3" x14ac:dyDescent="0.15">
      <c r="C3208" s="1"/>
    </row>
    <row r="3209" spans="3:3" x14ac:dyDescent="0.15">
      <c r="C3209" s="1"/>
    </row>
    <row r="3210" spans="3:3" x14ac:dyDescent="0.15">
      <c r="C3210" s="1"/>
    </row>
    <row r="3211" spans="3:3" x14ac:dyDescent="0.15">
      <c r="C3211" s="1"/>
    </row>
    <row r="3212" spans="3:3" x14ac:dyDescent="0.15">
      <c r="C3212" s="1"/>
    </row>
    <row r="3213" spans="3:3" x14ac:dyDescent="0.15">
      <c r="C3213" s="1"/>
    </row>
    <row r="3214" spans="3:3" x14ac:dyDescent="0.15">
      <c r="C3214" s="1"/>
    </row>
    <row r="3215" spans="3:3" x14ac:dyDescent="0.15">
      <c r="C3215" s="1"/>
    </row>
    <row r="3216" spans="3:3" x14ac:dyDescent="0.15">
      <c r="C3216" s="1"/>
    </row>
    <row r="3217" spans="3:3" x14ac:dyDescent="0.15">
      <c r="C3217" s="1"/>
    </row>
    <row r="3218" spans="3:3" x14ac:dyDescent="0.15">
      <c r="C3218" s="1"/>
    </row>
    <row r="3219" spans="3:3" x14ac:dyDescent="0.15">
      <c r="C3219" s="1"/>
    </row>
    <row r="3220" spans="3:3" x14ac:dyDescent="0.15">
      <c r="C3220" s="1"/>
    </row>
    <row r="3221" spans="3:3" x14ac:dyDescent="0.15">
      <c r="C3221" s="1"/>
    </row>
    <row r="3222" spans="3:3" x14ac:dyDescent="0.15">
      <c r="C3222" s="1"/>
    </row>
    <row r="3223" spans="3:3" x14ac:dyDescent="0.15">
      <c r="C3223" s="1"/>
    </row>
    <row r="3224" spans="3:3" x14ac:dyDescent="0.15">
      <c r="C3224" s="1"/>
    </row>
    <row r="3225" spans="3:3" x14ac:dyDescent="0.15">
      <c r="C3225" s="1"/>
    </row>
    <row r="3226" spans="3:3" x14ac:dyDescent="0.15">
      <c r="C3226" s="1"/>
    </row>
    <row r="3227" spans="3:3" x14ac:dyDescent="0.15">
      <c r="C3227" s="1"/>
    </row>
    <row r="3228" spans="3:3" x14ac:dyDescent="0.15">
      <c r="C3228" s="1"/>
    </row>
    <row r="3229" spans="3:3" x14ac:dyDescent="0.15">
      <c r="C3229" s="1"/>
    </row>
    <row r="3230" spans="3:3" x14ac:dyDescent="0.15">
      <c r="C3230" s="1"/>
    </row>
    <row r="3231" spans="3:3" x14ac:dyDescent="0.15">
      <c r="C3231" s="1"/>
    </row>
    <row r="3232" spans="3:3" x14ac:dyDescent="0.15">
      <c r="C3232" s="1"/>
    </row>
    <row r="3233" spans="3:3" x14ac:dyDescent="0.15">
      <c r="C3233" s="1"/>
    </row>
    <row r="3234" spans="3:3" x14ac:dyDescent="0.15">
      <c r="C3234" s="1"/>
    </row>
    <row r="3235" spans="3:3" x14ac:dyDescent="0.15">
      <c r="C3235" s="1"/>
    </row>
    <row r="3236" spans="3:3" x14ac:dyDescent="0.15">
      <c r="C3236" s="1"/>
    </row>
    <row r="3237" spans="3:3" x14ac:dyDescent="0.15">
      <c r="C3237" s="1"/>
    </row>
    <row r="3238" spans="3:3" x14ac:dyDescent="0.15">
      <c r="C3238" s="1"/>
    </row>
    <row r="3239" spans="3:3" x14ac:dyDescent="0.15">
      <c r="C3239" s="1"/>
    </row>
    <row r="3240" spans="3:3" x14ac:dyDescent="0.15">
      <c r="C3240" s="1"/>
    </row>
    <row r="3241" spans="3:3" x14ac:dyDescent="0.15">
      <c r="C3241" s="1"/>
    </row>
    <row r="3242" spans="3:3" x14ac:dyDescent="0.15">
      <c r="C3242" s="1"/>
    </row>
    <row r="3243" spans="3:3" x14ac:dyDescent="0.15">
      <c r="C3243" s="1"/>
    </row>
    <row r="3244" spans="3:3" x14ac:dyDescent="0.15">
      <c r="C3244" s="1"/>
    </row>
    <row r="3245" spans="3:3" x14ac:dyDescent="0.15">
      <c r="C3245" s="1"/>
    </row>
    <row r="3246" spans="3:3" x14ac:dyDescent="0.15">
      <c r="C3246" s="1"/>
    </row>
    <row r="3247" spans="3:3" x14ac:dyDescent="0.15">
      <c r="C3247" s="1"/>
    </row>
    <row r="3248" spans="3:3" x14ac:dyDescent="0.15">
      <c r="C3248" s="1"/>
    </row>
    <row r="3249" spans="3:3" x14ac:dyDescent="0.15">
      <c r="C3249" s="1"/>
    </row>
    <row r="3250" spans="3:3" x14ac:dyDescent="0.15">
      <c r="C3250" s="1"/>
    </row>
    <row r="3251" spans="3:3" x14ac:dyDescent="0.15">
      <c r="C3251" s="1"/>
    </row>
    <row r="3252" spans="3:3" x14ac:dyDescent="0.15">
      <c r="C3252" s="1"/>
    </row>
    <row r="3253" spans="3:3" x14ac:dyDescent="0.15">
      <c r="C3253" s="1"/>
    </row>
    <row r="3254" spans="3:3" x14ac:dyDescent="0.15">
      <c r="C3254" s="1"/>
    </row>
    <row r="3255" spans="3:3" x14ac:dyDescent="0.15">
      <c r="C3255" s="1"/>
    </row>
    <row r="3256" spans="3:3" x14ac:dyDescent="0.15">
      <c r="C3256" s="1"/>
    </row>
    <row r="3257" spans="3:3" x14ac:dyDescent="0.15">
      <c r="C3257" s="1"/>
    </row>
    <row r="3258" spans="3:3" x14ac:dyDescent="0.15">
      <c r="C3258" s="1"/>
    </row>
    <row r="3259" spans="3:3" x14ac:dyDescent="0.15">
      <c r="C3259" s="1"/>
    </row>
    <row r="3260" spans="3:3" x14ac:dyDescent="0.15">
      <c r="C3260" s="1"/>
    </row>
    <row r="3261" spans="3:3" x14ac:dyDescent="0.15">
      <c r="C3261" s="1"/>
    </row>
    <row r="3262" spans="3:3" x14ac:dyDescent="0.15">
      <c r="C3262" s="1"/>
    </row>
    <row r="3263" spans="3:3" x14ac:dyDescent="0.15">
      <c r="C3263" s="1"/>
    </row>
    <row r="3264" spans="3:3" x14ac:dyDescent="0.15">
      <c r="C3264" s="1"/>
    </row>
    <row r="3265" spans="3:3" x14ac:dyDescent="0.15">
      <c r="C3265" s="1"/>
    </row>
    <row r="3266" spans="3:3" x14ac:dyDescent="0.15">
      <c r="C3266" s="1"/>
    </row>
    <row r="3267" spans="3:3" x14ac:dyDescent="0.15">
      <c r="C3267" s="1"/>
    </row>
    <row r="3268" spans="3:3" x14ac:dyDescent="0.15">
      <c r="C3268" s="1"/>
    </row>
    <row r="3269" spans="3:3" x14ac:dyDescent="0.15">
      <c r="C3269" s="1"/>
    </row>
    <row r="3270" spans="3:3" x14ac:dyDescent="0.15">
      <c r="C3270" s="1"/>
    </row>
    <row r="3271" spans="3:3" x14ac:dyDescent="0.15">
      <c r="C3271" s="1"/>
    </row>
    <row r="3272" spans="3:3" x14ac:dyDescent="0.15">
      <c r="C3272" s="1"/>
    </row>
    <row r="3273" spans="3:3" x14ac:dyDescent="0.15">
      <c r="C3273" s="1"/>
    </row>
    <row r="3274" spans="3:3" x14ac:dyDescent="0.15">
      <c r="C3274" s="1"/>
    </row>
    <row r="3275" spans="3:3" x14ac:dyDescent="0.15">
      <c r="C3275" s="1"/>
    </row>
    <row r="3276" spans="3:3" x14ac:dyDescent="0.15">
      <c r="C3276" s="1"/>
    </row>
    <row r="3277" spans="3:3" x14ac:dyDescent="0.15">
      <c r="C3277" s="1"/>
    </row>
    <row r="3278" spans="3:3" x14ac:dyDescent="0.15">
      <c r="C3278" s="1"/>
    </row>
    <row r="3279" spans="3:3" x14ac:dyDescent="0.15">
      <c r="C3279" s="1"/>
    </row>
    <row r="3280" spans="3:3" x14ac:dyDescent="0.15">
      <c r="C3280" s="1"/>
    </row>
    <row r="3281" spans="3:3" x14ac:dyDescent="0.15">
      <c r="C3281" s="1"/>
    </row>
    <row r="3282" spans="3:3" x14ac:dyDescent="0.15">
      <c r="C3282" s="1"/>
    </row>
    <row r="3283" spans="3:3" x14ac:dyDescent="0.15">
      <c r="C3283" s="1"/>
    </row>
    <row r="3284" spans="3:3" x14ac:dyDescent="0.15">
      <c r="C3284" s="1"/>
    </row>
    <row r="3285" spans="3:3" x14ac:dyDescent="0.15">
      <c r="C3285" s="1"/>
    </row>
    <row r="3286" spans="3:3" x14ac:dyDescent="0.15">
      <c r="C3286" s="1"/>
    </row>
    <row r="3287" spans="3:3" x14ac:dyDescent="0.15">
      <c r="C3287" s="1"/>
    </row>
    <row r="3288" spans="3:3" x14ac:dyDescent="0.15">
      <c r="C3288" s="1"/>
    </row>
    <row r="3289" spans="3:3" x14ac:dyDescent="0.15">
      <c r="C3289" s="1"/>
    </row>
    <row r="3290" spans="3:3" x14ac:dyDescent="0.15">
      <c r="C3290" s="1"/>
    </row>
    <row r="3291" spans="3:3" x14ac:dyDescent="0.15">
      <c r="C3291" s="1"/>
    </row>
    <row r="3292" spans="3:3" x14ac:dyDescent="0.15">
      <c r="C3292" s="1"/>
    </row>
    <row r="3293" spans="3:3" x14ac:dyDescent="0.15">
      <c r="C3293" s="1"/>
    </row>
    <row r="3294" spans="3:3" x14ac:dyDescent="0.15">
      <c r="C3294" s="1"/>
    </row>
    <row r="3295" spans="3:3" x14ac:dyDescent="0.15">
      <c r="C3295" s="1"/>
    </row>
    <row r="3296" spans="3:3" x14ac:dyDescent="0.15">
      <c r="C3296" s="1"/>
    </row>
    <row r="3297" spans="3:3" x14ac:dyDescent="0.15">
      <c r="C3297" s="1"/>
    </row>
    <row r="3298" spans="3:3" x14ac:dyDescent="0.15">
      <c r="C3298" s="1"/>
    </row>
    <row r="3299" spans="3:3" x14ac:dyDescent="0.15">
      <c r="C3299" s="1"/>
    </row>
    <row r="3300" spans="3:3" x14ac:dyDescent="0.15">
      <c r="C3300" s="1"/>
    </row>
    <row r="3301" spans="3:3" x14ac:dyDescent="0.15">
      <c r="C3301" s="1"/>
    </row>
    <row r="3302" spans="3:3" x14ac:dyDescent="0.15">
      <c r="C3302" s="1"/>
    </row>
    <row r="3303" spans="3:3" x14ac:dyDescent="0.15">
      <c r="C3303" s="1"/>
    </row>
    <row r="3304" spans="3:3" x14ac:dyDescent="0.15">
      <c r="C3304" s="1"/>
    </row>
    <row r="3305" spans="3:3" x14ac:dyDescent="0.15">
      <c r="C3305" s="1"/>
    </row>
    <row r="3306" spans="3:3" x14ac:dyDescent="0.15">
      <c r="C3306" s="1"/>
    </row>
    <row r="3307" spans="3:3" x14ac:dyDescent="0.15">
      <c r="C3307" s="1"/>
    </row>
    <row r="3308" spans="3:3" x14ac:dyDescent="0.15">
      <c r="C3308" s="1"/>
    </row>
    <row r="3309" spans="3:3" x14ac:dyDescent="0.15">
      <c r="C3309" s="1"/>
    </row>
    <row r="3310" spans="3:3" x14ac:dyDescent="0.15">
      <c r="C3310" s="1"/>
    </row>
    <row r="3311" spans="3:3" x14ac:dyDescent="0.15">
      <c r="C3311" s="1"/>
    </row>
    <row r="3312" spans="3:3" x14ac:dyDescent="0.15">
      <c r="C3312" s="1"/>
    </row>
    <row r="3313" spans="3:3" x14ac:dyDescent="0.15">
      <c r="C3313" s="1"/>
    </row>
    <row r="3314" spans="3:3" x14ac:dyDescent="0.15">
      <c r="C3314" s="1"/>
    </row>
    <row r="3315" spans="3:3" x14ac:dyDescent="0.15">
      <c r="C3315" s="1"/>
    </row>
    <row r="3316" spans="3:3" x14ac:dyDescent="0.15">
      <c r="C3316" s="1"/>
    </row>
    <row r="3317" spans="3:3" x14ac:dyDescent="0.15">
      <c r="C3317" s="1"/>
    </row>
    <row r="3318" spans="3:3" x14ac:dyDescent="0.15">
      <c r="C3318" s="1"/>
    </row>
    <row r="3319" spans="3:3" x14ac:dyDescent="0.15">
      <c r="C3319" s="1"/>
    </row>
    <row r="3320" spans="3:3" x14ac:dyDescent="0.15">
      <c r="C3320" s="1"/>
    </row>
    <row r="3321" spans="3:3" x14ac:dyDescent="0.15">
      <c r="C3321" s="1"/>
    </row>
    <row r="3322" spans="3:3" x14ac:dyDescent="0.15">
      <c r="C3322" s="1"/>
    </row>
    <row r="3323" spans="3:3" x14ac:dyDescent="0.15">
      <c r="C3323" s="1"/>
    </row>
    <row r="3324" spans="3:3" x14ac:dyDescent="0.15">
      <c r="C3324" s="1"/>
    </row>
    <row r="3325" spans="3:3" x14ac:dyDescent="0.15">
      <c r="C3325" s="1"/>
    </row>
    <row r="3326" spans="3:3" x14ac:dyDescent="0.15">
      <c r="C3326" s="1"/>
    </row>
    <row r="3327" spans="3:3" x14ac:dyDescent="0.15">
      <c r="C3327" s="1"/>
    </row>
    <row r="3328" spans="3:3" x14ac:dyDescent="0.15">
      <c r="C3328" s="1"/>
    </row>
    <row r="3329" spans="3:3" x14ac:dyDescent="0.15">
      <c r="C3329" s="1"/>
    </row>
    <row r="3330" spans="3:3" x14ac:dyDescent="0.15">
      <c r="C3330" s="1"/>
    </row>
    <row r="3331" spans="3:3" x14ac:dyDescent="0.15">
      <c r="C3331" s="1"/>
    </row>
    <row r="3332" spans="3:3" x14ac:dyDescent="0.15">
      <c r="C3332" s="1"/>
    </row>
    <row r="3333" spans="3:3" x14ac:dyDescent="0.15">
      <c r="C3333" s="1"/>
    </row>
    <row r="3334" spans="3:3" x14ac:dyDescent="0.15">
      <c r="C3334" s="1"/>
    </row>
    <row r="3335" spans="3:3" x14ac:dyDescent="0.15">
      <c r="C3335" s="1"/>
    </row>
    <row r="3336" spans="3:3" x14ac:dyDescent="0.15">
      <c r="C3336" s="1"/>
    </row>
    <row r="3337" spans="3:3" x14ac:dyDescent="0.15">
      <c r="C3337" s="1"/>
    </row>
    <row r="3338" spans="3:3" x14ac:dyDescent="0.15">
      <c r="C3338" s="1"/>
    </row>
    <row r="3339" spans="3:3" x14ac:dyDescent="0.15">
      <c r="C3339" s="1"/>
    </row>
    <row r="3340" spans="3:3" x14ac:dyDescent="0.15">
      <c r="C3340" s="1"/>
    </row>
    <row r="3341" spans="3:3" x14ac:dyDescent="0.15">
      <c r="C3341" s="1"/>
    </row>
    <row r="3342" spans="3:3" x14ac:dyDescent="0.15">
      <c r="C3342" s="1"/>
    </row>
    <row r="3343" spans="3:3" x14ac:dyDescent="0.15">
      <c r="C3343" s="1"/>
    </row>
    <row r="3344" spans="3:3" x14ac:dyDescent="0.15">
      <c r="C3344" s="1"/>
    </row>
    <row r="3345" spans="3:3" x14ac:dyDescent="0.15">
      <c r="C3345" s="1"/>
    </row>
    <row r="3346" spans="3:3" x14ac:dyDescent="0.15">
      <c r="C3346" s="1"/>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1"/>
  <sheetViews>
    <sheetView workbookViewId="0"/>
  </sheetViews>
  <sheetFormatPr baseColWidth="10" defaultColWidth="12.6640625" defaultRowHeight="15.75" customHeight="1" x14ac:dyDescent="0.15"/>
  <sheetData>
    <row r="1" spans="1:17" ht="15.75" customHeight="1" x14ac:dyDescent="0.25">
      <c r="A1" s="10" t="s">
        <v>14716</v>
      </c>
    </row>
    <row r="2" spans="1:17" ht="15.75" customHeight="1" x14ac:dyDescent="0.25">
      <c r="A2" s="10"/>
    </row>
    <row r="3" spans="1:17" x14ac:dyDescent="0.2">
      <c r="A3" s="30" t="s">
        <v>14717</v>
      </c>
      <c r="B3" s="30"/>
      <c r="C3" s="30"/>
      <c r="D3" s="30"/>
      <c r="E3" s="30"/>
      <c r="F3" s="30"/>
      <c r="G3" s="30"/>
      <c r="H3" s="30"/>
      <c r="I3" s="30"/>
      <c r="J3" s="30"/>
      <c r="K3" s="30"/>
      <c r="L3" s="30"/>
      <c r="M3" s="30"/>
      <c r="N3" s="30"/>
      <c r="O3" s="30"/>
      <c r="P3" s="30"/>
      <c r="Q3" s="30"/>
    </row>
    <row r="4" spans="1:17" x14ac:dyDescent="0.2">
      <c r="A4" s="30" t="s">
        <v>14718</v>
      </c>
      <c r="B4" s="30"/>
      <c r="C4" s="30"/>
      <c r="D4" s="30"/>
      <c r="E4" s="30"/>
      <c r="F4" s="30"/>
      <c r="G4" s="30"/>
      <c r="H4" s="30"/>
      <c r="I4" s="30"/>
      <c r="J4" s="30"/>
      <c r="K4" s="30"/>
      <c r="L4" s="30"/>
      <c r="M4" s="30"/>
      <c r="N4" s="30"/>
      <c r="O4" s="30"/>
      <c r="P4" s="30"/>
      <c r="Q4" s="30"/>
    </row>
    <row r="5" spans="1:17" x14ac:dyDescent="0.2">
      <c r="A5" s="30" t="s">
        <v>14719</v>
      </c>
      <c r="B5" s="30"/>
      <c r="C5" s="30"/>
      <c r="D5" s="30"/>
      <c r="E5" s="30"/>
      <c r="F5" s="30"/>
      <c r="G5" s="30"/>
      <c r="H5" s="30"/>
      <c r="I5" s="30"/>
      <c r="J5" s="30"/>
      <c r="K5" s="30"/>
      <c r="L5" s="30"/>
      <c r="M5" s="30"/>
      <c r="N5" s="30"/>
      <c r="O5" s="30"/>
      <c r="P5" s="30"/>
      <c r="Q5" s="30"/>
    </row>
    <row r="6" spans="1:17" x14ac:dyDescent="0.2">
      <c r="A6" s="30" t="s">
        <v>14720</v>
      </c>
      <c r="B6" s="30"/>
      <c r="C6" s="30"/>
      <c r="D6" s="30"/>
      <c r="E6" s="30"/>
      <c r="F6" s="30"/>
      <c r="G6" s="30"/>
      <c r="H6" s="30"/>
      <c r="I6" s="30"/>
      <c r="J6" s="30"/>
      <c r="K6" s="30"/>
      <c r="L6" s="30"/>
      <c r="M6" s="30"/>
      <c r="N6" s="30"/>
      <c r="O6" s="30"/>
      <c r="P6" s="30"/>
      <c r="Q6" s="30"/>
    </row>
    <row r="7" spans="1:17" x14ac:dyDescent="0.2">
      <c r="A7" s="30" t="s">
        <v>14721</v>
      </c>
      <c r="B7" s="30"/>
      <c r="C7" s="30"/>
      <c r="D7" s="30"/>
      <c r="E7" s="30"/>
      <c r="F7" s="30"/>
      <c r="G7" s="30"/>
      <c r="H7" s="30"/>
      <c r="I7" s="30"/>
      <c r="J7" s="30"/>
      <c r="K7" s="30"/>
      <c r="L7" s="30"/>
      <c r="M7" s="30"/>
      <c r="N7" s="30"/>
      <c r="O7" s="30"/>
      <c r="P7" s="30"/>
      <c r="Q7" s="30"/>
    </row>
    <row r="8" spans="1:17" x14ac:dyDescent="0.2">
      <c r="A8" s="30" t="s">
        <v>14722</v>
      </c>
      <c r="B8" s="30"/>
      <c r="C8" s="31"/>
      <c r="D8" s="30"/>
      <c r="E8" s="30"/>
      <c r="F8" s="30"/>
      <c r="G8" s="30"/>
      <c r="H8" s="30"/>
      <c r="I8" s="30"/>
      <c r="J8" s="30"/>
      <c r="K8" s="30"/>
      <c r="L8" s="30"/>
      <c r="M8" s="30"/>
      <c r="N8" s="30"/>
      <c r="O8" s="30"/>
      <c r="P8" s="30"/>
      <c r="Q8" s="30"/>
    </row>
    <row r="9" spans="1:17" x14ac:dyDescent="0.2">
      <c r="A9" s="30" t="s">
        <v>14723</v>
      </c>
      <c r="B9" s="30"/>
      <c r="C9" s="31"/>
      <c r="D9" s="30"/>
      <c r="E9" s="30"/>
      <c r="F9" s="30"/>
      <c r="G9" s="30"/>
      <c r="H9" s="30"/>
      <c r="I9" s="30"/>
      <c r="J9" s="30"/>
      <c r="K9" s="30"/>
      <c r="L9" s="30"/>
      <c r="M9" s="30"/>
      <c r="N9" s="30"/>
      <c r="O9" s="30"/>
      <c r="P9" s="30"/>
      <c r="Q9" s="30"/>
    </row>
    <row r="10" spans="1:17" ht="15.75" customHeight="1" x14ac:dyDescent="0.25">
      <c r="A10" s="11"/>
      <c r="C10" s="4"/>
    </row>
    <row r="11" spans="1:17" ht="15.75" customHeight="1" x14ac:dyDescent="0.15">
      <c r="A11" s="3"/>
      <c r="C1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amazon</vt:lpstr>
      <vt:lpstr>Copy of amazon</vt:lpstr>
      <vt:lpstr>Pivot Table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Diana Talis</cp:lastModifiedBy>
  <dcterms:created xsi:type="dcterms:W3CDTF">2025-10-26T20:23:41Z</dcterms:created>
  <dcterms:modified xsi:type="dcterms:W3CDTF">2025-10-26T20:23:41Z</dcterms:modified>
</cp:coreProperties>
</file>