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 showHorizontalScroll="1" showVerticalScroll="1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 refMode="A1" iterate="0" iterateCount="100" iterateDelta="0.0001"/>
  <pivotCaches>
    <pivotCache cacheId="0" r:id="rId1"/>
  </pivotCaches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tc={001A0028-00BD-4742-8AC9-009900CB0087}</author>
    <author>tc={004E00EE-0033-4455-8622-004E00E4008E}</author>
    <author>tc={00780022-0023-43D0-825D-00A9003E0016}</author>
    <author>tc={00CC0083-00F4-4344-ABE5-00DF00F000B8}</author>
    <author>tc={0068001C-004A-49DA-89C5-0022001C00BF}</author>
    <author>tc={00B300D2-00D1-419D-8327-00E2006A002F}</author>
    <author>tc={00560057-000C-469E-B19F-00EA007B000F}</author>
  </authors>
  <commentList>
    <comment ref="N2" authorId="0" xr:uid="{001A0028-00BD-4742-8AC9-009900CB0087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Duration - заполняется на основе данных после выполнения итерации соотвествующего скрипта в Vugen'е
</t>
        </r>
      </text>
    </comment>
    <comment ref="O2" authorId="1" xr:uid="{004E00EE-0033-4455-8622-004E00E4008E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ThinkTime - заполнятеся на основе ThinkTime'ов по выполнению одной итерации соотвествующего скрипта в Vugen'е
</t>
        </r>
      </text>
    </comment>
    <comment ref="P2" authorId="2" xr:uid="{00780022-0023-43D0-825D-00A9003E0016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Общая длительность одной итерации скрипта ThinkTime + Duration, считается автоматически
</t>
        </r>
      </text>
    </comment>
    <comment ref="Q2" authorId="3" xr:uid="{00CC0083-00F4-4344-ABE5-00DF00F000B8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>
        </r>
      </text>
    </comment>
    <comment ref="R2" authorId="4" xr:uid="{0068001C-004A-49DA-89C5-0022001C00B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Z2" authorId="5" xr:uid="{00B300D2-00D1-419D-8327-00E2006A002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M21" authorId="6" xr:uid="{00560057-000C-469E-B19F-00EA007B000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1. Отображение состояния скриптов
2. Расчёт интенсивности
3. Расчёт интенсивности для каждой транзакции
</t>
        </r>
      </text>
    </comment>
  </commentList>
</comments>
</file>

<file path=xl/sharedStrings.xml><?xml version="1.0" encoding="utf-8"?>
<sst xmlns="http://schemas.openxmlformats.org/spreadsheetml/2006/main" count="111" uniqueCount="111">
  <si>
    <t xml:space="preserve">Script name</t>
  </si>
  <si>
    <t xml:space="preserve">transaction rq</t>
  </si>
  <si>
    <t>count</t>
  </si>
  <si>
    <t>VU</t>
  </si>
  <si>
    <t>pacing</t>
  </si>
  <si>
    <t xml:space="preserve">одним пользователем в минуту</t>
  </si>
  <si>
    <t xml:space="preserve">Длительность ступени</t>
  </si>
  <si>
    <t>Итого</t>
  </si>
  <si>
    <t xml:space="preserve">Сумма по полю Итого</t>
  </si>
  <si>
    <t xml:space="preserve">Операция (бизнес процесс)</t>
  </si>
  <si>
    <t>Duration</t>
  </si>
  <si>
    <t>Think_time</t>
  </si>
  <si>
    <t xml:space="preserve">Duration + Think_time</t>
  </si>
  <si>
    <t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</si>
  <si>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</si>
  <si>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</si>
  <si>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</si>
  <si>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</si>
  <si>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</si>
  <si>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Покупка билета</t>
  </si>
  <si>
    <t xml:space="preserve">Главная Welcome страница</t>
  </si>
  <si>
    <t xml:space="preserve">Вход в систему</t>
  </si>
  <si>
    <t xml:space="preserve">Выбор рейса из найденных </t>
  </si>
  <si>
    <t xml:space="preserve">Удаление бронирования </t>
  </si>
  <si>
    <t xml:space="preserve">Переход на страницу поиска билетов</t>
  </si>
  <si>
    <t xml:space="preserve">Выход из системы</t>
  </si>
  <si>
    <t xml:space="preserve">Регистрация новых пользователей</t>
  </si>
  <si>
    <t xml:space="preserve">Заполнение полей для поиска билета </t>
  </si>
  <si>
    <t xml:space="preserve">Поиск билета без покупки</t>
  </si>
  <si>
    <t xml:space="preserve">Оплата билета</t>
  </si>
  <si>
    <t xml:space="preserve">Ознакомление с путевым листом</t>
  </si>
  <si>
    <t xml:space="preserve">Отмена бронирования </t>
  </si>
  <si>
    <t>Логин</t>
  </si>
  <si>
    <t xml:space="preserve">Просмотр квитанций</t>
  </si>
  <si>
    <t xml:space="preserve">Перход на страницу регистрации</t>
  </si>
  <si>
    <t xml:space="preserve">Заполнение полей регистарции</t>
  </si>
  <si>
    <t xml:space="preserve">Переход на следуюущий эран после регистарции</t>
  </si>
  <si>
    <t xml:space="preserve">Итог Результат</t>
  </si>
  <si>
    <t xml:space="preserve">Статистика с ПРОДа</t>
  </si>
  <si>
    <t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</si>
  <si>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</si>
  <si>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</si>
  <si>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</si>
  <si>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</si>
  <si>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>ScriptName</t>
  </si>
  <si>
    <t xml:space="preserve">Расчетная интенсивность запросов / 20 мин</t>
  </si>
  <si>
    <t xml:space="preserve">Фактическая интенсивность в тесте (Gatling)</t>
  </si>
  <si>
    <t xml:space="preserve">% Отклонение от Профиля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</si>
  <si>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</si>
  <si>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</si>
  <si>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</si>
  <si>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>Welcome</t>
  </si>
  <si>
    <t>Login</t>
  </si>
  <si>
    <t>Flights</t>
  </si>
  <si>
    <t>Find_flight</t>
  </si>
  <si>
    <t>Payment_details</t>
  </si>
  <si>
    <t>Invoice</t>
  </si>
  <si>
    <t>Itinerary</t>
  </si>
  <si>
    <t>Delete_one_itineraries</t>
  </si>
  <si>
    <t>Logout</t>
  </si>
  <si>
    <t>Signup</t>
  </si>
  <si>
    <t>Signup_done</t>
  </si>
  <si>
    <t>Login_after_registration</t>
  </si>
  <si>
    <t xml:space="preserve">Transaction Name</t>
  </si>
  <si>
    <t xml:space="preserve">SLA Status</t>
  </si>
  <si>
    <t>Minimum</t>
  </si>
  <si>
    <t>Average</t>
  </si>
  <si>
    <t>Maximum</t>
  </si>
  <si>
    <t xml:space="preserve">Std. Deviation</t>
  </si>
  <si>
    <t xml:space="preserve">90 Percent</t>
  </si>
  <si>
    <t>Pass</t>
  </si>
  <si>
    <t>Fail</t>
  </si>
  <si>
    <t>Stop</t>
  </si>
  <si>
    <t>Action_Transaction</t>
  </si>
  <si>
    <t xml:space="preserve">No Data</t>
  </si>
  <si>
    <t>cancelChecked</t>
  </si>
  <si>
    <t>clickFlights</t>
  </si>
  <si>
    <t>clickItinerary</t>
  </si>
  <si>
    <t>confirmSignUp</t>
  </si>
  <si>
    <t>findFlight</t>
  </si>
  <si>
    <t>login</t>
  </si>
  <si>
    <t>openHomePage</t>
  </si>
  <si>
    <t>paymentDetails</t>
  </si>
  <si>
    <t>profileDataEntry</t>
  </si>
  <si>
    <t>selectTicket</t>
  </si>
  <si>
    <t>signOff</t>
  </si>
  <si>
    <t>signUp</t>
  </si>
  <si>
    <t>UC01_registration</t>
  </si>
  <si>
    <t>UC02_searchTicket_withoutBuy</t>
  </si>
  <si>
    <t>UC03_viewingItinerary</t>
  </si>
  <si>
    <t>UC04_buyTicket</t>
  </si>
  <si>
    <t>UC05_deleteTicket</t>
  </si>
  <si>
    <t>UC06_searchTicket_withoutSelectFlight</t>
  </si>
  <si>
    <t>UC07_login</t>
  </si>
  <si>
    <t>Gatling</t>
  </si>
  <si>
    <t xml:space="preserve">Профиль для 10 пользователей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</si>
  <si>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</si>
  <si>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</si>
  <si>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</si>
  <si>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</si>
  <si>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</si>
  <si>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 xml:space="preserve">20 min</t>
  </si>
  <si>
    <t xml:space="preserve">Requests total</t>
  </si>
  <si>
    <t xml:space="preserve">Requests total 20min</t>
  </si>
  <si>
    <t xml:space="preserve">Переход на страницу регистрации</t>
  </si>
  <si>
    <t xml:space="preserve">Заполнение полей регистрации</t>
  </si>
  <si>
    <t xml:space="preserve">Переход на следующий экран после регистрации</t>
  </si>
  <si>
    <t xml:space="preserve">Поиск максимума 2 ступень 20 пользователей</t>
  </si>
  <si>
    <t xml:space="preserve">Подтверждение максимума 2 ступень 20 пользователей</t>
  </si>
  <si>
    <t xml:space="preserve">Стресс-тест пиковая производительность 3 ступень 30 пользователей</t>
  </si>
  <si>
    <t xml:space="preserve">Стресс-тест «Объёмное тестирование» 2 ступень 20 пользователей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</si>
</sst>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1">
    <font>
      <sz val="11.000000"/>
      <color theme="1"/>
      <name val="Calibri"/>
    </font>
    <font>
      <sz val="10.000000"/>
      <name val="Arial"/>
    </font>
    <font>
      <sz val="11.000000"/>
      <color theme="0"/>
      <name val="Calibri"/>
    </font>
    <font>
      <b/>
      <sz val="11.000000"/>
      <color theme="1"/>
      <name val="Calibri"/>
    </font>
    <font>
      <sz val="11.000000"/>
      <color theme="0" tint="-0.25"/>
      <name val="Calibri"/>
    </font>
    <font>
      <sz val="14.000000"/>
      <color theme="1"/>
      <name val="Calibri"/>
    </font>
    <font>
      <sz val="14.000000"/>
      <color theme="1"/>
      <name val="Times New Roman"/>
    </font>
    <font>
      <b/>
      <sz val="14.000000"/>
      <color theme="1"/>
      <name val="Times New Roman"/>
    </font>
    <font>
      <b/>
      <sz val="26.000000"/>
      <color theme="1"/>
      <name val="Calibri"/>
    </font>
    <font>
      <sz val="11.000000"/>
      <color theme="1"/>
      <name val="Noto Serif"/>
    </font>
    <font>
      <b/>
      <sz val="11.000000"/>
      <color theme="1"/>
      <name val="Noto Serif"/>
    </font>
  </fonts>
  <fills count="28">
    <fill>
      <patternFill patternType="none"/>
    </fill>
    <fill>
      <patternFill patternType="gray125"/>
    </fill>
    <fill>
      <patternFill patternType="solid">
        <fgColor theme="4" tint="0.79990000000000006"/>
        <bgColor rgb="FFDAE3F3"/>
      </patternFill>
    </fill>
    <fill>
      <patternFill patternType="solid">
        <fgColor theme="5" tint="0.79990000000000006"/>
        <bgColor rgb="FFFFF2CC"/>
      </patternFill>
    </fill>
    <fill>
      <patternFill patternType="solid">
        <fgColor theme="6" tint="0.79990000000000006"/>
        <bgColor rgb="FFDEEBF7"/>
      </patternFill>
    </fill>
    <fill>
      <patternFill patternType="solid">
        <fgColor theme="7" tint="0.79990000000000006"/>
        <bgColor indexed="26"/>
      </patternFill>
    </fill>
    <fill>
      <patternFill patternType="solid">
        <fgColor theme="8" tint="0.79990000000000006"/>
        <bgColor rgb="FFDEEBF7"/>
      </patternFill>
    </fill>
    <fill>
      <patternFill patternType="solid">
        <fgColor theme="9" tint="0.79990000000000006"/>
        <bgColor rgb="FFEDEDED"/>
      </patternFill>
    </fill>
    <fill>
      <patternFill patternType="solid">
        <fgColor theme="4" tint="0.59989999999999999"/>
        <bgColor rgb="FFB4C7E7"/>
      </patternFill>
    </fill>
    <fill>
      <patternFill patternType="solid">
        <fgColor theme="5" tint="0.59989999999999999"/>
        <bgColor rgb="FFFFE699"/>
      </patternFill>
    </fill>
    <fill>
      <patternFill patternType="solid">
        <fgColor theme="6" tint="0.59989999999999999"/>
        <bgColor rgb="FFD9D9D9"/>
      </patternFill>
    </fill>
    <fill>
      <patternFill patternType="solid">
        <fgColor theme="7" tint="0.59989999999999999"/>
        <bgColor rgb="FFFFEB9C"/>
      </patternFill>
    </fill>
    <fill>
      <patternFill patternType="solid">
        <fgColor theme="8" tint="0.59989999999999999"/>
        <bgColor rgb="FF9DC3E6"/>
      </patternFill>
    </fill>
    <fill>
      <patternFill patternType="solid">
        <fgColor theme="9" tint="0.59989999999999999"/>
        <bgColor rgb="FFD9D9D9"/>
      </patternFill>
    </fill>
    <fill>
      <patternFill patternType="solid">
        <fgColor theme="4" tint="0.39989999999999998"/>
        <bgColor rgb="FFB4C7E7"/>
      </patternFill>
    </fill>
    <fill>
      <patternFill patternType="solid">
        <fgColor theme="5" tint="0.39989999999999998"/>
        <bgColor rgb="FFF8CBAD"/>
      </patternFill>
    </fill>
    <fill>
      <patternFill patternType="solid">
        <fgColor theme="6" tint="0.39989999999999998"/>
        <bgColor rgb="FFD0CECE"/>
      </patternFill>
    </fill>
    <fill>
      <patternFill patternType="solid">
        <fgColor theme="7" tint="0.39989999999999998"/>
        <bgColor rgb="FFFFE699"/>
      </patternFill>
    </fill>
    <fill>
      <patternFill patternType="solid">
        <fgColor theme="8" tint="0.39989999999999998"/>
        <bgColor rgb="FF9DC3E6"/>
      </patternFill>
    </fill>
    <fill>
      <patternFill patternType="solid">
        <fgColor theme="9" tint="0.39989999999999998"/>
        <bgColor rgb="FFC5E0B4"/>
      </patternFill>
    </fill>
    <fill>
      <patternFill patternType="solid">
        <fgColor rgb="FFFFEB9C"/>
        <bgColor rgb="FFFFE699"/>
      </patternFill>
    </fill>
    <fill>
      <patternFill patternType="solid">
        <fgColor indexed="26"/>
        <bgColor rgb="FFFFF2CC"/>
      </patternFill>
    </fill>
    <fill>
      <patternFill patternType="solid">
        <fgColor theme="2" tint="-0.10000000000000001"/>
        <bgColor rgb="FFC9C9C9"/>
      </patternFill>
    </fill>
    <fill>
      <patternFill patternType="solid">
        <fgColor theme="7"/>
        <bgColor rgb="FFFFD966"/>
      </patternFill>
    </fill>
    <fill>
      <patternFill patternType="solid">
        <fgColor indexed="5"/>
        <bgColor rgb="FFFFD966"/>
      </patternFill>
    </fill>
    <fill>
      <patternFill patternType="solid">
        <fgColor theme="0" tint="-0.14999999999999999"/>
        <bgColor rgb="FFDBDBDB"/>
      </patternFill>
    </fill>
    <fill>
      <patternFill patternType="solid">
        <fgColor theme="3" tint="0.59989999999999999"/>
        <bgColor rgb="FFB2B2B2"/>
      </patternFill>
    </fill>
    <fill>
      <patternFill patternType="solid">
        <fgColor theme="0"/>
        <bgColor indexed="26"/>
      </patternFill>
    </fill>
  </fills>
  <borders count="32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  <border>
      <left style="medium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medium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50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0" fillId="0" borderId="0" numFmtId="9" applyNumberFormat="1" applyFont="1" applyFill="1" applyBorder="0" applyProtection="0"/>
    <xf fontId="0" fillId="2" borderId="0" numFmtId="0" applyNumberFormat="1" applyFont="1" applyFill="1" applyBorder="0" applyProtection="0"/>
    <xf fontId="0" fillId="2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4" borderId="0" numFmtId="0" applyNumberFormat="1" applyFont="1" applyFill="1" applyBorder="0" applyProtection="0"/>
    <xf fontId="0" fillId="4" borderId="0" numFmtId="0" applyNumberFormat="1" applyFont="1" applyFill="1" applyBorder="0" applyProtection="0"/>
    <xf fontId="0" fillId="5" borderId="0" numFmtId="0" applyNumberFormat="1" applyFont="1" applyFill="1" applyBorder="0" applyProtection="0"/>
    <xf fontId="0" fillId="5" borderId="0" numFmtId="0" applyNumberFormat="1" applyFont="1" applyFill="1" applyBorder="0" applyProtection="0"/>
    <xf fontId="0" fillId="6" borderId="0" numFmtId="0" applyNumberFormat="1" applyFont="1" applyFill="1" applyBorder="0" applyProtection="0"/>
    <xf fontId="0" fillId="6" borderId="0" numFmtId="0" applyNumberFormat="1" applyFont="1" applyFill="1" applyBorder="0" applyProtection="0"/>
    <xf fontId="0" fillId="7" borderId="0" numFmtId="0" applyNumberFormat="1" applyFont="1" applyFill="1" applyBorder="0" applyProtection="0"/>
    <xf fontId="0" fillId="7" borderId="0" numFmtId="0" applyNumberFormat="1" applyFont="1" applyFill="1" applyBorder="0" applyProtection="0"/>
    <xf fontId="0" fillId="8" borderId="0" numFmtId="0" applyNumberFormat="1" applyFont="1" applyFill="1" applyBorder="0" applyProtection="0"/>
    <xf fontId="0" fillId="8" borderId="0" numFmtId="0" applyNumberFormat="1" applyFont="1" applyFill="1" applyBorder="0" applyProtection="0"/>
    <xf fontId="0" fillId="9" borderId="0" numFmtId="0" applyNumberFormat="1" applyFont="1" applyFill="1" applyBorder="0" applyProtection="0"/>
    <xf fontId="0" fillId="9" borderId="0" numFmtId="0" applyNumberFormat="1" applyFont="1" applyFill="1" applyBorder="0" applyProtection="0"/>
    <xf fontId="0" fillId="10" borderId="0" numFmtId="0" applyNumberFormat="1" applyFont="1" applyFill="1" applyBorder="0" applyProtection="0"/>
    <xf fontId="0" fillId="10" borderId="0" numFmtId="0" applyNumberFormat="1" applyFont="1" applyFill="1" applyBorder="0" applyProtection="0"/>
    <xf fontId="0" fillId="11" borderId="0" numFmtId="0" applyNumberFormat="1" applyFont="1" applyFill="1" applyBorder="0" applyProtection="0"/>
    <xf fontId="0" fillId="11" borderId="0" numFmtId="0" applyNumberFormat="1" applyFont="1" applyFill="1" applyBorder="0" applyProtection="0"/>
    <xf fontId="0" fillId="12" borderId="0" numFmtId="0" applyNumberFormat="1" applyFont="1" applyFill="1" applyBorder="0" applyProtection="0"/>
    <xf fontId="0" fillId="12" borderId="0" numFmtId="0" applyNumberFormat="1" applyFont="1" applyFill="1" applyBorder="0" applyProtection="0"/>
    <xf fontId="0" fillId="13" borderId="0" numFmtId="0" applyNumberFormat="1" applyFont="1" applyFill="1" applyBorder="0" applyProtection="0"/>
    <xf fontId="0" fillId="13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5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7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9" borderId="0" numFmtId="0" applyNumberFormat="1" applyFont="1" applyFill="1" applyBorder="0" applyProtection="0"/>
    <xf fontId="3" fillId="0" borderId="0" numFmtId="0" applyNumberFormat="1" applyFont="1" applyFill="1" applyBorder="0" applyProtection="0">
      <alignment horizontal="left"/>
    </xf>
    <xf fontId="0" fillId="0" borderId="0" numFmtId="0" applyNumberFormat="1" applyFont="1" applyFill="1" applyBorder="0" applyProtection="0"/>
    <xf fontId="0" fillId="0" borderId="0" numFmtId="0" applyNumberFormat="1" applyFont="1" applyFill="1" applyBorder="0" applyProtection="0">
      <alignment horizontal="left"/>
    </xf>
    <xf fontId="0" fillId="20" borderId="0" numFmtId="0" applyNumberFormat="1" applyFont="1" applyFill="1" applyBorder="0" applyProtection="0"/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0" applyProtection="0"/>
    <xf fontId="0" fillId="21" borderId="1" numFmtId="0" applyNumberFormat="1" applyFont="1" applyFill="1" applyBorder="1" applyProtection="0"/>
    <xf fontId="0" fillId="21" borderId="1" numFmtId="0" applyNumberFormat="1" applyFont="1" applyFill="1" applyBorder="1" applyProtection="0"/>
    <xf fontId="0" fillId="21" borderId="1" numFmtId="0" applyNumberFormat="1" applyFont="1" applyFill="1" applyBorder="1" applyProtection="0"/>
    <xf fontId="3" fillId="0" borderId="0" numFmtId="0" applyNumberFormat="1" applyFont="1" applyFill="1" applyBorder="0" applyProtection="0"/>
    <xf fontId="0" fillId="0" borderId="0" numFmtId="0" applyNumberFormat="1" applyFont="1" applyFill="1" applyBorder="0" applyProtection="0"/>
  </cellStyleXfs>
  <cellXfs count="78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2" numFmtId="0" xfId="44" applyBorder="1" applyProtection="0">
      <protection hidden="0" locked="1"/>
    </xf>
    <xf fontId="0" fillId="0" borderId="3" numFmtId="0" xfId="49" applyBorder="1" applyProtection="0">
      <protection hidden="0" locked="1"/>
    </xf>
    <xf fontId="0" fillId="0" borderId="4" numFmtId="0" xfId="0" applyBorder="1" applyProtection="1">
      <protection hidden="0" locked="1"/>
    </xf>
    <xf fontId="0" fillId="0" borderId="5" numFmtId="0" xfId="0" applyBorder="1" applyProtection="1">
      <protection hidden="0" locked="1"/>
    </xf>
    <xf fontId="0" fillId="0" borderId="6" numFmtId="0" xfId="0" applyBorder="1" applyProtection="1">
      <protection hidden="0" locked="1"/>
    </xf>
    <xf fontId="0" fillId="22" borderId="5" numFmtId="0" xfId="0" applyFill="1" applyBorder="1" applyProtection="1">
      <protection hidden="0" locked="1"/>
    </xf>
    <xf fontId="4" fillId="0" borderId="5" numFmtId="0" xfId="0" applyFont="1" applyBorder="1" applyProtection="1">
      <protection hidden="0" locked="1"/>
    </xf>
    <xf fontId="0" fillId="0" borderId="7" numFmtId="0" xfId="0" applyBorder="1" applyProtection="1">
      <protection hidden="0" locked="1"/>
    </xf>
    <xf fontId="0" fillId="5" borderId="8" numFmtId="0" xfId="0" applyFill="1" applyBorder="1" applyProtection="1">
      <protection hidden="0" locked="1"/>
    </xf>
    <xf fontId="0" fillId="5" borderId="9" numFmtId="0" xfId="0" applyFill="1" applyBorder="1" applyProtection="1">
      <protection hidden="0" locked="1"/>
    </xf>
    <xf fontId="0" fillId="0" borderId="10" numFmtId="0" xfId="0" applyBorder="1" applyProtection="1">
      <protection hidden="0" locked="1"/>
    </xf>
    <xf fontId="0" fillId="0" borderId="0" numFmtId="2" xfId="0" applyNumberFormat="1" applyProtection="1">
      <protection hidden="0" locked="1"/>
    </xf>
    <xf fontId="0" fillId="0" borderId="0" numFmtId="1" xfId="0" applyNumberFormat="1" applyProtection="1">
      <protection hidden="0" locked="1"/>
    </xf>
    <xf fontId="0" fillId="0" borderId="11" numFmtId="0" xfId="38" applyBorder="1" applyAlignment="1" applyProtection="0">
      <alignment horizontal="left"/>
      <protection hidden="0" locked="1"/>
    </xf>
    <xf fontId="0" fillId="0" borderId="12" numFmtId="1" xfId="37" applyNumberFormat="1" applyBorder="1" applyProtection="0">
      <protection hidden="0" locked="1"/>
    </xf>
    <xf fontId="0" fillId="0" borderId="13" numFmtId="0" xfId="0" applyBorder="1" applyProtection="1">
      <protection hidden="0" locked="1"/>
    </xf>
    <xf fontId="0" fillId="23" borderId="8" numFmtId="0" xfId="0" applyFill="1" applyBorder="1" applyProtection="1">
      <protection hidden="0" locked="1"/>
    </xf>
    <xf fontId="0" fillId="23" borderId="8" numFmtId="1" xfId="0" applyNumberFormat="1" applyFill="1" applyBorder="1" applyProtection="1">
      <protection hidden="0" locked="1"/>
    </xf>
    <xf fontId="0" fillId="0" borderId="8" numFmtId="1" xfId="0" applyNumberFormat="1" applyBorder="1" applyProtection="1">
      <protection hidden="0" locked="1"/>
    </xf>
    <xf fontId="0" fillId="24" borderId="8" numFmtId="1" xfId="0" applyNumberFormat="1" applyFill="1" applyBorder="1" applyProtection="1">
      <protection hidden="0" locked="1"/>
    </xf>
    <xf fontId="0" fillId="24" borderId="9" numFmtId="0" xfId="0" applyFill="1" applyBorder="1" applyProtection="1">
      <protection hidden="0" locked="1"/>
    </xf>
    <xf fontId="0" fillId="0" borderId="8" numFmtId="9" xfId="0" applyNumberFormat="1" applyBorder="1" applyProtection="1">
      <protection hidden="0" locked="1"/>
    </xf>
    <xf fontId="0" fillId="22" borderId="8" numFmtId="2" xfId="0" applyNumberFormat="1" applyFill="1" applyBorder="1" applyProtection="1">
      <protection hidden="0" locked="1"/>
    </xf>
    <xf fontId="4" fillId="0" borderId="0" numFmtId="0" xfId="0" applyFont="1" applyProtection="1">
      <protection hidden="0" locked="1"/>
    </xf>
    <xf fontId="4" fillId="0" borderId="0" numFmtId="1" xfId="0" applyNumberFormat="1" applyFont="1" applyProtection="1">
      <protection hidden="0" locked="1"/>
    </xf>
    <xf fontId="0" fillId="0" borderId="14" numFmtId="0" xfId="0" applyBorder="1" applyProtection="1">
      <protection hidden="0" locked="1"/>
    </xf>
    <xf fontId="0" fillId="0" borderId="15" numFmtId="0" xfId="0" applyBorder="1" applyProtection="1">
      <protection hidden="0" locked="1"/>
    </xf>
    <xf fontId="0" fillId="0" borderId="16" numFmtId="0" xfId="38" applyBorder="1" applyAlignment="1" applyProtection="0">
      <alignment horizontal="left"/>
      <protection hidden="0" locked="1"/>
    </xf>
    <xf fontId="0" fillId="0" borderId="17" numFmtId="1" xfId="37" applyNumberFormat="1" applyBorder="1" applyProtection="0">
      <protection hidden="0" locked="1"/>
    </xf>
    <xf fontId="0" fillId="5" borderId="18" numFmtId="0" xfId="0" applyFill="1" applyBorder="1" applyProtection="1">
      <protection hidden="0" locked="1"/>
    </xf>
    <xf fontId="0" fillId="5" borderId="19" numFmtId="0" xfId="0" applyFill="1" applyBorder="1" applyProtection="1">
      <protection hidden="0" locked="1"/>
    </xf>
    <xf fontId="0" fillId="0" borderId="20" numFmtId="0" xfId="0" applyBorder="1" applyProtection="1">
      <protection hidden="0" locked="1"/>
    </xf>
    <xf fontId="0" fillId="0" borderId="21" numFmtId="0" xfId="0" applyBorder="1" applyProtection="1">
      <protection hidden="0" locked="1"/>
    </xf>
    <xf fontId="0" fillId="0" borderId="22" numFmtId="9" xfId="0" applyNumberFormat="1" applyBorder="1" applyProtection="1">
      <protection hidden="0" locked="1"/>
    </xf>
    <xf fontId="0" fillId="0" borderId="23" numFmtId="0" xfId="0" applyBorder="1" applyProtection="1">
      <protection hidden="0" locked="1"/>
    </xf>
    <xf fontId="0" fillId="0" borderId="24" numFmtId="1" xfId="37" applyNumberFormat="1" applyBorder="1" applyProtection="0">
      <protection hidden="0" locked="1"/>
    </xf>
    <xf fontId="3" fillId="0" borderId="25" numFmtId="0" xfId="36" applyFont="1" applyBorder="1" applyAlignment="1" applyProtection="0">
      <alignment horizontal="left"/>
      <protection hidden="0" locked="1"/>
    </xf>
    <xf fontId="3" fillId="0" borderId="26" numFmtId="1" xfId="48" applyNumberFormat="1" applyFont="1" applyBorder="1" applyProtection="0">
      <protection hidden="0" locked="1"/>
    </xf>
    <xf fontId="0" fillId="0" borderId="27" numFmtId="0" xfId="0" applyBorder="1" applyProtection="1">
      <protection hidden="0" locked="1"/>
    </xf>
    <xf fontId="0" fillId="8" borderId="28" numFmtId="0" xfId="0" applyFill="1" applyBorder="1" applyAlignment="1" applyProtection="1">
      <alignment horizontal="center"/>
      <protection hidden="0" locked="1"/>
    </xf>
    <xf fontId="0" fillId="8" borderId="10" numFmtId="0" xfId="0" applyFill="1" applyBorder="1" applyAlignment="1" applyProtection="1">
      <alignment horizontal="center"/>
      <protection hidden="0" locked="1"/>
    </xf>
    <xf fontId="5" fillId="25" borderId="29" numFmtId="0" xfId="0" applyFont="1" applyFill="1" applyBorder="1" applyAlignment="1" applyProtection="1">
      <alignment vertical="center" wrapText="1"/>
      <protection hidden="0" locked="1"/>
    </xf>
    <xf fontId="5" fillId="25" borderId="9" numFmtId="0" xfId="0" applyFont="1" applyFill="1" applyBorder="1" applyAlignment="1" applyProtection="1">
      <alignment vertical="center" wrapText="1"/>
      <protection hidden="0" locked="1"/>
    </xf>
    <xf fontId="5" fillId="0" borderId="8" numFmtId="0" xfId="0" applyFont="1" applyBorder="1" applyAlignment="1" applyProtection="1">
      <alignment vertical="center" wrapText="1"/>
      <protection hidden="0" locked="1"/>
    </xf>
    <xf fontId="5" fillId="0" borderId="0" numFmtId="0" xfId="0" applyFont="1" applyAlignment="1" applyProtection="1">
      <alignment vertical="center" wrapText="1"/>
      <protection hidden="0" locked="1"/>
    </xf>
    <xf fontId="5" fillId="0" borderId="8" numFmtId="0" xfId="0" applyFont="1" applyBorder="1" applyAlignment="1" applyProtection="1">
      <alignment wrapText="1"/>
      <protection hidden="0" locked="1"/>
    </xf>
    <xf fontId="6" fillId="25" borderId="9" numFmtId="0" xfId="0" applyFont="1" applyFill="1" applyBorder="1" applyAlignment="1" applyProtection="1">
      <alignment horizontal="center" vertical="center" wrapText="1"/>
      <protection hidden="0" locked="1"/>
    </xf>
    <xf fontId="0" fillId="0" borderId="8" numFmtId="9" xfId="5" applyNumberFormat="1" applyBorder="1" applyProtection="1">
      <protection hidden="0" locked="1"/>
    </xf>
    <xf fontId="0" fillId="0" borderId="0" numFmtId="9" xfId="5" applyNumberFormat="1" applyProtection="1">
      <protection hidden="0" locked="1"/>
    </xf>
    <xf fontId="0" fillId="0" borderId="8" numFmtId="0" xfId="0" applyBorder="1" applyProtection="1">
      <protection hidden="0" locked="1"/>
    </xf>
    <xf fontId="0" fillId="19" borderId="8" numFmtId="1" xfId="0" applyNumberFormat="1" applyFill="1" applyBorder="1" applyProtection="1">
      <protection hidden="0" locked="1"/>
    </xf>
    <xf fontId="0" fillId="13" borderId="8" numFmtId="9" xfId="5" applyNumberFormat="1" applyFill="1" applyBorder="1" applyProtection="1">
      <protection hidden="0" locked="1"/>
    </xf>
    <xf fontId="6" fillId="25" borderId="29" numFmtId="0" xfId="0" applyFont="1" applyFill="1" applyBorder="1" applyAlignment="1" applyProtection="1">
      <alignment horizontal="left" vertical="center" wrapText="1"/>
      <protection hidden="0" locked="1"/>
    </xf>
    <xf fontId="6" fillId="24" borderId="29" numFmtId="0" xfId="0" applyFont="1" applyFill="1" applyBorder="1" applyAlignment="1" applyProtection="1">
      <alignment horizontal="left" vertical="center" wrapText="1"/>
      <protection hidden="0" locked="1"/>
    </xf>
    <xf fontId="0" fillId="0" borderId="0" numFmtId="2" xfId="5" applyNumberFormat="1" applyProtection="1">
      <protection hidden="0" locked="1"/>
    </xf>
    <xf fontId="7" fillId="25" borderId="25" numFmtId="0" xfId="0" applyFont="1" applyFill="1" applyBorder="1" applyAlignment="1" applyProtection="1">
      <alignment horizontal="left" vertical="center" wrapText="1"/>
      <protection hidden="0" locked="1"/>
    </xf>
    <xf fontId="6" fillId="25" borderId="30" numFmtId="0" xfId="0" applyFont="1" applyFill="1" applyBorder="1" applyAlignment="1" applyProtection="1">
      <alignment horizontal="center" vertical="center" wrapText="1"/>
      <protection hidden="0" locked="1"/>
    </xf>
    <xf fontId="6" fillId="0" borderId="8" numFmtId="1" xfId="0" applyNumberFormat="1" applyFont="1" applyBorder="1" applyAlignment="1" applyProtection="1">
      <alignment horizontal="center" vertical="center" wrapText="1"/>
      <protection hidden="0" locked="1"/>
    </xf>
    <xf fontId="0" fillId="0" borderId="5" numFmtId="0" xfId="0" applyBorder="1" applyAlignment="1" applyProtection="1">
      <alignment horizontal="center"/>
      <protection hidden="0" locked="1"/>
    </xf>
    <xf fontId="0" fillId="25" borderId="8" numFmtId="0" xfId="0" applyFill="1" applyBorder="1" applyProtection="1">
      <protection hidden="0" locked="1"/>
    </xf>
    <xf fontId="0" fillId="0" borderId="0" numFmtId="0" xfId="43" applyProtection="1">
      <protection hidden="0" locked="1"/>
    </xf>
    <xf fontId="0" fillId="0" borderId="0" numFmtId="0" xfId="0" applyAlignment="1" applyProtection="1">
      <alignment horizontal="left" vertical="center"/>
      <protection hidden="0" locked="1"/>
    </xf>
    <xf fontId="0" fillId="0" borderId="0" numFmtId="0" xfId="0" applyAlignment="1" applyProtection="0">
      <alignment horizontal="left" vertic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9" fillId="26" borderId="0" numFmtId="0" xfId="0" applyFont="1" applyFill="1" applyAlignment="1" applyProtection="1">
      <alignment horizontal="center" vertical="center"/>
      <protection hidden="0" locked="1"/>
    </xf>
    <xf fontId="9" fillId="0" borderId="0" numFmtId="0" xfId="0" applyFont="1" applyAlignment="1" applyProtection="0">
      <alignment horizontal="left" vertical="center"/>
      <protection hidden="0" locked="1"/>
    </xf>
    <xf fontId="9" fillId="0" borderId="0" numFmtId="0" xfId="0" applyFont="1" applyAlignment="1" applyProtection="1">
      <alignment horizontal="left" vertical="center"/>
      <protection hidden="0" locked="1"/>
    </xf>
    <xf fontId="9" fillId="0" borderId="0" numFmtId="0" xfId="0" applyFont="1" applyProtection="1">
      <protection hidden="0" locked="1"/>
    </xf>
    <xf fontId="10" fillId="27" borderId="31" numFmtId="0" xfId="0" applyFont="1" applyFill="1" applyBorder="1" applyAlignment="1" applyProtection="1">
      <alignment horizontal="left" vertical="center" wrapText="1"/>
      <protection hidden="0" locked="1"/>
    </xf>
    <xf fontId="9" fillId="0" borderId="8" numFmtId="0" xfId="0" applyFont="1" applyBorder="1" applyAlignment="1" applyProtection="1">
      <alignment horizontal="left" vertical="center" wrapText="1"/>
      <protection hidden="0" locked="1"/>
    </xf>
    <xf fontId="9" fillId="0" borderId="8" numFmtId="0" xfId="40" applyFont="1" applyBorder="1" applyAlignment="1" applyProtection="1">
      <alignment horizontal="left" vertical="center"/>
      <protection hidden="0" locked="1"/>
    </xf>
    <xf fontId="9" fillId="0" borderId="8" numFmtId="0" xfId="0" applyFont="1" applyBorder="1" applyAlignment="1" applyProtection="1">
      <alignment horizontal="center" vertical="center"/>
      <protection hidden="0" locked="1"/>
    </xf>
    <xf fontId="9" fillId="0" borderId="8" numFmtId="0" xfId="40" applyFont="1" applyBorder="1" applyAlignment="1" applyProtection="1">
      <alignment horizontal="center" vertical="center"/>
      <protection hidden="0" locked="1"/>
    </xf>
    <xf fontId="9" fillId="0" borderId="8" numFmtId="9" xfId="0" applyNumberFormat="1" applyFont="1" applyBorder="1" applyAlignment="1" applyProtection="1">
      <alignment horizontal="center" vertical="center"/>
      <protection hidden="0" locked="1"/>
    </xf>
    <xf fontId="9" fillId="0" borderId="0" numFmtId="0" xfId="0" applyFont="1" applyAlignment="1" applyProtection="1">
      <alignment horizontal="center" vertical="center"/>
      <protection hidden="0" locked="1"/>
    </xf>
    <xf fontId="9" fillId="0" borderId="0" numFmtId="0" xfId="41" applyFont="1" applyProtection="1">
      <protection hidden="0" locked="1"/>
    </xf>
  </cellXfs>
  <cellStyles count="5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— акцент1 2" xfId="6"/>
    <cellStyle name="20% — акцент1 3" xfId="7"/>
    <cellStyle name="20% — акцент2 2" xfId="8"/>
    <cellStyle name="20% — акцент2 3" xfId="9"/>
    <cellStyle name="20% — акцент3 2" xfId="10"/>
    <cellStyle name="20% — акцент3 3" xfId="11"/>
    <cellStyle name="20% — акцент4 2" xfId="12"/>
    <cellStyle name="20% — акцент4 3" xfId="13"/>
    <cellStyle name="20% — акцент5 2" xfId="14"/>
    <cellStyle name="20% — акцент5 3" xfId="15"/>
    <cellStyle name="20% — акцент6 2" xfId="16"/>
    <cellStyle name="20% — акцент6 3" xfId="17"/>
    <cellStyle name="40% — акцент1 2" xfId="18"/>
    <cellStyle name="40% — акцент1 3" xfId="19"/>
    <cellStyle name="40% — акцент2 2" xfId="20"/>
    <cellStyle name="40% — акцент2 3" xfId="21"/>
    <cellStyle name="40% — акцент3 2" xfId="22"/>
    <cellStyle name="40% — акцент3 3" xfId="23"/>
    <cellStyle name="40% — акцент4 2" xfId="24"/>
    <cellStyle name="40% — акцент4 3" xfId="25"/>
    <cellStyle name="40% — акцент5 2" xfId="26"/>
    <cellStyle name="40% — акцент5 3" xfId="27"/>
    <cellStyle name="40% — акцент6 2" xfId="28"/>
    <cellStyle name="40% — акцент6 3" xfId="29"/>
    <cellStyle name="60% — акцент1 2" xfId="30"/>
    <cellStyle name="60% — акцент2 2" xfId="31"/>
    <cellStyle name="60% — акцент3 2" xfId="32"/>
    <cellStyle name="60% — акцент4 2" xfId="33"/>
    <cellStyle name="60% — акцент5 2" xfId="34"/>
    <cellStyle name="60% — акцент6 2" xfId="35"/>
    <cellStyle name="Заглавие сводной таблицы" xfId="36"/>
    <cellStyle name="Значение сводной таблицы" xfId="37"/>
    <cellStyle name="Категория сводной таблицы" xfId="38"/>
    <cellStyle name="Нейтральный 2" xfId="39"/>
    <cellStyle name="Обычный 2" xfId="40"/>
    <cellStyle name="Обычный 3" xfId="41"/>
    <cellStyle name="Обычный 4" xfId="42"/>
    <cellStyle name="Обычный 5" xfId="43"/>
    <cellStyle name="Поле сводной таблицы" xfId="44"/>
    <cellStyle name="Примечание 2" xfId="45"/>
    <cellStyle name="Примечание 3" xfId="46"/>
    <cellStyle name="Примечание 4" xfId="47"/>
    <cellStyle name="Результат сводной таблицы" xfId="48"/>
    <cellStyle name="Угол сводной таблицы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microsoft.com/office/2017/10/relationships/person" Target="persons/person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worksheet" Target="worksheets/sheet4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&lt;анонимный&gt;" id="{4EE1FD5C-5A7A-2AAA-F339-C3D18D7973C3}"/>
</personList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cordCount="32">
  <cacheSource type="worksheet">
    <worksheetSource ref="A1:H33" sheet="Автоматизированный расчет"/>
  </cacheSource>
  <cacheFields count="8">
    <cacheField name="Script name" numFmtId="0">
      <sharedItems count="6">
        <s v="Логин"/>
        <s v="Ознакомление с путевым листом"/>
        <s v="Поиск билета без покупки"/>
        <s v="Покупка билета"/>
        <s v="Регистрация новых пользователей"/>
        <s v="Удаление бронирования "/>
      </sharedItems>
    </cacheField>
    <cacheField name="transaction rq" numFmtId="0">
      <sharedItems count="12">
        <s v="Вход в систему"/>
        <s v="Выбор рейса из найденных "/>
        <s v="Выход из системы"/>
        <s v="Главная Welcome страница"/>
        <s v="Заполнение полей для поиска билета "/>
        <s v="Заполнение полей регистарции"/>
        <s v="Оплата билета"/>
        <s v="Отмена бронирования "/>
        <s v="Переход на следуюущий эран после регистарции"/>
        <s v="Переход на страницу поиска билетов"/>
        <s v="Перход на страницу регистрации"/>
        <s v="Просмотр квитанций"/>
      </sharedItems>
    </cacheField>
    <cacheField name="count" numFmtId="0">
      <sharedItems containsSemiMixedTypes="0" containsString="0" containsNumber="1" containsInteger="1" minValue="0" maxValue="1" count="2">
        <n v="0"/>
        <n v="1"/>
      </sharedItems>
    </cacheField>
    <cacheField name="VU" numFmtId="0">
      <sharedItems containsSemiMixedTypes="0" containsString="0" containsNumber="1" containsInteger="1" minValue="1" maxValue="2" count="2">
        <n v="1"/>
        <n v="2"/>
      </sharedItems>
    </cacheField>
    <cacheField name="pacing" numFmtId="0">
      <sharedItems containsSemiMixedTypes="0" containsString="0" containsNumber="1" containsInteger="1" minValue="38" maxValue="960" count="6">
        <n v="38"/>
        <n v="42"/>
        <n v="52"/>
        <n v="64"/>
        <n v="84"/>
        <n v="960"/>
      </sharedItems>
    </cacheField>
    <cacheField name="одним пользователем в минуту" numFmtId="0">
      <sharedItems containsSemiMixedTypes="0" containsString="0" containsNumber="1" minValue="0" maxValue="1.57894736842105" count="7">
        <n v="0"/>
        <n v="0.0625"/>
        <n v="0.714285714285714"/>
        <n v="0.9375"/>
        <n v="1.15384615384615"/>
        <n v="1.42857142857143"/>
        <n v="1.57894736842105"/>
      </sharedItems>
    </cacheField>
    <cacheField name="Длительность ступени" numFmtId="0">
      <sharedItems containsSemiMixedTypes="0" containsString="0" containsNumber="1" containsInteger="1" minValue="20" maxValue="20" count="1">
        <n v="20"/>
      </sharedItems>
    </cacheField>
    <cacheField name="Итого" numFmtId="0">
      <sharedItems containsSemiMixedTypes="0" containsString="0" containsNumber="1" minValue="0" maxValue="57.1428571428571" count="7">
        <n v="0"/>
        <n v="2.5"/>
        <n v="23.0769230769231"/>
        <n v="28.5714285714286"/>
        <n v="31.5789473684211"/>
        <n v="37.5"/>
        <n v="57.142857142857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3"/>
    <x v="3"/>
    <x v="1"/>
    <x v="1"/>
    <x v="1"/>
    <x v="5"/>
    <x v="0"/>
    <x v="6"/>
  </r>
  <r>
    <x v="3"/>
    <x v="0"/>
    <x v="1"/>
    <x v="1"/>
    <x v="1"/>
    <x v="5"/>
    <x v="0"/>
    <x v="6"/>
  </r>
  <r>
    <x v="3"/>
    <x v="9"/>
    <x v="1"/>
    <x v="1"/>
    <x v="1"/>
    <x v="5"/>
    <x v="0"/>
    <x v="6"/>
  </r>
  <r>
    <x v="3"/>
    <x v="4"/>
    <x v="1"/>
    <x v="1"/>
    <x v="1"/>
    <x v="5"/>
    <x v="0"/>
    <x v="6"/>
  </r>
  <r>
    <x v="3"/>
    <x v="1"/>
    <x v="1"/>
    <x v="1"/>
    <x v="1"/>
    <x v="5"/>
    <x v="0"/>
    <x v="6"/>
  </r>
  <r>
    <x v="3"/>
    <x v="6"/>
    <x v="1"/>
    <x v="1"/>
    <x v="1"/>
    <x v="5"/>
    <x v="0"/>
    <x v="6"/>
  </r>
  <r>
    <x v="3"/>
    <x v="2"/>
    <x v="1"/>
    <x v="1"/>
    <x v="1"/>
    <x v="5"/>
    <x v="0"/>
    <x v="6"/>
  </r>
  <r>
    <x v="5"/>
    <x v="3"/>
    <x v="1"/>
    <x v="0"/>
    <x v="2"/>
    <x v="4"/>
    <x v="0"/>
    <x v="2"/>
  </r>
  <r>
    <x v="5"/>
    <x v="0"/>
    <x v="1"/>
    <x v="0"/>
    <x v="2"/>
    <x v="4"/>
    <x v="0"/>
    <x v="2"/>
  </r>
  <r>
    <x v="5"/>
    <x v="11"/>
    <x v="1"/>
    <x v="0"/>
    <x v="2"/>
    <x v="4"/>
    <x v="0"/>
    <x v="2"/>
  </r>
  <r>
    <x v="5"/>
    <x v="7"/>
    <x v="1"/>
    <x v="0"/>
    <x v="2"/>
    <x v="4"/>
    <x v="0"/>
    <x v="2"/>
  </r>
  <r>
    <x v="5"/>
    <x v="2"/>
    <x v="1"/>
    <x v="0"/>
    <x v="2"/>
    <x v="4"/>
    <x v="0"/>
    <x v="2"/>
  </r>
  <r>
    <x v="4"/>
    <x v="3"/>
    <x v="1"/>
    <x v="0"/>
    <x v="0"/>
    <x v="6"/>
    <x v="0"/>
    <x v="4"/>
  </r>
  <r>
    <x v="4"/>
    <x v="10"/>
    <x v="1"/>
    <x v="0"/>
    <x v="0"/>
    <x v="6"/>
    <x v="0"/>
    <x v="4"/>
  </r>
  <r>
    <x v="4"/>
    <x v="5"/>
    <x v="1"/>
    <x v="0"/>
    <x v="0"/>
    <x v="6"/>
    <x v="0"/>
    <x v="4"/>
  </r>
  <r>
    <x v="4"/>
    <x v="8"/>
    <x v="1"/>
    <x v="0"/>
    <x v="0"/>
    <x v="6"/>
    <x v="0"/>
    <x v="4"/>
  </r>
  <r>
    <x v="4"/>
    <x v="2"/>
    <x v="0"/>
    <x v="0"/>
    <x v="0"/>
    <x v="0"/>
    <x v="0"/>
    <x v="0"/>
  </r>
  <r>
    <x v="0"/>
    <x v="3"/>
    <x v="1"/>
    <x v="1"/>
    <x v="5"/>
    <x v="1"/>
    <x v="0"/>
    <x v="1"/>
  </r>
  <r>
    <x v="0"/>
    <x v="0"/>
    <x v="1"/>
    <x v="1"/>
    <x v="5"/>
    <x v="1"/>
    <x v="0"/>
    <x v="1"/>
  </r>
  <r>
    <x v="0"/>
    <x v="9"/>
    <x v="1"/>
    <x v="1"/>
    <x v="5"/>
    <x v="1"/>
    <x v="0"/>
    <x v="1"/>
  </r>
  <r>
    <x v="0"/>
    <x v="2"/>
    <x v="1"/>
    <x v="1"/>
    <x v="5"/>
    <x v="1"/>
    <x v="0"/>
    <x v="1"/>
  </r>
  <r>
    <x v="2"/>
    <x v="3"/>
    <x v="1"/>
    <x v="1"/>
    <x v="3"/>
    <x v="3"/>
    <x v="0"/>
    <x v="5"/>
  </r>
  <r>
    <x v="2"/>
    <x v="0"/>
    <x v="1"/>
    <x v="1"/>
    <x v="3"/>
    <x v="3"/>
    <x v="0"/>
    <x v="5"/>
  </r>
  <r>
    <x v="2"/>
    <x v="9"/>
    <x v="1"/>
    <x v="1"/>
    <x v="3"/>
    <x v="3"/>
    <x v="0"/>
    <x v="5"/>
  </r>
  <r>
    <x v="2"/>
    <x v="4"/>
    <x v="1"/>
    <x v="1"/>
    <x v="3"/>
    <x v="3"/>
    <x v="0"/>
    <x v="5"/>
  </r>
  <r>
    <x v="2"/>
    <x v="1"/>
    <x v="1"/>
    <x v="1"/>
    <x v="3"/>
    <x v="3"/>
    <x v="0"/>
    <x v="5"/>
  </r>
  <r>
    <x v="2"/>
    <x v="11"/>
    <x v="1"/>
    <x v="1"/>
    <x v="3"/>
    <x v="3"/>
    <x v="0"/>
    <x v="5"/>
  </r>
  <r>
    <x v="2"/>
    <x v="2"/>
    <x v="0"/>
    <x v="1"/>
    <x v="3"/>
    <x v="0"/>
    <x v="0"/>
    <x v="0"/>
  </r>
  <r>
    <x v="1"/>
    <x v="3"/>
    <x v="1"/>
    <x v="1"/>
    <x v="4"/>
    <x v="2"/>
    <x v="0"/>
    <x v="3"/>
  </r>
  <r>
    <x v="1"/>
    <x v="0"/>
    <x v="1"/>
    <x v="1"/>
    <x v="4"/>
    <x v="2"/>
    <x v="0"/>
    <x v="3"/>
  </r>
  <r>
    <x v="1"/>
    <x v="11"/>
    <x v="1"/>
    <x v="1"/>
    <x v="4"/>
    <x v="2"/>
    <x v="0"/>
    <x v="3"/>
  </r>
  <r>
    <x v="1"/>
    <x v="2"/>
    <x v="1"/>
    <x v="1"/>
    <x v="4"/>
    <x v="2"/>
    <x v="0"/>
    <x v="3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Сводная таблица2" cacheId="0" applyNumberFormats="0" applyBorderFormats="0" applyFontFormats="0" applyPatternFormats="0" applyAlignmentFormats="0" applyWidthHeightFormats="0" dataCaption="Values" itemPrintTitles="1" indent="0" outline="1" outlineData="1">
  <location ref="I1:J14" firstHeaderRow="1" firstDataRow="1" firstDataCol="1"/>
  <pivotFields count="8">
    <pivotField showAll="0"/>
    <pivotField axis="axisRow" showAll="0">
      <items count="13">
        <item x="0"/>
        <item x="1"/>
        <item x="2"/>
        <item x="4"/>
        <item x="6"/>
        <item x="7"/>
        <item x="11"/>
        <item x="3"/>
        <item x="10"/>
        <item x="5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Сумма по полю Итого" fld="7" baseField="-1" baseItem="1048832" numFmtId="1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personId="{4EE1FD5C-5A7A-2AAA-F339-C3D18D7973C3}" id="{001A0028-00BD-4742-8AC9-009900CB0087}" done="0">
    <text xml:space="preserve">Microsoft Office User:
Duration - заполняется на основе данных после выполнения итерации соотвествующего скрипта в Vugen'е
</text>
  </threadedComment>
  <threadedComment ref="O2" personId="{4EE1FD5C-5A7A-2AAA-F339-C3D18D7973C3}" id="{004E00EE-0033-4455-8622-004E00E4008E}" done="0">
    <text xml:space="preserve">Microsoft Office User:
ThinkTime - заполнятеся на основе ThinkTime'ов по выполнению одной итерации соотвествующего скрипта в Vugen'е
</text>
  </threadedComment>
  <threadedComment ref="P2" personId="{4EE1FD5C-5A7A-2AAA-F339-C3D18D7973C3}" id="{00780022-0023-43D0-825D-00A9003E0016}" done="0">
    <text xml:space="preserve">Microsoft Office User:
Общая длительность одной итерации скрипта ThinkTime + Duration, считается автоматически
</text>
  </threadedComment>
  <threadedComment ref="Q2" personId="{4EE1FD5C-5A7A-2AAA-F339-C3D18D7973C3}" id="{00CC0083-00F4-4344-ABE5-00DF00F000B8}" done="0">
    <text xml:space="preserve">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ext>
  </threadedComment>
  <threadedComment ref="R2" personId="{4EE1FD5C-5A7A-2AAA-F339-C3D18D7973C3}" id="{0068001C-004A-49DA-89C5-0022001C00BF}" done="0">
    <tex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Z2" personId="{4EE1FD5C-5A7A-2AAA-F339-C3D18D7973C3}" id="{00B300D2-00D1-419D-8327-00E2006A002F}" done="0">
    <tex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M21" personId="{4EE1FD5C-5A7A-2AAA-F339-C3D18D7973C3}" id="{00560057-000C-469E-B19F-00EA007B000F}" done="0">
    <text xml:space="preserve">Microsoft Office User:
1. Отображение состояния скриптов
2. Расчёт интенсивности
3. Расчёт интенсивности для каждой транзакции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Relationship  Id="rId4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34" zoomScale="90" workbookViewId="0">
      <selection activeCell="L38" activeCellId="0" sqref="L38"/>
    </sheetView>
  </sheetViews>
  <sheetFormatPr defaultColWidth="11.5078125" defaultRowHeight="14.25"/>
  <cols>
    <col customWidth="1" min="1" max="1" style="1" width="31.670000000000002"/>
    <col customWidth="1" min="2" max="2" style="1" width="31.5"/>
    <col customWidth="1" min="3" max="3" style="1" width="18.16"/>
    <col customWidth="1" min="4" max="4" style="1" width="17.829999999999998"/>
    <col customWidth="1" min="5" max="5" style="1" width="19.16"/>
    <col customWidth="1" min="6" max="6" style="1" width="28.329999999999998"/>
    <col customWidth="1" min="7" max="7" style="1" width="18.670000000000002"/>
    <col customWidth="1" min="8" max="8" style="1" width="17"/>
    <col customWidth="1" min="9" max="9" style="1" width="41.329999999999998"/>
    <col customWidth="1" min="10" max="10" style="1" width="19"/>
    <col customWidth="1" min="11" max="11" style="1" width="18.16"/>
    <col customWidth="1" min="12" max="12" style="1" width="26.670000000000002"/>
    <col customWidth="1" min="13" max="13" style="1" width="35.159999999999997"/>
    <col customWidth="1" min="14" max="14" style="1" width="17.829999999999998"/>
    <col customWidth="1" min="15" max="15" style="1" width="23.829999999999998"/>
    <col customWidth="1" min="16" max="16" style="1" width="23.5"/>
    <col customWidth="1" min="17" max="17" style="1" width="26"/>
    <col customWidth="1" min="18" max="18" style="1" width="10.51"/>
    <col customWidth="1" min="19" max="19" style="1" width="34.159999999999997"/>
    <col customWidth="1" min="20" max="20" style="1" width="53.659999999999997"/>
  </cols>
  <sheetData>
    <row r="1" ht="13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  <c r="Z1" s="5" t="s">
        <v>3</v>
      </c>
    </row>
    <row r="2" ht="13.800000000000001">
      <c r="A2" s="10" t="s">
        <v>19</v>
      </c>
      <c r="B2" s="10" t="s">
        <v>20</v>
      </c>
      <c r="C2" s="11">
        <v>1</v>
      </c>
      <c r="D2" s="12">
        <f t="shared" ref="D2:D3" si="0">VLOOKUP(A2,$M$1:$X$8,6,FALSE())</f>
        <v>2</v>
      </c>
      <c r="E2" s="1">
        <f t="shared" ref="E2:E3" si="1">VLOOKUP(A2,$M$1:$X$8,5,FALSE())</f>
        <v>42</v>
      </c>
      <c r="F2" s="13">
        <f t="shared" ref="F2:F9" si="2">60/E2*C2</f>
        <v>1.4285714285714299</v>
      </c>
      <c r="G2" s="1">
        <f t="shared" ref="G2:G9" si="3">VLOOKUP(A2,$M$1:$X$8,9,FALSE())</f>
        <v>20</v>
      </c>
      <c r="H2" s="14">
        <f t="shared" ref="H2:H9" si="4">D2*F2*G2</f>
        <v>57.142857142857103</v>
      </c>
      <c r="I2" s="15" t="s">
        <v>21</v>
      </c>
      <c r="J2" s="16">
        <v>148.79120879120899</v>
      </c>
      <c r="M2" s="17" t="s">
        <v>19</v>
      </c>
      <c r="N2" s="18">
        <v>1</v>
      </c>
      <c r="O2" s="19">
        <f>3*7</f>
        <v>21</v>
      </c>
      <c r="P2" s="20">
        <f t="shared" ref="P2:P7" si="5">N2+O2</f>
        <v>22</v>
      </c>
      <c r="Q2" s="21">
        <v>42</v>
      </c>
      <c r="R2" s="22">
        <v>2</v>
      </c>
      <c r="S2" s="23">
        <f t="shared" ref="S2:S7" si="6">R2/W$2</f>
        <v>0.20000000000000001</v>
      </c>
      <c r="T2" s="24">
        <f t="shared" ref="T2:T7" si="7">60/(Q2)</f>
        <v>1.4285714285714299</v>
      </c>
      <c r="U2" s="25">
        <v>20</v>
      </c>
      <c r="V2" s="26">
        <f t="shared" ref="V2:V6" si="8">ROUND(R2*T2*U2,0)</f>
        <v>57</v>
      </c>
      <c r="W2" s="27">
        <f>SUM(R2:R7)</f>
        <v>10</v>
      </c>
      <c r="Z2" s="22">
        <v>2</v>
      </c>
    </row>
    <row r="3" ht="13.800000000000001">
      <c r="A3" s="10" t="s">
        <v>19</v>
      </c>
      <c r="B3" s="10" t="s">
        <v>21</v>
      </c>
      <c r="C3" s="11">
        <v>1</v>
      </c>
      <c r="D3" s="28">
        <f t="shared" si="0"/>
        <v>2</v>
      </c>
      <c r="E3" s="1">
        <f t="shared" si="1"/>
        <v>42</v>
      </c>
      <c r="F3" s="13">
        <f t="shared" si="2"/>
        <v>1.4285714285714286</v>
      </c>
      <c r="G3" s="1">
        <f t="shared" si="3"/>
        <v>20</v>
      </c>
      <c r="H3" s="14">
        <f t="shared" si="4"/>
        <v>57.142857142857146</v>
      </c>
      <c r="I3" s="29" t="s">
        <v>22</v>
      </c>
      <c r="J3" s="30">
        <v>94.642857142857096</v>
      </c>
      <c r="M3" s="17" t="s">
        <v>23</v>
      </c>
      <c r="N3" s="18">
        <v>5</v>
      </c>
      <c r="O3" s="19">
        <f>3*5</f>
        <v>15</v>
      </c>
      <c r="P3" s="20">
        <f t="shared" si="5"/>
        <v>20</v>
      </c>
      <c r="Q3" s="21">
        <v>52</v>
      </c>
      <c r="R3" s="22">
        <v>1</v>
      </c>
      <c r="S3" s="23">
        <f t="shared" si="6"/>
        <v>0.10000000000000001</v>
      </c>
      <c r="T3" s="24">
        <f t="shared" si="7"/>
        <v>1.15384615384615</v>
      </c>
      <c r="U3" s="25">
        <v>20</v>
      </c>
      <c r="V3" s="26">
        <f t="shared" si="8"/>
        <v>23</v>
      </c>
      <c r="W3" s="27"/>
      <c r="Z3" s="22">
        <v>1</v>
      </c>
    </row>
    <row r="4" ht="13.800000000000001">
      <c r="A4" s="10" t="s">
        <v>19</v>
      </c>
      <c r="B4" s="10" t="s">
        <v>24</v>
      </c>
      <c r="C4" s="11">
        <v>1</v>
      </c>
      <c r="D4" s="28">
        <f t="shared" ref="D4:D5" si="9">VLOOKUP(A5,$M$1:$X$8,6,FALSE())</f>
        <v>2</v>
      </c>
      <c r="E4" s="1">
        <f t="shared" ref="E4:E5" si="10">VLOOKUP(A5,$M$1:$X$8,5,FALSE())</f>
        <v>42</v>
      </c>
      <c r="F4" s="13">
        <f t="shared" si="2"/>
        <v>1.4285714285714299</v>
      </c>
      <c r="G4" s="1">
        <f t="shared" si="3"/>
        <v>20</v>
      </c>
      <c r="H4" s="14">
        <f t="shared" si="4"/>
        <v>57.142857142857103</v>
      </c>
      <c r="I4" s="29" t="s">
        <v>25</v>
      </c>
      <c r="J4" s="30">
        <v>111.291208791209</v>
      </c>
      <c r="M4" s="17" t="s">
        <v>26</v>
      </c>
      <c r="N4" s="18">
        <v>3</v>
      </c>
      <c r="O4" s="19">
        <f>3*4</f>
        <v>12</v>
      </c>
      <c r="P4" s="20">
        <f t="shared" si="5"/>
        <v>15</v>
      </c>
      <c r="Q4" s="21">
        <v>38</v>
      </c>
      <c r="R4" s="22">
        <v>1</v>
      </c>
      <c r="S4" s="23">
        <f t="shared" si="6"/>
        <v>0.10000000000000001</v>
      </c>
      <c r="T4" s="24">
        <f t="shared" si="7"/>
        <v>1.57894736842105</v>
      </c>
      <c r="U4" s="25">
        <v>20</v>
      </c>
      <c r="V4" s="26">
        <f t="shared" si="8"/>
        <v>32</v>
      </c>
      <c r="W4" s="27"/>
      <c r="Z4" s="22">
        <v>1</v>
      </c>
    </row>
    <row r="5" ht="13.800000000000001">
      <c r="A5" s="10" t="s">
        <v>19</v>
      </c>
      <c r="B5" s="10" t="s">
        <v>27</v>
      </c>
      <c r="C5" s="11">
        <v>1</v>
      </c>
      <c r="D5" s="28">
        <f t="shared" si="9"/>
        <v>2</v>
      </c>
      <c r="E5" s="1">
        <f t="shared" si="10"/>
        <v>42</v>
      </c>
      <c r="F5" s="13">
        <f t="shared" si="2"/>
        <v>1.4285714285714299</v>
      </c>
      <c r="G5" s="1">
        <f t="shared" si="3"/>
        <v>20</v>
      </c>
      <c r="H5" s="14">
        <f t="shared" si="4"/>
        <v>57.142857142857103</v>
      </c>
      <c r="I5" s="29" t="s">
        <v>27</v>
      </c>
      <c r="J5" s="30">
        <v>94.642857142857096</v>
      </c>
      <c r="M5" s="17" t="s">
        <v>28</v>
      </c>
      <c r="N5" s="18">
        <v>3</v>
      </c>
      <c r="O5" s="19">
        <f>3*6</f>
        <v>18</v>
      </c>
      <c r="P5" s="20">
        <v>30</v>
      </c>
      <c r="Q5" s="21">
        <v>64</v>
      </c>
      <c r="R5" s="22">
        <v>2</v>
      </c>
      <c r="S5" s="23">
        <f t="shared" si="6"/>
        <v>0.20000000000000001</v>
      </c>
      <c r="T5" s="24">
        <f t="shared" si="7"/>
        <v>0.9375</v>
      </c>
      <c r="U5" s="25">
        <v>20</v>
      </c>
      <c r="V5" s="26">
        <f t="shared" si="8"/>
        <v>38</v>
      </c>
      <c r="W5" s="27"/>
      <c r="Z5" s="22">
        <v>2</v>
      </c>
    </row>
    <row r="6" ht="13.800000000000001">
      <c r="A6" s="10" t="s">
        <v>19</v>
      </c>
      <c r="B6" s="10" t="s">
        <v>22</v>
      </c>
      <c r="C6" s="11">
        <v>1</v>
      </c>
      <c r="D6" s="28">
        <f t="shared" ref="D6:D9" si="11">VLOOKUP(A6,$M$1:$X$8,6,FALSE())</f>
        <v>2</v>
      </c>
      <c r="E6" s="1">
        <f t="shared" ref="E6:E9" si="12">VLOOKUP(A6,$M$1:$X$8,5,FALSE())</f>
        <v>42</v>
      </c>
      <c r="F6" s="13">
        <f t="shared" si="2"/>
        <v>1.4285714285714299</v>
      </c>
      <c r="G6" s="1">
        <f t="shared" si="3"/>
        <v>20</v>
      </c>
      <c r="H6" s="14">
        <f t="shared" si="4"/>
        <v>57.142857142857103</v>
      </c>
      <c r="I6" s="29" t="s">
        <v>29</v>
      </c>
      <c r="J6" s="30">
        <v>57.142857142857103</v>
      </c>
      <c r="M6" s="17" t="s">
        <v>30</v>
      </c>
      <c r="N6" s="18">
        <v>3</v>
      </c>
      <c r="O6" s="19">
        <f t="shared" ref="O6:O7" si="13">3*4</f>
        <v>12</v>
      </c>
      <c r="P6" s="20">
        <f t="shared" si="5"/>
        <v>15</v>
      </c>
      <c r="Q6" s="21">
        <v>84</v>
      </c>
      <c r="R6" s="22">
        <v>2</v>
      </c>
      <c r="S6" s="23">
        <f t="shared" si="6"/>
        <v>0.20000000000000001</v>
      </c>
      <c r="T6" s="24">
        <f t="shared" si="7"/>
        <v>0.71428571428571397</v>
      </c>
      <c r="U6" s="25">
        <v>20</v>
      </c>
      <c r="V6" s="26">
        <f t="shared" si="8"/>
        <v>29</v>
      </c>
      <c r="W6" s="27"/>
      <c r="Z6" s="22">
        <v>2</v>
      </c>
    </row>
    <row r="7" ht="13.800000000000001">
      <c r="A7" s="31" t="s">
        <v>19</v>
      </c>
      <c r="B7" s="10" t="s">
        <v>29</v>
      </c>
      <c r="C7" s="32">
        <v>1</v>
      </c>
      <c r="D7" s="28">
        <f t="shared" si="11"/>
        <v>2</v>
      </c>
      <c r="E7" s="1">
        <f t="shared" si="12"/>
        <v>42</v>
      </c>
      <c r="F7" s="13">
        <f t="shared" si="2"/>
        <v>1.4285714285714299</v>
      </c>
      <c r="G7" s="1">
        <f t="shared" si="3"/>
        <v>20</v>
      </c>
      <c r="H7" s="14">
        <f t="shared" si="4"/>
        <v>57.142857142857103</v>
      </c>
      <c r="I7" s="29" t="s">
        <v>31</v>
      </c>
      <c r="J7" s="30">
        <v>23.076923076923102</v>
      </c>
      <c r="M7" s="17" t="s">
        <v>32</v>
      </c>
      <c r="N7" s="18">
        <v>0.60999999999999999</v>
      </c>
      <c r="O7" s="19">
        <f t="shared" si="13"/>
        <v>12</v>
      </c>
      <c r="P7" s="20">
        <f t="shared" si="5"/>
        <v>12.609999999999999</v>
      </c>
      <c r="Q7" s="21">
        <v>960</v>
      </c>
      <c r="R7" s="22">
        <v>2</v>
      </c>
      <c r="S7" s="23">
        <f t="shared" si="6"/>
        <v>0.20000000000000001</v>
      </c>
      <c r="T7" s="24">
        <f t="shared" si="7"/>
        <v>0.0625</v>
      </c>
      <c r="U7" s="25">
        <v>20</v>
      </c>
      <c r="V7" s="26">
        <f>SUM(V2:V6)</f>
        <v>179</v>
      </c>
      <c r="W7" s="27"/>
      <c r="Z7" s="22">
        <v>2</v>
      </c>
    </row>
    <row r="8" ht="13.800000000000001">
      <c r="A8" s="10" t="s">
        <v>19</v>
      </c>
      <c r="B8" s="10" t="s">
        <v>25</v>
      </c>
      <c r="C8" s="11">
        <v>1</v>
      </c>
      <c r="D8" s="28">
        <f t="shared" si="11"/>
        <v>2</v>
      </c>
      <c r="E8" s="1">
        <f t="shared" si="12"/>
        <v>42</v>
      </c>
      <c r="F8" s="13">
        <f t="shared" si="2"/>
        <v>1.4285714285714299</v>
      </c>
      <c r="G8" s="1">
        <f t="shared" si="3"/>
        <v>20</v>
      </c>
      <c r="H8" s="14">
        <f t="shared" si="4"/>
        <v>57.142857142857103</v>
      </c>
      <c r="I8" s="29" t="s">
        <v>33</v>
      </c>
      <c r="J8" s="30">
        <v>89.148351648351706</v>
      </c>
      <c r="M8" s="33"/>
      <c r="N8" s="34"/>
      <c r="O8" s="34"/>
      <c r="P8" s="34"/>
      <c r="Q8" s="34"/>
      <c r="R8" s="34"/>
      <c r="S8" s="35">
        <f>SUM(S2:S7)</f>
        <v>1</v>
      </c>
      <c r="T8" s="34"/>
      <c r="U8" s="34"/>
      <c r="V8" s="34"/>
      <c r="W8" s="36"/>
    </row>
    <row r="9" ht="13.800000000000001">
      <c r="A9" s="10" t="s">
        <v>23</v>
      </c>
      <c r="B9" s="10" t="s">
        <v>20</v>
      </c>
      <c r="C9" s="10">
        <v>1</v>
      </c>
      <c r="D9" s="9">
        <f t="shared" si="11"/>
        <v>1</v>
      </c>
      <c r="E9" s="14">
        <f t="shared" si="12"/>
        <v>52</v>
      </c>
      <c r="F9" s="13">
        <f t="shared" si="2"/>
        <v>1.15384615384615</v>
      </c>
      <c r="G9" s="1">
        <f t="shared" si="3"/>
        <v>20</v>
      </c>
      <c r="H9" s="14">
        <f t="shared" si="4"/>
        <v>23.076923076923102</v>
      </c>
      <c r="I9" s="29" t="s">
        <v>20</v>
      </c>
      <c r="J9" s="30">
        <v>180.37015615963</v>
      </c>
    </row>
    <row r="10" ht="13.800000000000001">
      <c r="A10" s="10" t="s">
        <v>23</v>
      </c>
      <c r="B10" s="10" t="s">
        <v>21</v>
      </c>
      <c r="C10" s="10">
        <v>1</v>
      </c>
      <c r="D10" s="27">
        <f t="shared" ref="D10:D33" si="14">VLOOKUP(A10,$M$1:$X$8,6,FALSE())</f>
        <v>1</v>
      </c>
      <c r="E10" s="14">
        <f t="shared" ref="E10:E33" si="15">VLOOKUP(A10,$M$1:$X$8,5,FALSE())</f>
        <v>52</v>
      </c>
      <c r="F10" s="13">
        <f t="shared" ref="F10:F33" si="16">60/E10*C10</f>
        <v>1.15384615384615</v>
      </c>
      <c r="G10" s="1">
        <f t="shared" ref="G10:G33" si="17">VLOOKUP(A10,$M$1:$X$8,9,FALSE())</f>
        <v>20</v>
      </c>
      <c r="H10" s="14">
        <f t="shared" ref="H10:H33" si="18">D10*F10*G10</f>
        <v>23.076923076923102</v>
      </c>
      <c r="I10" s="29" t="s">
        <v>34</v>
      </c>
      <c r="J10" s="30">
        <v>31.578947368421101</v>
      </c>
    </row>
    <row r="11" ht="13.800000000000001">
      <c r="A11" s="10" t="s">
        <v>23</v>
      </c>
      <c r="B11" s="10" t="s">
        <v>33</v>
      </c>
      <c r="C11" s="10">
        <v>1</v>
      </c>
      <c r="D11" s="27">
        <f t="shared" si="14"/>
        <v>1</v>
      </c>
      <c r="E11" s="14">
        <f t="shared" si="15"/>
        <v>52</v>
      </c>
      <c r="F11" s="13">
        <f t="shared" si="16"/>
        <v>1.15384615384615</v>
      </c>
      <c r="G11" s="1">
        <f t="shared" si="17"/>
        <v>20</v>
      </c>
      <c r="H11" s="14">
        <f t="shared" si="18"/>
        <v>23.076923076923102</v>
      </c>
      <c r="I11" s="29" t="s">
        <v>35</v>
      </c>
      <c r="J11" s="30">
        <v>31.578947368421101</v>
      </c>
    </row>
    <row r="12" ht="13.800000000000001">
      <c r="A12" s="10" t="s">
        <v>23</v>
      </c>
      <c r="B12" s="10" t="s">
        <v>31</v>
      </c>
      <c r="C12" s="10">
        <v>1</v>
      </c>
      <c r="D12" s="27">
        <f t="shared" si="14"/>
        <v>1</v>
      </c>
      <c r="E12" s="14">
        <f t="shared" si="15"/>
        <v>52</v>
      </c>
      <c r="F12" s="13">
        <f t="shared" si="16"/>
        <v>1.15384615384615</v>
      </c>
      <c r="G12" s="1">
        <f t="shared" si="17"/>
        <v>20</v>
      </c>
      <c r="H12" s="14">
        <f t="shared" si="18"/>
        <v>23.076923076923102</v>
      </c>
      <c r="I12" s="29" t="s">
        <v>36</v>
      </c>
      <c r="J12" s="30">
        <v>31.578947368421101</v>
      </c>
    </row>
    <row r="13" ht="13.800000000000001">
      <c r="A13" s="10" t="s">
        <v>23</v>
      </c>
      <c r="B13" s="10" t="s">
        <v>25</v>
      </c>
      <c r="C13" s="10">
        <v>1</v>
      </c>
      <c r="D13" s="36">
        <f t="shared" si="14"/>
        <v>1</v>
      </c>
      <c r="E13" s="14">
        <f t="shared" si="15"/>
        <v>52</v>
      </c>
      <c r="F13" s="13">
        <f t="shared" si="16"/>
        <v>1.15384615384615</v>
      </c>
      <c r="G13" s="1">
        <f t="shared" si="17"/>
        <v>20</v>
      </c>
      <c r="H13" s="14">
        <f t="shared" si="18"/>
        <v>23.076923076923102</v>
      </c>
      <c r="I13" s="29" t="s">
        <v>24</v>
      </c>
      <c r="J13" s="37">
        <v>97.142857142857096</v>
      </c>
    </row>
    <row r="14" ht="13.800000000000001">
      <c r="A14" s="10" t="s">
        <v>26</v>
      </c>
      <c r="B14" s="10" t="s">
        <v>20</v>
      </c>
      <c r="C14" s="10">
        <v>1</v>
      </c>
      <c r="D14" s="9">
        <f t="shared" si="14"/>
        <v>1</v>
      </c>
      <c r="E14" s="14">
        <f t="shared" si="15"/>
        <v>38</v>
      </c>
      <c r="F14" s="13">
        <f t="shared" si="16"/>
        <v>1.57894736842105</v>
      </c>
      <c r="G14" s="1">
        <f t="shared" si="17"/>
        <v>20</v>
      </c>
      <c r="H14" s="14">
        <f t="shared" si="18"/>
        <v>31.578947368421101</v>
      </c>
      <c r="I14" s="38" t="s">
        <v>37</v>
      </c>
      <c r="J14" s="39">
        <v>990.98611914401397</v>
      </c>
    </row>
    <row r="15" ht="13.800000000000001">
      <c r="A15" s="10" t="s">
        <v>26</v>
      </c>
      <c r="B15" s="10" t="s">
        <v>34</v>
      </c>
      <c r="C15" s="10">
        <v>1</v>
      </c>
      <c r="D15" s="27">
        <f t="shared" si="14"/>
        <v>1</v>
      </c>
      <c r="E15" s="14">
        <f t="shared" si="15"/>
        <v>38</v>
      </c>
      <c r="F15" s="13">
        <f t="shared" si="16"/>
        <v>1.57894736842105</v>
      </c>
      <c r="G15" s="1">
        <f t="shared" si="17"/>
        <v>20</v>
      </c>
      <c r="H15" s="14">
        <f t="shared" si="18"/>
        <v>31.578947368421101</v>
      </c>
    </row>
    <row r="16" ht="13.800000000000001">
      <c r="A16" s="10" t="s">
        <v>26</v>
      </c>
      <c r="B16" s="10" t="s">
        <v>35</v>
      </c>
      <c r="C16" s="10">
        <v>1</v>
      </c>
      <c r="D16" s="27">
        <f t="shared" si="14"/>
        <v>1</v>
      </c>
      <c r="E16" s="14">
        <f t="shared" si="15"/>
        <v>38</v>
      </c>
      <c r="F16" s="13">
        <f t="shared" si="16"/>
        <v>1.57894736842105</v>
      </c>
      <c r="G16" s="1">
        <f t="shared" si="17"/>
        <v>20</v>
      </c>
      <c r="H16" s="14">
        <f t="shared" si="18"/>
        <v>31.578947368421101</v>
      </c>
    </row>
    <row r="17" ht="13.800000000000001">
      <c r="A17" s="10" t="s">
        <v>26</v>
      </c>
      <c r="B17" s="10" t="s">
        <v>36</v>
      </c>
      <c r="C17" s="10">
        <v>1</v>
      </c>
      <c r="D17" s="27">
        <f t="shared" si="14"/>
        <v>1</v>
      </c>
      <c r="E17" s="14">
        <f t="shared" si="15"/>
        <v>38</v>
      </c>
      <c r="F17" s="13">
        <f t="shared" si="16"/>
        <v>1.57894736842105</v>
      </c>
      <c r="G17" s="1">
        <f t="shared" si="17"/>
        <v>20</v>
      </c>
      <c r="H17" s="14">
        <f t="shared" si="18"/>
        <v>31.578947368421101</v>
      </c>
    </row>
    <row r="18" ht="13.800000000000001">
      <c r="A18" s="10" t="s">
        <v>26</v>
      </c>
      <c r="B18" s="10" t="s">
        <v>25</v>
      </c>
      <c r="C18" s="10">
        <v>0</v>
      </c>
      <c r="D18" s="27">
        <f t="shared" si="14"/>
        <v>1</v>
      </c>
      <c r="E18" s="14">
        <f t="shared" si="15"/>
        <v>38</v>
      </c>
      <c r="F18" s="13">
        <f t="shared" si="16"/>
        <v>0</v>
      </c>
      <c r="G18" s="1">
        <f t="shared" si="17"/>
        <v>20</v>
      </c>
      <c r="H18" s="14">
        <f t="shared" si="18"/>
        <v>0</v>
      </c>
    </row>
    <row r="19" ht="13.800000000000001">
      <c r="A19" s="10" t="s">
        <v>32</v>
      </c>
      <c r="B19" s="10" t="s">
        <v>20</v>
      </c>
      <c r="C19" s="11">
        <v>1</v>
      </c>
      <c r="D19" s="12">
        <f t="shared" si="14"/>
        <v>2</v>
      </c>
      <c r="E19" s="1">
        <f t="shared" si="15"/>
        <v>960</v>
      </c>
      <c r="F19" s="13">
        <f t="shared" si="16"/>
        <v>0.0625</v>
      </c>
      <c r="G19" s="1">
        <f t="shared" si="17"/>
        <v>20</v>
      </c>
      <c r="H19" s="14">
        <f t="shared" si="18"/>
        <v>2.5</v>
      </c>
    </row>
    <row r="20" ht="13.800000000000001">
      <c r="A20" s="10" t="s">
        <v>32</v>
      </c>
      <c r="B20" s="10" t="s">
        <v>21</v>
      </c>
      <c r="C20" s="11">
        <v>1</v>
      </c>
      <c r="D20" s="28">
        <f t="shared" si="14"/>
        <v>2</v>
      </c>
      <c r="E20" s="1">
        <f t="shared" si="15"/>
        <v>960</v>
      </c>
      <c r="F20" s="13">
        <f t="shared" si="16"/>
        <v>0.0625</v>
      </c>
      <c r="G20" s="1">
        <f t="shared" si="17"/>
        <v>20</v>
      </c>
      <c r="H20" s="14">
        <f t="shared" si="18"/>
        <v>2.5</v>
      </c>
    </row>
    <row r="21" ht="13.800000000000001">
      <c r="A21" s="10" t="s">
        <v>32</v>
      </c>
      <c r="B21" s="10" t="s">
        <v>24</v>
      </c>
      <c r="C21" s="32">
        <v>1</v>
      </c>
      <c r="D21" s="28">
        <f t="shared" si="14"/>
        <v>2</v>
      </c>
      <c r="E21" s="1">
        <f t="shared" si="15"/>
        <v>960</v>
      </c>
      <c r="F21" s="13">
        <f t="shared" si="16"/>
        <v>0.0625</v>
      </c>
      <c r="G21" s="1">
        <f t="shared" si="17"/>
        <v>20</v>
      </c>
      <c r="H21" s="14">
        <f t="shared" si="18"/>
        <v>2.5</v>
      </c>
    </row>
    <row r="22" ht="13.800000000000001">
      <c r="A22" s="10" t="s">
        <v>32</v>
      </c>
      <c r="B22" s="10" t="s">
        <v>25</v>
      </c>
      <c r="C22" s="11">
        <v>1</v>
      </c>
      <c r="D22" s="40">
        <f t="shared" si="14"/>
        <v>2</v>
      </c>
      <c r="E22" s="1">
        <f t="shared" si="15"/>
        <v>960</v>
      </c>
      <c r="F22" s="13">
        <f t="shared" si="16"/>
        <v>0.0625</v>
      </c>
      <c r="G22" s="1">
        <f t="shared" si="17"/>
        <v>20</v>
      </c>
      <c r="H22" s="14">
        <f t="shared" si="18"/>
        <v>2.5</v>
      </c>
    </row>
    <row r="23" ht="13.800000000000001">
      <c r="A23" s="10" t="s">
        <v>28</v>
      </c>
      <c r="B23" s="10" t="s">
        <v>20</v>
      </c>
      <c r="C23" s="10">
        <v>1</v>
      </c>
      <c r="D23" s="27">
        <f t="shared" si="14"/>
        <v>2</v>
      </c>
      <c r="E23" s="1">
        <f t="shared" si="15"/>
        <v>64</v>
      </c>
      <c r="F23" s="13">
        <f t="shared" si="16"/>
        <v>0.9375</v>
      </c>
      <c r="G23" s="1">
        <f t="shared" si="17"/>
        <v>20</v>
      </c>
      <c r="H23" s="14">
        <f t="shared" si="18"/>
        <v>37.5</v>
      </c>
    </row>
    <row r="24" ht="13.800000000000001">
      <c r="A24" s="10" t="s">
        <v>28</v>
      </c>
      <c r="B24" s="10" t="s">
        <v>21</v>
      </c>
      <c r="C24" s="10">
        <v>1</v>
      </c>
      <c r="D24" s="27">
        <f t="shared" si="14"/>
        <v>2</v>
      </c>
      <c r="E24" s="1">
        <f t="shared" si="15"/>
        <v>64</v>
      </c>
      <c r="F24" s="13">
        <f t="shared" si="16"/>
        <v>0.9375</v>
      </c>
      <c r="G24" s="1">
        <f t="shared" si="17"/>
        <v>20</v>
      </c>
      <c r="H24" s="14">
        <f t="shared" si="18"/>
        <v>37.5</v>
      </c>
    </row>
    <row r="25" ht="13.800000000000001">
      <c r="A25" s="10" t="s">
        <v>28</v>
      </c>
      <c r="B25" s="1" t="s">
        <v>24</v>
      </c>
      <c r="C25" s="32">
        <v>1</v>
      </c>
      <c r="D25" s="27">
        <f t="shared" si="14"/>
        <v>2</v>
      </c>
      <c r="E25" s="1">
        <f t="shared" si="15"/>
        <v>64</v>
      </c>
      <c r="F25" s="13">
        <f t="shared" si="16"/>
        <v>0.9375</v>
      </c>
      <c r="G25" s="1">
        <f t="shared" si="17"/>
        <v>20</v>
      </c>
      <c r="H25" s="14">
        <f t="shared" si="18"/>
        <v>37.5</v>
      </c>
    </row>
    <row r="26" ht="13.800000000000001">
      <c r="A26" s="10" t="s">
        <v>28</v>
      </c>
      <c r="B26" s="10" t="s">
        <v>27</v>
      </c>
      <c r="C26" s="10">
        <v>1</v>
      </c>
      <c r="D26" s="27">
        <f t="shared" si="14"/>
        <v>2</v>
      </c>
      <c r="E26" s="1">
        <f t="shared" si="15"/>
        <v>64</v>
      </c>
      <c r="F26" s="13">
        <f t="shared" si="16"/>
        <v>0.9375</v>
      </c>
      <c r="G26" s="1">
        <f t="shared" si="17"/>
        <v>20</v>
      </c>
      <c r="H26" s="14">
        <f t="shared" si="18"/>
        <v>37.5</v>
      </c>
    </row>
    <row r="27" ht="13.800000000000001">
      <c r="A27" s="10" t="s">
        <v>28</v>
      </c>
      <c r="B27" s="10" t="s">
        <v>22</v>
      </c>
      <c r="C27" s="10">
        <v>1</v>
      </c>
      <c r="D27" s="27">
        <f t="shared" si="14"/>
        <v>2</v>
      </c>
      <c r="E27" s="1">
        <f t="shared" si="15"/>
        <v>64</v>
      </c>
      <c r="F27" s="13">
        <f t="shared" si="16"/>
        <v>0.9375</v>
      </c>
      <c r="G27" s="1">
        <f t="shared" si="17"/>
        <v>20</v>
      </c>
      <c r="H27" s="14">
        <f t="shared" si="18"/>
        <v>37.5</v>
      </c>
    </row>
    <row r="28" ht="13.800000000000001">
      <c r="A28" s="10" t="s">
        <v>28</v>
      </c>
      <c r="B28" s="10" t="s">
        <v>33</v>
      </c>
      <c r="C28" s="32">
        <v>1</v>
      </c>
      <c r="D28" s="27">
        <f t="shared" si="14"/>
        <v>2</v>
      </c>
      <c r="E28" s="1">
        <f t="shared" si="15"/>
        <v>64</v>
      </c>
      <c r="F28" s="13">
        <f t="shared" si="16"/>
        <v>0.9375</v>
      </c>
      <c r="G28" s="1">
        <f t="shared" si="17"/>
        <v>20</v>
      </c>
      <c r="H28" s="14">
        <f t="shared" si="18"/>
        <v>37.5</v>
      </c>
    </row>
    <row r="29" ht="13.800000000000001">
      <c r="A29" s="10" t="s">
        <v>28</v>
      </c>
      <c r="B29" s="10" t="s">
        <v>25</v>
      </c>
      <c r="C29" s="10">
        <v>0</v>
      </c>
      <c r="D29" s="27">
        <f t="shared" si="14"/>
        <v>2</v>
      </c>
      <c r="E29" s="1">
        <f t="shared" si="15"/>
        <v>64</v>
      </c>
      <c r="F29" s="13">
        <f t="shared" si="16"/>
        <v>0</v>
      </c>
      <c r="G29" s="1">
        <f t="shared" si="17"/>
        <v>20</v>
      </c>
      <c r="H29" s="14">
        <f t="shared" si="18"/>
        <v>0</v>
      </c>
    </row>
    <row r="30" ht="13.800000000000001">
      <c r="A30" s="10" t="s">
        <v>30</v>
      </c>
      <c r="B30" s="10" t="s">
        <v>20</v>
      </c>
      <c r="C30" s="10">
        <v>1</v>
      </c>
      <c r="D30" s="9">
        <f t="shared" si="14"/>
        <v>2</v>
      </c>
      <c r="E30" s="1">
        <f t="shared" si="15"/>
        <v>84</v>
      </c>
      <c r="F30" s="13">
        <f t="shared" si="16"/>
        <v>0.71428571428571397</v>
      </c>
      <c r="G30" s="1">
        <f t="shared" si="17"/>
        <v>20</v>
      </c>
      <c r="H30" s="14">
        <f t="shared" si="18"/>
        <v>28.571428571428601</v>
      </c>
    </row>
    <row r="31" ht="13.800000000000001">
      <c r="A31" s="10" t="s">
        <v>30</v>
      </c>
      <c r="B31" s="10" t="s">
        <v>21</v>
      </c>
      <c r="C31" s="10">
        <v>1</v>
      </c>
      <c r="D31" s="27">
        <f t="shared" si="14"/>
        <v>2</v>
      </c>
      <c r="E31" s="1">
        <f t="shared" si="15"/>
        <v>84</v>
      </c>
      <c r="F31" s="13">
        <f t="shared" si="16"/>
        <v>0.71428571428571397</v>
      </c>
      <c r="G31" s="1">
        <f t="shared" si="17"/>
        <v>20</v>
      </c>
      <c r="H31" s="14">
        <f t="shared" si="18"/>
        <v>28.571428571428601</v>
      </c>
    </row>
    <row r="32" ht="13.800000000000001">
      <c r="A32" s="10" t="s">
        <v>30</v>
      </c>
      <c r="B32" s="10" t="s">
        <v>33</v>
      </c>
      <c r="C32" s="10">
        <v>1</v>
      </c>
      <c r="D32" s="27">
        <f t="shared" si="14"/>
        <v>2</v>
      </c>
      <c r="E32" s="1">
        <f t="shared" si="15"/>
        <v>84</v>
      </c>
      <c r="F32" s="13">
        <f t="shared" si="16"/>
        <v>0.71428571428571397</v>
      </c>
      <c r="G32" s="1">
        <f t="shared" si="17"/>
        <v>20</v>
      </c>
      <c r="H32" s="14">
        <f t="shared" si="18"/>
        <v>28.571428571428601</v>
      </c>
    </row>
    <row r="33" ht="13.800000000000001">
      <c r="A33" s="10" t="s">
        <v>30</v>
      </c>
      <c r="B33" s="10" t="s">
        <v>25</v>
      </c>
      <c r="C33" s="10">
        <v>1</v>
      </c>
      <c r="D33" s="36">
        <f t="shared" si="14"/>
        <v>2</v>
      </c>
      <c r="E33" s="1">
        <f t="shared" si="15"/>
        <v>84</v>
      </c>
      <c r="F33" s="13">
        <f t="shared" si="16"/>
        <v>0.71428571428571397</v>
      </c>
      <c r="G33" s="1">
        <f t="shared" si="17"/>
        <v>20</v>
      </c>
      <c r="H33" s="14">
        <f t="shared" si="18"/>
        <v>28.571428571428601</v>
      </c>
    </row>
    <row r="34" ht="13.800000000000001"/>
    <row r="35" ht="13.800000000000001"/>
    <row r="36" ht="13.800000000000001">
      <c r="A36" s="41" t="s">
        <v>38</v>
      </c>
      <c r="B36" s="41"/>
      <c r="C36" s="42" t="s">
        <v>39</v>
      </c>
      <c r="D36" s="42"/>
    </row>
    <row r="37" ht="75">
      <c r="A37" s="43" t="s">
        <v>40</v>
      </c>
      <c r="B37" s="44" t="s">
        <v>41</v>
      </c>
      <c r="C37" s="45" t="s">
        <v>42</v>
      </c>
      <c r="D37" s="45" t="s">
        <v>43</v>
      </c>
      <c r="E37" s="46"/>
      <c r="F37" s="47" t="s">
        <v>44</v>
      </c>
      <c r="G37" s="45" t="s">
        <v>45</v>
      </c>
      <c r="H37" s="45" t="s">
        <v>46</v>
      </c>
      <c r="I37" s="45" t="s">
        <v>47</v>
      </c>
    </row>
    <row r="38" ht="18.75">
      <c r="A38" s="43" t="s">
        <v>20</v>
      </c>
      <c r="B38" s="48">
        <v>520</v>
      </c>
      <c r="C38" s="20">
        <f t="shared" ref="C38:C49" si="19">GETPIVOTDATA("Итого",$I$1,"transaction rq",A38)*3</f>
        <v>541.11046847888997</v>
      </c>
      <c r="D38" s="49">
        <f t="shared" ref="D38:D50" si="20">1-B38/C38</f>
        <v>0.039013232433356901</v>
      </c>
      <c r="E38" s="50"/>
      <c r="F38" s="51" t="str">
        <f>VLOOKUP(A38,Соответствие!A:B,2,FALSE())</f>
        <v>Welcome</v>
      </c>
      <c r="G38" s="52">
        <f t="shared" ref="G38:G49" si="21">C38/3</f>
        <v>180.37015615963</v>
      </c>
      <c r="H38" s="10">
        <v>186</v>
      </c>
      <c r="I38" s="53">
        <f t="shared" ref="I38:I49" si="22">1-G38/H38</f>
        <v>0.03026797763639788</v>
      </c>
    </row>
    <row r="39" ht="17.25">
      <c r="A39" s="54" t="s">
        <v>21</v>
      </c>
      <c r="B39" s="48">
        <v>422</v>
      </c>
      <c r="C39" s="20">
        <f t="shared" si="19"/>
        <v>446.373626373626</v>
      </c>
      <c r="D39" s="49">
        <f t="shared" si="20"/>
        <v>0.054603643525357001</v>
      </c>
      <c r="E39" s="50"/>
      <c r="F39" s="51" t="str">
        <f>VLOOKUP(A39,'Соответствие'!A:B,2,FALSE())</f>
        <v>Login</v>
      </c>
      <c r="G39" s="52">
        <f t="shared" si="21"/>
        <v>148.79120879120899</v>
      </c>
      <c r="H39" s="10">
        <v>154</v>
      </c>
      <c r="I39" s="53">
        <f t="shared" si="22"/>
        <v>0.03382331953760398</v>
      </c>
    </row>
    <row r="40" ht="34.5">
      <c r="A40" s="55" t="s">
        <v>24</v>
      </c>
      <c r="B40" s="48">
        <v>305</v>
      </c>
      <c r="C40" s="20">
        <f t="shared" si="19"/>
        <v>291.42857142857099</v>
      </c>
      <c r="D40" s="49">
        <f t="shared" si="20"/>
        <v>-0.046568627450980199</v>
      </c>
      <c r="E40" s="50"/>
      <c r="F40" s="51" t="str">
        <f>VLOOKUP(A40,'Соответствие'!A:B,2,FALSE())</f>
        <v>Flights</v>
      </c>
      <c r="G40" s="52">
        <f t="shared" si="21"/>
        <v>97.142857142857196</v>
      </c>
      <c r="H40" s="10">
        <v>100</v>
      </c>
      <c r="I40" s="53">
        <f t="shared" si="22"/>
        <v>0.028571428571428026</v>
      </c>
    </row>
    <row r="41" ht="34.5">
      <c r="A41" s="54" t="s">
        <v>27</v>
      </c>
      <c r="B41" s="48">
        <v>282</v>
      </c>
      <c r="C41" s="20">
        <f t="shared" si="19"/>
        <v>283.92857142857099</v>
      </c>
      <c r="D41" s="49">
        <f t="shared" si="20"/>
        <v>0.0067924528301886999</v>
      </c>
      <c r="E41" s="50"/>
      <c r="F41" s="51" t="str">
        <f>VLOOKUP(A41,'Соответствие'!A:B,2,FALSE())</f>
        <v>Find_flight</v>
      </c>
      <c r="G41" s="52">
        <f t="shared" si="21"/>
        <v>94.642857142857196</v>
      </c>
      <c r="H41" s="10">
        <v>96</v>
      </c>
      <c r="I41" s="53">
        <f t="shared" si="22"/>
        <v>0.014136904761904212</v>
      </c>
    </row>
    <row r="42" ht="17.25">
      <c r="A42" s="54" t="s">
        <v>22</v>
      </c>
      <c r="B42" s="48">
        <v>270</v>
      </c>
      <c r="C42" s="20">
        <f t="shared" si="19"/>
        <v>283.92857142857099</v>
      </c>
      <c r="D42" s="49">
        <f t="shared" si="20"/>
        <v>0.049056603773584999</v>
      </c>
      <c r="E42" s="50"/>
      <c r="F42" s="51" t="str">
        <f>VLOOKUP(A42,'Соответствие'!A:B,2,FALSE())</f>
        <v>Payment_details</v>
      </c>
      <c r="G42" s="52">
        <f t="shared" si="21"/>
        <v>94.642857142857196</v>
      </c>
      <c r="H42" s="10">
        <v>96</v>
      </c>
      <c r="I42" s="53">
        <f t="shared" si="22"/>
        <v>0.014136904761904212</v>
      </c>
    </row>
    <row r="43" ht="17.25">
      <c r="A43" s="54" t="s">
        <v>29</v>
      </c>
      <c r="B43" s="48">
        <v>175</v>
      </c>
      <c r="C43" s="20">
        <f t="shared" si="19"/>
        <v>171.42857142857099</v>
      </c>
      <c r="D43" s="49">
        <f t="shared" si="20"/>
        <v>-0.020833333333333301</v>
      </c>
      <c r="E43" s="50"/>
      <c r="F43" s="51" t="str">
        <f>VLOOKUP(A43,'Соответствие'!A:B,2,FALSE())</f>
        <v>Invoice</v>
      </c>
      <c r="G43" s="52">
        <f t="shared" si="21"/>
        <v>57.142857142857103</v>
      </c>
      <c r="H43" s="10">
        <v>58</v>
      </c>
      <c r="I43" s="53">
        <f t="shared" si="22"/>
        <v>0.014778325123153357</v>
      </c>
    </row>
    <row r="44" ht="17.25">
      <c r="A44" s="54" t="s">
        <v>33</v>
      </c>
      <c r="B44" s="48">
        <v>280</v>
      </c>
      <c r="C44" s="20">
        <f t="shared" si="19"/>
        <v>267.44505494505501</v>
      </c>
      <c r="D44" s="49">
        <f t="shared" si="20"/>
        <v>-0.046944016435541899</v>
      </c>
      <c r="E44" s="56"/>
      <c r="F44" s="51" t="str">
        <f>VLOOKUP(A44,'Соответствие'!A:B,2,FALSE())</f>
        <v>Itinerary</v>
      </c>
      <c r="G44" s="52">
        <f t="shared" si="21"/>
        <v>89.148351648351706</v>
      </c>
      <c r="H44" s="10">
        <v>91</v>
      </c>
      <c r="I44" s="53">
        <f t="shared" si="22"/>
        <v>0.020347784084047138</v>
      </c>
    </row>
    <row r="45" ht="17.25">
      <c r="A45" s="54" t="s">
        <v>31</v>
      </c>
      <c r="B45" s="48">
        <v>73</v>
      </c>
      <c r="C45" s="20">
        <f t="shared" si="19"/>
        <v>69.230769230769198</v>
      </c>
      <c r="D45" s="49">
        <f t="shared" si="20"/>
        <v>-0.054444444444444497</v>
      </c>
      <c r="E45" s="50"/>
      <c r="F45" s="51" t="str">
        <f>VLOOKUP(A45,'Соответствие'!A:B,2,FALSE())</f>
        <v>Delete_one_itineraries</v>
      </c>
      <c r="G45" s="52">
        <f t="shared" si="21"/>
        <v>23.076923076923102</v>
      </c>
      <c r="H45" s="10">
        <v>23</v>
      </c>
      <c r="I45" s="53">
        <f t="shared" si="22"/>
        <v>-0.0033444816053522786</v>
      </c>
    </row>
    <row r="46" ht="17.25">
      <c r="A46" s="54" t="s">
        <v>25</v>
      </c>
      <c r="B46" s="48">
        <v>326</v>
      </c>
      <c r="C46" s="20">
        <f t="shared" si="19"/>
        <v>333.873626373626</v>
      </c>
      <c r="D46" s="49">
        <f t="shared" si="20"/>
        <v>0.023582654488603801</v>
      </c>
      <c r="E46" s="50"/>
      <c r="F46" s="51" t="str">
        <f>VLOOKUP(A46,'Соответствие'!A:B,2,FALSE())</f>
        <v>Logout</v>
      </c>
      <c r="G46" s="52">
        <f t="shared" si="21"/>
        <v>111.291208791209</v>
      </c>
      <c r="H46" s="10">
        <v>115</v>
      </c>
      <c r="I46" s="53">
        <f t="shared" si="22"/>
        <v>0.032250358337313045</v>
      </c>
    </row>
    <row r="47" ht="34.5">
      <c r="A47" s="54" t="s">
        <v>34</v>
      </c>
      <c r="B47" s="48">
        <v>97</v>
      </c>
      <c r="C47" s="20">
        <f t="shared" si="19"/>
        <v>94.736842105263193</v>
      </c>
      <c r="D47" s="49">
        <f t="shared" si="20"/>
        <v>-0.0238888888888889</v>
      </c>
      <c r="E47" s="50"/>
      <c r="F47" s="51" t="str">
        <f>VLOOKUP(A47,'Соответствие'!A:B,2,FALSE())</f>
        <v>Signup</v>
      </c>
      <c r="G47" s="52">
        <f t="shared" si="21"/>
        <v>31.578947368421101</v>
      </c>
      <c r="H47" s="10">
        <v>32</v>
      </c>
      <c r="I47" s="53">
        <f t="shared" si="22"/>
        <v>0.013157894736840592</v>
      </c>
    </row>
    <row r="48" ht="34.5">
      <c r="A48" s="54" t="s">
        <v>35</v>
      </c>
      <c r="B48" s="48">
        <v>97</v>
      </c>
      <c r="C48" s="20">
        <f t="shared" si="19"/>
        <v>94.736842105263193</v>
      </c>
      <c r="D48" s="49">
        <f t="shared" si="20"/>
        <v>-0.0238888888888889</v>
      </c>
      <c r="E48" s="50"/>
      <c r="F48" s="51" t="str">
        <f>VLOOKUP(A48,'Соответствие'!A:B,2,FALSE())</f>
        <v>Signup_done</v>
      </c>
      <c r="G48" s="52">
        <f t="shared" si="21"/>
        <v>31.578947368421101</v>
      </c>
      <c r="H48" s="10">
        <v>32</v>
      </c>
      <c r="I48" s="53">
        <f t="shared" si="22"/>
        <v>0.013157894736840592</v>
      </c>
    </row>
    <row r="49" ht="34.5">
      <c r="A49" s="54" t="s">
        <v>36</v>
      </c>
      <c r="B49" s="48">
        <v>97</v>
      </c>
      <c r="C49" s="20">
        <f t="shared" si="19"/>
        <v>94.736842105263193</v>
      </c>
      <c r="D49" s="49">
        <f t="shared" si="20"/>
        <v>-0.0238888888888889</v>
      </c>
      <c r="E49" s="50"/>
      <c r="F49" s="51" t="str">
        <f>VLOOKUP(A49,'Соответствие'!A:B,2,FALSE())</f>
        <v>Login_after_registration</v>
      </c>
      <c r="G49" s="52">
        <f t="shared" si="21"/>
        <v>31.578947368421101</v>
      </c>
      <c r="H49" s="10">
        <v>32</v>
      </c>
      <c r="I49" s="53">
        <f t="shared" si="22"/>
        <v>0.013157894736840592</v>
      </c>
    </row>
    <row r="50" ht="17.25">
      <c r="A50" s="57" t="s">
        <v>7</v>
      </c>
      <c r="B50" s="58">
        <f>SUM(B38:B49)</f>
        <v>2944</v>
      </c>
      <c r="C50" s="59">
        <f>SUM(C38:C49)</f>
        <v>2972.95835743204</v>
      </c>
      <c r="D50" s="49">
        <f t="shared" si="20"/>
        <v>0.0097405862950112904</v>
      </c>
    </row>
    <row r="51" ht="13.800000000000001"/>
    <row r="52" ht="13.800000000000001">
      <c r="A52" s="4"/>
      <c r="B52" s="5"/>
      <c r="C52" s="60" t="s">
        <v>48</v>
      </c>
      <c r="D52" s="60"/>
      <c r="E52" s="60"/>
      <c r="F52" s="60"/>
      <c r="G52" s="60"/>
      <c r="H52" s="60"/>
      <c r="I52" s="9"/>
    </row>
  </sheetData>
  <mergeCells count="2">
    <mergeCell ref="A36:B36"/>
    <mergeCell ref="C36:D36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B16" activeCellId="0" sqref="B16"/>
    </sheetView>
  </sheetViews>
  <sheetFormatPr defaultColWidth="8.83203125" defaultRowHeight="15"/>
  <cols>
    <col customWidth="1" min="1" max="1" style="1" width="47.5"/>
    <col customWidth="1" min="2" max="2" style="1" width="25.18"/>
  </cols>
  <sheetData>
    <row r="1" ht="13.800000000000001">
      <c r="A1" s="61" t="s">
        <v>49</v>
      </c>
      <c r="B1" s="61" t="s">
        <v>50</v>
      </c>
    </row>
    <row r="2" ht="13.800000000000001">
      <c r="A2" s="51" t="str">
        <f>'Автоматизированный расчет'!A38</f>
        <v xml:space="preserve">Главная Welcome страница</v>
      </c>
      <c r="B2" s="51" t="s">
        <v>51</v>
      </c>
    </row>
    <row r="3" ht="13.800000000000001">
      <c r="A3" s="51" t="str">
        <f>'Автоматизированный расчет'!A39</f>
        <v xml:space="preserve">Вход в систему</v>
      </c>
      <c r="B3" s="51" t="s">
        <v>52</v>
      </c>
    </row>
    <row r="4" ht="13.800000000000001">
      <c r="A4" s="51" t="str">
        <f>'Автоматизированный расчет'!A40</f>
        <v xml:space="preserve">Переход на страницу поиска билетов</v>
      </c>
      <c r="B4" s="51" t="s">
        <v>53</v>
      </c>
    </row>
    <row r="5" ht="13.800000000000001">
      <c r="A5" s="51" t="str">
        <f>'Автоматизированный расчет'!A41</f>
        <v xml:space="preserve">Заполнение полей для поиска билета</v>
      </c>
      <c r="B5" s="51" t="s">
        <v>54</v>
      </c>
    </row>
    <row r="6" ht="13.800000000000001">
      <c r="A6" s="51" t="str">
        <f>'Автоматизированный расчет'!A42</f>
        <v xml:space="preserve">Выбор рейса из найденных</v>
      </c>
      <c r="B6" s="51" t="s">
        <v>55</v>
      </c>
    </row>
    <row r="7" ht="13.800000000000001">
      <c r="A7" s="51" t="str">
        <f>'Автоматизированный расчет'!A43</f>
        <v xml:space="preserve">Оплата билета</v>
      </c>
      <c r="B7" s="51" t="s">
        <v>56</v>
      </c>
    </row>
    <row r="8" ht="13.800000000000001">
      <c r="A8" s="51" t="str">
        <f>'Автоматизированный расчет'!A44</f>
        <v xml:space="preserve">Просмотр квитанций</v>
      </c>
      <c r="B8" s="51" t="s">
        <v>57</v>
      </c>
    </row>
    <row r="9" ht="13.800000000000001">
      <c r="A9" s="51" t="str">
        <f>'Автоматизированный расчет'!A45</f>
        <v xml:space="preserve">Отмена бронирования</v>
      </c>
      <c r="B9" s="51" t="s">
        <v>58</v>
      </c>
    </row>
    <row r="10" ht="13.800000000000001">
      <c r="A10" s="51" t="str">
        <f>'Автоматизированный расчет'!A46</f>
        <v xml:space="preserve">Выход из системы</v>
      </c>
      <c r="B10" s="51" t="s">
        <v>59</v>
      </c>
    </row>
    <row r="11" ht="13.800000000000001">
      <c r="A11" s="51" t="str">
        <f>'Автоматизированный расчет'!A47</f>
        <v xml:space="preserve">Перход на страницу регистрации</v>
      </c>
      <c r="B11" s="51" t="s">
        <v>60</v>
      </c>
    </row>
    <row r="12" ht="13.800000000000001">
      <c r="A12" s="51" t="str">
        <f>'Автоматизированный расчет'!A48</f>
        <v xml:space="preserve">Заполнение полей регистарции</v>
      </c>
      <c r="B12" s="51" t="s">
        <v>61</v>
      </c>
    </row>
    <row r="13" ht="13.800000000000001">
      <c r="A13" s="51" t="str">
        <f>'Автоматизированный расчет'!A49</f>
        <v xml:space="preserve">Переход на следуюущий эран после регистарции</v>
      </c>
      <c r="B13" s="51" t="s">
        <v>62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A21" activeCellId="0" sqref="A21"/>
    </sheetView>
  </sheetViews>
  <sheetFormatPr defaultColWidth="8.83203125" defaultRowHeight="15"/>
  <cols>
    <col customWidth="1" min="1" max="1" style="1" width="36.5"/>
  </cols>
  <sheetData>
    <row r="1" ht="13.800000000000001">
      <c r="A1" s="62" t="s">
        <v>63</v>
      </c>
      <c r="B1" s="62" t="s">
        <v>64</v>
      </c>
      <c r="C1" s="62" t="s">
        <v>65</v>
      </c>
      <c r="D1" s="62" t="s">
        <v>66</v>
      </c>
      <c r="E1" s="62" t="s">
        <v>67</v>
      </c>
      <c r="F1" s="62" t="s">
        <v>68</v>
      </c>
      <c r="G1" s="62" t="s">
        <v>69</v>
      </c>
      <c r="H1" s="62" t="s">
        <v>70</v>
      </c>
      <c r="I1" s="62" t="s">
        <v>71</v>
      </c>
      <c r="J1" s="62" t="s">
        <v>72</v>
      </c>
    </row>
    <row r="2" ht="13.800000000000001">
      <c r="A2" s="62" t="s">
        <v>73</v>
      </c>
      <c r="B2" s="62" t="s">
        <v>74</v>
      </c>
      <c r="C2" s="62">
        <v>0.45400000000000001</v>
      </c>
      <c r="D2" s="62">
        <v>0.86299999999999999</v>
      </c>
      <c r="E2" s="62">
        <v>1.232</v>
      </c>
      <c r="F2" s="62">
        <v>0.184</v>
      </c>
      <c r="G2" s="62">
        <v>1.097</v>
      </c>
      <c r="H2" s="62">
        <v>178</v>
      </c>
      <c r="I2" s="62">
        <v>0</v>
      </c>
      <c r="J2" s="62">
        <v>0</v>
      </c>
    </row>
    <row r="3" ht="13.800000000000001">
      <c r="A3" s="62" t="s">
        <v>75</v>
      </c>
      <c r="B3" s="62" t="s">
        <v>74</v>
      </c>
      <c r="C3" s="62">
        <v>0</v>
      </c>
      <c r="D3" s="62">
        <v>0.129</v>
      </c>
      <c r="E3" s="62">
        <v>0.214</v>
      </c>
      <c r="F3" s="62">
        <v>0.075999999999999998</v>
      </c>
      <c r="G3" s="62">
        <v>0.192</v>
      </c>
      <c r="H3" s="62">
        <v>24</v>
      </c>
      <c r="I3" s="62">
        <v>0</v>
      </c>
      <c r="J3" s="62">
        <v>0</v>
      </c>
    </row>
    <row r="4" ht="13.800000000000001">
      <c r="A4" s="62" t="s">
        <v>76</v>
      </c>
      <c r="B4" s="62" t="s">
        <v>74</v>
      </c>
      <c r="C4" s="62">
        <v>0.16</v>
      </c>
      <c r="D4" s="62">
        <v>0.20799999999999999</v>
      </c>
      <c r="E4" s="62">
        <v>0.42299999999999999</v>
      </c>
      <c r="F4" s="62">
        <v>0.041000000000000002</v>
      </c>
      <c r="G4" s="62">
        <v>0.24299999999999999</v>
      </c>
      <c r="H4" s="62">
        <v>97</v>
      </c>
      <c r="I4" s="62">
        <v>0</v>
      </c>
      <c r="J4" s="62">
        <v>0</v>
      </c>
    </row>
    <row r="5" ht="13.800000000000001">
      <c r="A5" s="62" t="s">
        <v>77</v>
      </c>
      <c r="B5" s="62" t="s">
        <v>74</v>
      </c>
      <c r="C5" s="62">
        <v>0.182</v>
      </c>
      <c r="D5" s="62">
        <v>0.21099999999999999</v>
      </c>
      <c r="E5" s="62">
        <v>0.34699999999999998</v>
      </c>
      <c r="F5" s="62">
        <v>0.025999999999999999</v>
      </c>
      <c r="G5" s="62">
        <v>0.22800000000000001</v>
      </c>
      <c r="H5" s="62">
        <v>96</v>
      </c>
      <c r="I5" s="62">
        <v>0</v>
      </c>
      <c r="J5" s="62">
        <v>0</v>
      </c>
    </row>
    <row r="6" ht="13.800000000000001">
      <c r="A6" s="62" t="s">
        <v>78</v>
      </c>
      <c r="B6" s="62" t="s">
        <v>74</v>
      </c>
      <c r="C6" s="62">
        <v>0.14799999999999999</v>
      </c>
      <c r="D6" s="62">
        <v>0.17799999999999999</v>
      </c>
      <c r="E6" s="62">
        <v>0.23100000000000001</v>
      </c>
      <c r="F6" s="62">
        <v>0.019</v>
      </c>
      <c r="G6" s="62">
        <v>0.20499999999999999</v>
      </c>
      <c r="H6" s="62">
        <v>32</v>
      </c>
      <c r="I6" s="62">
        <v>0</v>
      </c>
      <c r="J6" s="62">
        <v>0</v>
      </c>
    </row>
    <row r="7" ht="13.800000000000001">
      <c r="A7" s="62" t="s">
        <v>79</v>
      </c>
      <c r="B7" s="62" t="s">
        <v>74</v>
      </c>
      <c r="C7" s="62">
        <v>0.079000000000000001</v>
      </c>
      <c r="D7" s="62">
        <v>0.091999999999999998</v>
      </c>
      <c r="E7" s="62">
        <v>0.20999999999999999</v>
      </c>
      <c r="F7" s="62">
        <v>0.014</v>
      </c>
      <c r="G7" s="62">
        <v>0.10000000000000001</v>
      </c>
      <c r="H7" s="62">
        <v>98</v>
      </c>
      <c r="I7" s="62">
        <v>0</v>
      </c>
      <c r="J7" s="62">
        <v>0</v>
      </c>
    </row>
    <row r="8" ht="13.800000000000001">
      <c r="A8" s="62" t="s">
        <v>80</v>
      </c>
      <c r="B8" s="62" t="s">
        <v>74</v>
      </c>
      <c r="C8" s="62">
        <v>0.152</v>
      </c>
      <c r="D8" s="62">
        <v>0.182</v>
      </c>
      <c r="E8" s="62">
        <v>0.34000000000000002</v>
      </c>
      <c r="F8" s="62">
        <v>0.023</v>
      </c>
      <c r="G8" s="62">
        <v>0.20799999999999999</v>
      </c>
      <c r="H8" s="62">
        <v>146</v>
      </c>
      <c r="I8" s="62">
        <v>0</v>
      </c>
      <c r="J8" s="62">
        <v>0</v>
      </c>
    </row>
    <row r="9" ht="13.800000000000001">
      <c r="A9" s="62" t="s">
        <v>81</v>
      </c>
      <c r="B9" s="62" t="s">
        <v>74</v>
      </c>
      <c r="C9" s="62">
        <v>0.14499999999999999</v>
      </c>
      <c r="D9" s="62">
        <v>0.17000000000000001</v>
      </c>
      <c r="E9" s="62">
        <v>0.34599999999999997</v>
      </c>
      <c r="F9" s="62">
        <v>0.021999999999999999</v>
      </c>
      <c r="G9" s="62">
        <v>0.186</v>
      </c>
      <c r="H9" s="62">
        <v>178</v>
      </c>
      <c r="I9" s="62">
        <v>0</v>
      </c>
      <c r="J9" s="62">
        <v>0</v>
      </c>
    </row>
    <row r="10" ht="13.800000000000001">
      <c r="A10" s="62" t="s">
        <v>82</v>
      </c>
      <c r="B10" s="62" t="s">
        <v>74</v>
      </c>
      <c r="C10" s="62">
        <v>0.087999999999999995</v>
      </c>
      <c r="D10" s="62">
        <v>0.10000000000000001</v>
      </c>
      <c r="E10" s="62">
        <v>0.13200000000000001</v>
      </c>
      <c r="F10" s="62">
        <v>0.0089999999999999993</v>
      </c>
      <c r="G10" s="62">
        <v>0.109</v>
      </c>
      <c r="H10" s="62">
        <v>60</v>
      </c>
      <c r="I10" s="62">
        <v>0</v>
      </c>
      <c r="J10" s="62">
        <v>0</v>
      </c>
    </row>
    <row r="11" ht="13.800000000000001">
      <c r="A11" s="62" t="s">
        <v>83</v>
      </c>
      <c r="B11" s="62" t="s">
        <v>74</v>
      </c>
      <c r="C11" s="62">
        <v>0.071999999999999995</v>
      </c>
      <c r="D11" s="62">
        <v>0.085999999999999993</v>
      </c>
      <c r="E11" s="62">
        <v>0.14299999999999999</v>
      </c>
      <c r="F11" s="62">
        <v>0.014</v>
      </c>
      <c r="G11" s="62">
        <v>0.095000000000000001</v>
      </c>
      <c r="H11" s="62">
        <v>32</v>
      </c>
      <c r="I11" s="62">
        <v>0</v>
      </c>
      <c r="J11" s="62">
        <v>0</v>
      </c>
    </row>
    <row r="12" ht="13.800000000000001">
      <c r="A12" s="62" t="s">
        <v>84</v>
      </c>
      <c r="B12" s="62" t="s">
        <v>74</v>
      </c>
      <c r="C12" s="62">
        <v>0.081000000000000003</v>
      </c>
      <c r="D12" s="62">
        <v>0.097000000000000003</v>
      </c>
      <c r="E12" s="62">
        <v>0.17199999999999999</v>
      </c>
      <c r="F12" s="62">
        <v>0.014</v>
      </c>
      <c r="G12" s="62">
        <v>0.108</v>
      </c>
      <c r="H12" s="62">
        <v>90</v>
      </c>
      <c r="I12" s="62">
        <v>0</v>
      </c>
      <c r="J12" s="62">
        <v>0</v>
      </c>
    </row>
    <row r="13" ht="13.800000000000001">
      <c r="A13" s="62" t="s">
        <v>85</v>
      </c>
      <c r="B13" s="62" t="s">
        <v>74</v>
      </c>
      <c r="C13" s="62">
        <v>0.13600000000000001</v>
      </c>
      <c r="D13" s="62">
        <v>0.158</v>
      </c>
      <c r="E13" s="62">
        <v>0.39400000000000002</v>
      </c>
      <c r="F13" s="62">
        <v>0.027</v>
      </c>
      <c r="G13" s="62">
        <v>0.17499999999999999</v>
      </c>
      <c r="H13" s="62">
        <v>110</v>
      </c>
      <c r="I13" s="62">
        <v>0</v>
      </c>
      <c r="J13" s="62">
        <v>0</v>
      </c>
    </row>
    <row r="14" ht="13.800000000000001">
      <c r="A14" s="62" t="s">
        <v>86</v>
      </c>
      <c r="B14" s="62" t="s">
        <v>74</v>
      </c>
      <c r="C14" s="62">
        <v>0.096000000000000002</v>
      </c>
      <c r="D14" s="62">
        <v>0.11</v>
      </c>
      <c r="E14" s="62">
        <v>0.14000000000000001</v>
      </c>
      <c r="F14" s="62">
        <v>0.0089999999999999993</v>
      </c>
      <c r="G14" s="62">
        <v>0.121</v>
      </c>
      <c r="H14" s="62">
        <v>32</v>
      </c>
      <c r="I14" s="62">
        <v>0</v>
      </c>
      <c r="J14" s="62">
        <v>0</v>
      </c>
    </row>
    <row r="15" ht="13.800000000000001">
      <c r="A15" s="62" t="s">
        <v>87</v>
      </c>
      <c r="B15" s="62" t="s">
        <v>74</v>
      </c>
      <c r="C15" s="62">
        <v>0.61399999999999999</v>
      </c>
      <c r="D15" s="62">
        <v>0.69599999999999995</v>
      </c>
      <c r="E15" s="62">
        <v>0.77600000000000002</v>
      </c>
      <c r="F15" s="62">
        <v>0.043999999999999997</v>
      </c>
      <c r="G15" s="62">
        <v>0.749</v>
      </c>
      <c r="H15" s="62">
        <v>32</v>
      </c>
      <c r="I15" s="62">
        <v>0</v>
      </c>
      <c r="J15" s="62">
        <v>0</v>
      </c>
    </row>
    <row r="16" ht="13.800000000000001">
      <c r="A16" s="62" t="s">
        <v>88</v>
      </c>
      <c r="B16" s="62" t="s">
        <v>74</v>
      </c>
      <c r="C16" s="62">
        <v>0.76800000000000002</v>
      </c>
      <c r="D16" s="62">
        <v>0.92100000000000004</v>
      </c>
      <c r="E16" s="62">
        <v>1.1739999999999999</v>
      </c>
      <c r="F16" s="62">
        <v>0.097000000000000003</v>
      </c>
      <c r="G16" s="62">
        <v>1.0409999999999999</v>
      </c>
      <c r="H16" s="62">
        <v>30</v>
      </c>
      <c r="I16" s="62">
        <v>0</v>
      </c>
      <c r="J16" s="62">
        <v>0</v>
      </c>
    </row>
    <row r="17" ht="13.800000000000001">
      <c r="A17" s="62" t="s">
        <v>89</v>
      </c>
      <c r="B17" s="62" t="s">
        <v>74</v>
      </c>
      <c r="C17" s="62">
        <v>0.64800000000000002</v>
      </c>
      <c r="D17" s="62">
        <v>0.72399999999999998</v>
      </c>
      <c r="E17" s="62">
        <v>0.83099999999999996</v>
      </c>
      <c r="F17" s="62">
        <v>0.041000000000000002</v>
      </c>
      <c r="G17" s="62">
        <v>0.75</v>
      </c>
      <c r="H17" s="62">
        <v>12</v>
      </c>
      <c r="I17" s="62">
        <v>0</v>
      </c>
      <c r="J17" s="62">
        <v>0</v>
      </c>
    </row>
    <row r="18" ht="13.800000000000001">
      <c r="A18" s="62" t="s">
        <v>90</v>
      </c>
      <c r="B18" s="62" t="s">
        <v>74</v>
      </c>
      <c r="C18" s="62">
        <v>0.92000000000000004</v>
      </c>
      <c r="D18" s="62">
        <v>1.046</v>
      </c>
      <c r="E18" s="62">
        <v>1.232</v>
      </c>
      <c r="F18" s="62">
        <v>0.070000000000000007</v>
      </c>
      <c r="G18" s="62">
        <v>1.1080000000000001</v>
      </c>
      <c r="H18" s="62">
        <v>60</v>
      </c>
      <c r="I18" s="62">
        <v>0</v>
      </c>
      <c r="J18" s="62">
        <v>0</v>
      </c>
    </row>
    <row r="19" ht="13.800000000000001">
      <c r="A19" s="62" t="s">
        <v>91</v>
      </c>
      <c r="B19" s="62" t="s">
        <v>74</v>
      </c>
      <c r="C19" s="62">
        <v>0.70599999999999996</v>
      </c>
      <c r="D19" s="62">
        <v>0.86599999999999999</v>
      </c>
      <c r="E19" s="62">
        <v>1.141</v>
      </c>
      <c r="F19" s="62">
        <v>0.10199999999999999</v>
      </c>
      <c r="G19" s="62">
        <v>0.97899999999999998</v>
      </c>
      <c r="H19" s="62">
        <v>24</v>
      </c>
      <c r="I19" s="62">
        <v>0</v>
      </c>
      <c r="J19" s="62">
        <v>0</v>
      </c>
    </row>
    <row r="20" ht="13.800000000000001">
      <c r="A20" s="62" t="s">
        <v>92</v>
      </c>
      <c r="B20" s="62" t="s">
        <v>74</v>
      </c>
      <c r="C20" s="62">
        <v>0.59899999999999998</v>
      </c>
      <c r="D20" s="62">
        <v>0.69599999999999995</v>
      </c>
      <c r="E20" s="62">
        <v>0.81000000000000005</v>
      </c>
      <c r="F20" s="62">
        <v>0.062</v>
      </c>
      <c r="G20" s="62">
        <v>0.81000000000000005</v>
      </c>
      <c r="H20" s="62">
        <v>8</v>
      </c>
      <c r="I20" s="62">
        <v>0</v>
      </c>
      <c r="J20" s="62">
        <v>0</v>
      </c>
    </row>
    <row r="21" ht="13.800000000000001">
      <c r="A21" s="62" t="s">
        <v>93</v>
      </c>
      <c r="B21" s="62" t="s">
        <v>74</v>
      </c>
      <c r="C21" s="62">
        <v>0.45300000000000001</v>
      </c>
      <c r="D21" s="62">
        <v>0.497</v>
      </c>
      <c r="E21" s="62">
        <v>0.56399999999999995</v>
      </c>
      <c r="F21" s="62">
        <v>0.027</v>
      </c>
      <c r="G21" s="62">
        <v>0.50800000000000001</v>
      </c>
      <c r="H21" s="62">
        <v>12</v>
      </c>
      <c r="I21" s="62">
        <v>0</v>
      </c>
      <c r="J21" s="62">
        <v>0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E56" zoomScale="90" workbookViewId="0">
      <selection activeCell="L37" activeCellId="0" sqref="L37"/>
    </sheetView>
  </sheetViews>
  <sheetFormatPr defaultColWidth="8.83203125" defaultRowHeight="14.25"/>
  <cols>
    <col customWidth="1" min="1" max="1" style="0" width="11.529999999999999"/>
    <col customWidth="1" min="2" max="2" style="1" width="4.5"/>
    <col customWidth="1" hidden="1" min="3" max="4" style="1" width="9.1600000000000001"/>
    <col customWidth="1" min="5" max="5" style="63" width="45.229999999999997"/>
    <col customWidth="1" min="6" max="6" style="63" width="30.850000000000001"/>
    <col customWidth="1" min="7" max="7" style="63" width="15.24"/>
    <col customWidth="1" min="8" max="8" style="63" width="11.52"/>
    <col customWidth="1" min="9" max="9" style="63" width="16.620000000000001"/>
    <col customWidth="0" min="10" max="10" style="64" width="8.8300000000000001"/>
    <col customWidth="1" min="11" max="11" style="63" width="12.050000000000001"/>
    <col customWidth="1" min="12" max="12" style="1" width="16.379999999999999"/>
    <col customWidth="1" min="13" max="13" style="1" width="22.140625"/>
    <col customWidth="1" min="14" max="14" style="1" width="12.7109375"/>
    <col customWidth="1" min="15" max="15" style="1" width="14.16"/>
    <col customWidth="1" min="16" max="16384" style="0" width="11.529999999999999"/>
  </cols>
  <sheetData>
    <row r="1" ht="35.149999999999999" customHeight="1">
      <c r="E1" s="65" t="s">
        <v>94</v>
      </c>
      <c r="F1" s="65"/>
      <c r="G1" s="65"/>
      <c r="H1" s="65"/>
      <c r="I1" s="65"/>
      <c r="J1" s="65"/>
      <c r="K1" s="65"/>
      <c r="L1" s="65"/>
    </row>
    <row r="2" ht="13.800000000000001"/>
    <row r="3" ht="22.350000000000001" customHeight="1">
      <c r="E3" s="66" t="s">
        <v>95</v>
      </c>
      <c r="F3" s="66"/>
      <c r="G3" s="66"/>
      <c r="H3" s="66"/>
      <c r="I3" s="66"/>
      <c r="J3" s="67"/>
      <c r="K3" s="68"/>
      <c r="L3" s="69"/>
      <c r="M3" s="69"/>
      <c r="N3" s="69"/>
    </row>
    <row r="4" ht="16.5">
      <c r="E4" s="68"/>
      <c r="F4" s="68"/>
      <c r="G4" s="68"/>
      <c r="H4" s="68"/>
      <c r="I4" s="68"/>
      <c r="J4" s="67"/>
      <c r="K4" s="68"/>
      <c r="L4" s="69"/>
      <c r="M4" s="69"/>
      <c r="N4" s="69"/>
    </row>
    <row r="5" ht="33">
      <c r="E5" s="70" t="s">
        <v>96</v>
      </c>
      <c r="F5" s="70" t="s">
        <v>97</v>
      </c>
      <c r="G5" s="70" t="s">
        <v>98</v>
      </c>
      <c r="H5" s="70" t="s">
        <v>99</v>
      </c>
      <c r="I5" s="70" t="s">
        <v>100</v>
      </c>
      <c r="J5" s="67"/>
      <c r="K5" s="68" t="s">
        <v>101</v>
      </c>
      <c r="L5" s="68" t="s">
        <v>102</v>
      </c>
      <c r="M5" s="68" t="s">
        <v>103</v>
      </c>
      <c r="N5" s="69"/>
      <c r="Q5"/>
      <c r="R5"/>
    </row>
    <row r="6" ht="22.350000000000001" customHeight="1">
      <c r="E6" s="71" t="s">
        <v>20</v>
      </c>
      <c r="F6" s="72" t="s">
        <v>51</v>
      </c>
      <c r="G6" s="73">
        <v>541</v>
      </c>
      <c r="H6" s="74">
        <f t="shared" ref="H6:H9" si="23">K6*3</f>
        <v>558</v>
      </c>
      <c r="I6" s="75">
        <f t="shared" ref="I6:I9" si="24">1-G6/H6</f>
        <v>0.03046594982078854</v>
      </c>
      <c r="J6" s="67"/>
      <c r="K6" s="68">
        <v>186</v>
      </c>
      <c r="L6" s="69"/>
      <c r="M6" s="69"/>
      <c r="N6" s="69"/>
    </row>
    <row r="7" ht="22.350000000000001" customHeight="1">
      <c r="E7" s="71" t="s">
        <v>21</v>
      </c>
      <c r="F7" s="72" t="s">
        <v>52</v>
      </c>
      <c r="G7" s="73">
        <v>446</v>
      </c>
      <c r="H7" s="74">
        <f t="shared" si="23"/>
        <v>462</v>
      </c>
      <c r="I7" s="75">
        <f t="shared" si="24"/>
        <v>0.034632034632034681</v>
      </c>
      <c r="J7" s="67"/>
      <c r="K7" s="68">
        <v>154</v>
      </c>
      <c r="L7" s="69"/>
      <c r="M7" s="69"/>
      <c r="N7" s="69"/>
    </row>
    <row r="8" ht="22.350000000000001" customHeight="1">
      <c r="E8" s="71" t="s">
        <v>24</v>
      </c>
      <c r="F8" s="72" t="s">
        <v>53</v>
      </c>
      <c r="G8" s="73">
        <v>291</v>
      </c>
      <c r="H8" s="74">
        <f t="shared" si="23"/>
        <v>300</v>
      </c>
      <c r="I8" s="75">
        <f t="shared" si="24"/>
        <v>0.030000000000000027</v>
      </c>
      <c r="J8" s="67"/>
      <c r="K8" s="68">
        <v>100</v>
      </c>
      <c r="L8" s="69"/>
      <c r="M8" s="69"/>
      <c r="N8" s="69"/>
    </row>
    <row r="9" ht="22.350000000000001" customHeight="1">
      <c r="E9" s="71" t="s">
        <v>27</v>
      </c>
      <c r="F9" s="72" t="s">
        <v>54</v>
      </c>
      <c r="G9" s="73">
        <v>284</v>
      </c>
      <c r="H9" s="74">
        <f t="shared" si="23"/>
        <v>288</v>
      </c>
      <c r="I9" s="75">
        <f t="shared" si="24"/>
        <v>0.01388888888888884</v>
      </c>
      <c r="J9" s="67"/>
      <c r="K9" s="68">
        <v>96</v>
      </c>
      <c r="L9" s="69"/>
      <c r="M9" s="69"/>
      <c r="N9" s="69"/>
    </row>
    <row r="10" ht="22.350000000000001" customHeight="1">
      <c r="E10" s="71" t="s">
        <v>22</v>
      </c>
      <c r="F10" s="72" t="s">
        <v>55</v>
      </c>
      <c r="G10" s="73">
        <v>284</v>
      </c>
      <c r="H10" s="74">
        <f t="shared" ref="H10:H17" si="25">K10*3</f>
        <v>288</v>
      </c>
      <c r="I10" s="75">
        <f t="shared" ref="I10:I73" si="26">1-G10/H10</f>
        <v>0.01388888888888884</v>
      </c>
      <c r="J10" s="67"/>
      <c r="K10" s="68">
        <v>96</v>
      </c>
      <c r="L10" s="69"/>
      <c r="M10" s="69"/>
      <c r="N10" s="69"/>
    </row>
    <row r="11" ht="22.350000000000001" customHeight="1">
      <c r="E11" s="71" t="s">
        <v>29</v>
      </c>
      <c r="F11" s="72" t="s">
        <v>56</v>
      </c>
      <c r="G11" s="73">
        <v>171</v>
      </c>
      <c r="H11" s="74">
        <f t="shared" si="25"/>
        <v>174</v>
      </c>
      <c r="I11" s="75">
        <f t="shared" si="26"/>
        <v>0.017241379310344862</v>
      </c>
      <c r="J11" s="67"/>
      <c r="K11" s="68">
        <v>58</v>
      </c>
      <c r="L11" s="69"/>
      <c r="M11" s="69"/>
      <c r="N11" s="69"/>
    </row>
    <row r="12" ht="22.350000000000001" customHeight="1">
      <c r="E12" s="71" t="s">
        <v>33</v>
      </c>
      <c r="F12" s="72" t="s">
        <v>57</v>
      </c>
      <c r="G12" s="73">
        <v>267</v>
      </c>
      <c r="H12" s="74">
        <f t="shared" si="25"/>
        <v>273</v>
      </c>
      <c r="I12" s="75">
        <f t="shared" si="26"/>
        <v>0.021978021978022011</v>
      </c>
      <c r="J12" s="67"/>
      <c r="K12" s="68">
        <v>91</v>
      </c>
      <c r="L12" s="69"/>
      <c r="M12" s="69"/>
      <c r="N12" s="69"/>
    </row>
    <row r="13" ht="22.350000000000001" customHeight="1">
      <c r="E13" s="71" t="s">
        <v>31</v>
      </c>
      <c r="F13" s="72" t="s">
        <v>58</v>
      </c>
      <c r="G13" s="73">
        <v>69</v>
      </c>
      <c r="H13" s="74">
        <f t="shared" si="25"/>
        <v>69</v>
      </c>
      <c r="I13" s="75">
        <f t="shared" si="26"/>
        <v>0</v>
      </c>
      <c r="J13" s="67"/>
      <c r="K13" s="68">
        <v>23</v>
      </c>
      <c r="L13" s="69"/>
      <c r="M13" s="69"/>
      <c r="N13" s="69"/>
    </row>
    <row r="14" ht="22.350000000000001" customHeight="1">
      <c r="E14" s="71" t="s">
        <v>25</v>
      </c>
      <c r="F14" s="72" t="s">
        <v>59</v>
      </c>
      <c r="G14" s="73">
        <v>334</v>
      </c>
      <c r="H14" s="74">
        <f t="shared" si="25"/>
        <v>345</v>
      </c>
      <c r="I14" s="75">
        <f t="shared" si="26"/>
        <v>0.031884057971014457</v>
      </c>
      <c r="J14" s="67"/>
      <c r="K14" s="68">
        <v>115</v>
      </c>
      <c r="L14" s="69"/>
      <c r="M14" s="69"/>
      <c r="N14" s="69"/>
    </row>
    <row r="15" ht="22.350000000000001" customHeight="1">
      <c r="E15" s="71" t="s">
        <v>104</v>
      </c>
      <c r="F15" s="72" t="s">
        <v>60</v>
      </c>
      <c r="G15" s="73">
        <v>95</v>
      </c>
      <c r="H15" s="74">
        <f t="shared" si="25"/>
        <v>96</v>
      </c>
      <c r="I15" s="75">
        <f t="shared" si="26"/>
        <v>0.01041666666666663</v>
      </c>
      <c r="J15" s="67"/>
      <c r="K15" s="68">
        <v>32</v>
      </c>
      <c r="L15" s="69"/>
      <c r="M15" s="69"/>
      <c r="N15" s="69"/>
    </row>
    <row r="16" ht="22.350000000000001" customHeight="1">
      <c r="E16" s="71" t="s">
        <v>105</v>
      </c>
      <c r="F16" s="72" t="s">
        <v>61</v>
      </c>
      <c r="G16" s="73">
        <v>95</v>
      </c>
      <c r="H16" s="74">
        <f t="shared" si="25"/>
        <v>96</v>
      </c>
      <c r="I16" s="75">
        <f t="shared" si="26"/>
        <v>0.01041666666666663</v>
      </c>
      <c r="J16" s="67"/>
      <c r="K16" s="68">
        <v>32</v>
      </c>
      <c r="L16" s="69"/>
      <c r="M16" s="69"/>
      <c r="N16" s="69"/>
    </row>
    <row r="17" ht="30.649999999999999" customHeight="1">
      <c r="E17" s="71" t="s">
        <v>106</v>
      </c>
      <c r="F17" s="72" t="s">
        <v>62</v>
      </c>
      <c r="G17" s="73">
        <v>95</v>
      </c>
      <c r="H17" s="74">
        <f t="shared" si="25"/>
        <v>96</v>
      </c>
      <c r="I17" s="75">
        <f t="shared" si="26"/>
        <v>0.01041666666666663</v>
      </c>
      <c r="J17" s="67"/>
      <c r="K17" s="68">
        <v>32</v>
      </c>
      <c r="L17" s="69"/>
      <c r="M17" s="69"/>
      <c r="N17" s="69"/>
    </row>
    <row r="18" ht="16.5">
      <c r="E18" s="68" t="s">
        <v>7</v>
      </c>
      <c r="F18" s="68"/>
      <c r="G18" s="76">
        <f>SUM(G6:G17)</f>
        <v>2972</v>
      </c>
      <c r="H18" s="76">
        <f>SUM(H6:H17)</f>
        <v>3045</v>
      </c>
      <c r="I18" s="68"/>
      <c r="J18" s="67"/>
      <c r="K18" s="68">
        <f>SUM(K6:K17)</f>
        <v>1015</v>
      </c>
      <c r="L18" s="69">
        <f>M18*3</f>
        <v>9054</v>
      </c>
      <c r="M18" s="69">
        <v>3018</v>
      </c>
      <c r="N18" s="69"/>
    </row>
    <row r="19" ht="16.5">
      <c r="E19" s="68"/>
      <c r="F19" s="68"/>
      <c r="G19" s="68"/>
      <c r="H19" s="68"/>
      <c r="I19" s="68"/>
      <c r="J19" s="67"/>
      <c r="K19" s="68"/>
      <c r="L19" s="69"/>
      <c r="M19" s="69"/>
      <c r="N19" s="69"/>
    </row>
    <row r="20" ht="16.5">
      <c r="E20" s="68"/>
      <c r="F20" s="68"/>
      <c r="G20" s="68"/>
      <c r="H20" s="68"/>
      <c r="I20" s="68"/>
      <c r="J20" s="67"/>
      <c r="K20" s="68"/>
      <c r="L20" s="69"/>
      <c r="M20" s="69"/>
      <c r="N20" s="69"/>
    </row>
    <row r="21" ht="16.5">
      <c r="E21" s="68"/>
      <c r="F21" s="68"/>
      <c r="G21" s="68"/>
      <c r="H21" s="68"/>
      <c r="I21" s="68"/>
      <c r="J21" s="67"/>
      <c r="K21" s="68"/>
      <c r="L21" s="69"/>
      <c r="M21" s="69"/>
      <c r="N21" s="69"/>
    </row>
    <row r="22" ht="16.5">
      <c r="E22" s="68"/>
      <c r="F22" s="68"/>
      <c r="G22" s="68"/>
      <c r="H22" s="68"/>
      <c r="I22" s="68"/>
      <c r="J22" s="67"/>
      <c r="K22" s="68"/>
      <c r="L22" s="69"/>
      <c r="M22" s="69"/>
      <c r="N22" s="69"/>
    </row>
    <row r="23" ht="21.550000000000001" customHeight="1">
      <c r="E23" s="66" t="s">
        <v>107</v>
      </c>
      <c r="F23" s="66"/>
      <c r="G23" s="66"/>
      <c r="H23" s="66"/>
      <c r="I23" s="66"/>
      <c r="J23" s="67"/>
      <c r="K23" s="68"/>
      <c r="L23" s="69"/>
      <c r="M23" s="69"/>
      <c r="N23" s="69"/>
    </row>
    <row r="24" ht="21.550000000000001" customHeight="1">
      <c r="E24" s="68"/>
      <c r="F24" s="68"/>
      <c r="G24" s="68"/>
      <c r="H24" s="68"/>
      <c r="I24" s="68"/>
      <c r="J24" s="67"/>
      <c r="K24" s="68"/>
      <c r="L24" s="69"/>
      <c r="M24" s="69"/>
      <c r="N24" s="69"/>
    </row>
    <row r="25" ht="21.550000000000001" customHeight="1">
      <c r="E25" s="70" t="s">
        <v>96</v>
      </c>
      <c r="F25" s="70" t="s">
        <v>97</v>
      </c>
      <c r="G25" s="70" t="s">
        <v>98</v>
      </c>
      <c r="H25" s="70" t="s">
        <v>99</v>
      </c>
      <c r="I25" s="70" t="s">
        <v>100</v>
      </c>
      <c r="J25" s="67"/>
      <c r="K25" s="68" t="s">
        <v>101</v>
      </c>
      <c r="L25" s="68" t="s">
        <v>102</v>
      </c>
      <c r="M25" s="69"/>
      <c r="N25" s="69"/>
    </row>
    <row r="26" ht="21.550000000000001" customHeight="1">
      <c r="E26" s="71" t="s">
        <v>20</v>
      </c>
      <c r="F26" s="72" t="s">
        <v>51</v>
      </c>
      <c r="G26" s="73">
        <v>1082</v>
      </c>
      <c r="H26" s="74">
        <f t="shared" ref="H26:H37" si="27">K26*3</f>
        <v>1116</v>
      </c>
      <c r="I26" s="75">
        <f t="shared" si="26"/>
        <v>0.03046594982078854</v>
      </c>
      <c r="J26" s="67"/>
      <c r="K26" s="68">
        <v>372</v>
      </c>
      <c r="L26" s="69"/>
      <c r="M26" s="69"/>
      <c r="N26" s="69"/>
    </row>
    <row r="27" ht="21.550000000000001" customHeight="1">
      <c r="E27" s="71" t="s">
        <v>21</v>
      </c>
      <c r="F27" s="72" t="s">
        <v>52</v>
      </c>
      <c r="G27" s="73">
        <v>893</v>
      </c>
      <c r="H27" s="74">
        <f t="shared" si="27"/>
        <v>924</v>
      </c>
      <c r="I27" s="75">
        <f t="shared" si="26"/>
        <v>0.033549783549783552</v>
      </c>
      <c r="J27" s="67"/>
      <c r="K27" s="68">
        <v>308</v>
      </c>
      <c r="L27" s="69"/>
      <c r="M27" s="69"/>
      <c r="N27" s="69"/>
    </row>
    <row r="28" ht="21.550000000000001" customHeight="1">
      <c r="E28" s="71" t="s">
        <v>24</v>
      </c>
      <c r="F28" s="72" t="s">
        <v>53</v>
      </c>
      <c r="G28" s="73">
        <v>583</v>
      </c>
      <c r="H28" s="74">
        <f t="shared" si="27"/>
        <v>600</v>
      </c>
      <c r="I28" s="75">
        <f t="shared" si="26"/>
        <v>0.028333333333333321</v>
      </c>
      <c r="J28" s="67"/>
      <c r="K28" s="68">
        <v>200</v>
      </c>
      <c r="L28" s="69"/>
      <c r="M28" s="69"/>
      <c r="N28" s="69"/>
    </row>
    <row r="29" ht="21.550000000000001" customHeight="1">
      <c r="E29" s="71" t="s">
        <v>27</v>
      </c>
      <c r="F29" s="72" t="s">
        <v>54</v>
      </c>
      <c r="G29" s="73">
        <v>568</v>
      </c>
      <c r="H29" s="74">
        <f t="shared" si="27"/>
        <v>576</v>
      </c>
      <c r="I29" s="75">
        <f t="shared" si="26"/>
        <v>0.01388888888888884</v>
      </c>
      <c r="J29" s="67"/>
      <c r="K29" s="68">
        <v>192</v>
      </c>
      <c r="L29" s="69"/>
      <c r="M29" s="69"/>
      <c r="N29" s="69"/>
    </row>
    <row r="30" ht="21.550000000000001" customHeight="1">
      <c r="E30" s="71" t="s">
        <v>22</v>
      </c>
      <c r="F30" s="72" t="s">
        <v>55</v>
      </c>
      <c r="G30" s="73">
        <v>568</v>
      </c>
      <c r="H30" s="74">
        <f t="shared" si="27"/>
        <v>576</v>
      </c>
      <c r="I30" s="75">
        <f t="shared" si="26"/>
        <v>0.01388888888888884</v>
      </c>
      <c r="J30" s="67"/>
      <c r="K30" s="68">
        <v>192</v>
      </c>
      <c r="L30" s="69"/>
      <c r="M30" s="69"/>
      <c r="N30" s="69"/>
    </row>
    <row r="31" ht="21.550000000000001" customHeight="1">
      <c r="E31" s="71" t="s">
        <v>29</v>
      </c>
      <c r="F31" s="72" t="s">
        <v>56</v>
      </c>
      <c r="G31" s="73">
        <v>343</v>
      </c>
      <c r="H31" s="74">
        <f t="shared" si="27"/>
        <v>348</v>
      </c>
      <c r="I31" s="75">
        <f t="shared" si="26"/>
        <v>0.014367816091954033</v>
      </c>
      <c r="J31" s="67"/>
      <c r="K31" s="68">
        <v>116</v>
      </c>
      <c r="L31" s="69"/>
      <c r="M31" s="69"/>
      <c r="N31" s="69"/>
    </row>
    <row r="32" ht="21.550000000000001" customHeight="1">
      <c r="E32" s="71" t="s">
        <v>33</v>
      </c>
      <c r="F32" s="72" t="s">
        <v>57</v>
      </c>
      <c r="G32" s="73">
        <v>535</v>
      </c>
      <c r="H32" s="74">
        <f t="shared" si="27"/>
        <v>546</v>
      </c>
      <c r="I32" s="75">
        <f t="shared" si="26"/>
        <v>0.020146520146520186</v>
      </c>
      <c r="J32" s="67"/>
      <c r="K32" s="68">
        <v>182</v>
      </c>
      <c r="L32" s="69"/>
      <c r="M32" s="69"/>
      <c r="N32" s="69"/>
    </row>
    <row r="33" ht="21.550000000000001" customHeight="1">
      <c r="E33" s="71" t="s">
        <v>31</v>
      </c>
      <c r="F33" s="72" t="s">
        <v>58</v>
      </c>
      <c r="G33" s="73">
        <v>138</v>
      </c>
      <c r="H33" s="74">
        <f t="shared" si="27"/>
        <v>138</v>
      </c>
      <c r="I33" s="75">
        <f t="shared" si="26"/>
        <v>0</v>
      </c>
      <c r="J33" s="67"/>
      <c r="K33" s="68">
        <v>46</v>
      </c>
      <c r="L33" s="69"/>
      <c r="M33" s="69"/>
      <c r="N33" s="69"/>
    </row>
    <row r="34" ht="21.550000000000001" customHeight="1">
      <c r="E34" s="71" t="s">
        <v>25</v>
      </c>
      <c r="F34" s="72" t="s">
        <v>59</v>
      </c>
      <c r="G34" s="73">
        <v>668</v>
      </c>
      <c r="H34" s="74">
        <f t="shared" si="27"/>
        <v>690</v>
      </c>
      <c r="I34" s="75">
        <f t="shared" si="26"/>
        <v>0.031884057971014457</v>
      </c>
      <c r="J34" s="67"/>
      <c r="K34" s="68">
        <v>230</v>
      </c>
      <c r="L34" s="69"/>
      <c r="M34" s="69"/>
      <c r="N34" s="69"/>
    </row>
    <row r="35" ht="21.550000000000001" customHeight="1">
      <c r="E35" s="71" t="s">
        <v>104</v>
      </c>
      <c r="F35" s="72" t="s">
        <v>60</v>
      </c>
      <c r="G35" s="73">
        <v>189</v>
      </c>
      <c r="H35" s="74">
        <f t="shared" si="27"/>
        <v>192</v>
      </c>
      <c r="I35" s="75">
        <f t="shared" si="26"/>
        <v>0.015625</v>
      </c>
      <c r="J35" s="67"/>
      <c r="K35" s="68">
        <v>64</v>
      </c>
      <c r="L35" s="69"/>
      <c r="M35" s="69"/>
      <c r="N35" s="69"/>
    </row>
    <row r="36" ht="21.550000000000001" customHeight="1">
      <c r="E36" s="71" t="s">
        <v>105</v>
      </c>
      <c r="F36" s="72" t="s">
        <v>61</v>
      </c>
      <c r="G36" s="73">
        <v>189</v>
      </c>
      <c r="H36" s="74">
        <f t="shared" si="27"/>
        <v>192</v>
      </c>
      <c r="I36" s="75">
        <f t="shared" si="26"/>
        <v>0.015625</v>
      </c>
      <c r="J36" s="67"/>
      <c r="K36" s="68">
        <v>64</v>
      </c>
      <c r="L36" s="69"/>
      <c r="M36" s="69"/>
      <c r="N36" s="69"/>
    </row>
    <row r="37" ht="30.649999999999999" customHeight="1">
      <c r="E37" s="71" t="s">
        <v>106</v>
      </c>
      <c r="F37" s="72" t="s">
        <v>62</v>
      </c>
      <c r="G37" s="73">
        <v>189</v>
      </c>
      <c r="H37" s="74">
        <f t="shared" si="27"/>
        <v>192</v>
      </c>
      <c r="I37" s="75">
        <f t="shared" si="26"/>
        <v>0.015625</v>
      </c>
      <c r="J37" s="67"/>
      <c r="K37" s="68">
        <v>64</v>
      </c>
      <c r="L37" s="69"/>
      <c r="M37" s="69"/>
      <c r="N37" s="69"/>
    </row>
    <row r="38" ht="21.550000000000001" customHeight="1">
      <c r="E38" s="68" t="s">
        <v>7</v>
      </c>
      <c r="F38" s="68"/>
      <c r="G38" s="76">
        <f>SUM(G26:G37)</f>
        <v>5945</v>
      </c>
      <c r="H38" s="76">
        <f>SUM(H26:H37)</f>
        <v>6090</v>
      </c>
      <c r="I38" s="68"/>
      <c r="J38" s="67"/>
      <c r="K38" s="68"/>
      <c r="L38" s="69">
        <f>M38*3</f>
        <v>18120</v>
      </c>
      <c r="M38" s="69">
        <v>6040</v>
      </c>
      <c r="N38" s="69"/>
    </row>
    <row r="39" ht="21.550000000000001" customHeight="1">
      <c r="E39" s="68"/>
      <c r="F39" s="68"/>
      <c r="G39" s="68"/>
      <c r="H39" s="68"/>
      <c r="I39" s="68"/>
      <c r="J39" s="67"/>
      <c r="K39" s="68"/>
      <c r="L39" s="69"/>
      <c r="M39" s="69"/>
      <c r="N39" s="69"/>
    </row>
    <row r="40" ht="16.5">
      <c r="E40" s="68"/>
      <c r="F40" s="68"/>
      <c r="G40" s="68"/>
      <c r="H40" s="68"/>
      <c r="I40" s="68"/>
      <c r="J40" s="67"/>
      <c r="K40" s="68"/>
      <c r="L40" s="69"/>
      <c r="M40" s="69"/>
      <c r="N40" s="69"/>
    </row>
    <row r="41" ht="16.5">
      <c r="E41" s="66" t="s">
        <v>108</v>
      </c>
      <c r="F41" s="66"/>
      <c r="G41" s="66"/>
      <c r="H41" s="66"/>
      <c r="I41" s="66"/>
      <c r="J41" s="67"/>
      <c r="K41" s="68"/>
      <c r="L41" s="69"/>
      <c r="M41" s="69"/>
      <c r="N41" s="69"/>
    </row>
    <row r="42" ht="16.5">
      <c r="E42" s="68"/>
      <c r="F42" s="68"/>
      <c r="G42" s="68"/>
      <c r="H42" s="68"/>
      <c r="I42" s="68"/>
      <c r="J42" s="67"/>
      <c r="K42" s="68"/>
      <c r="L42" s="69"/>
      <c r="M42" s="69"/>
      <c r="N42" s="69"/>
    </row>
    <row r="43" ht="33">
      <c r="E43" s="70" t="s">
        <v>96</v>
      </c>
      <c r="F43" s="70" t="s">
        <v>97</v>
      </c>
      <c r="G43" s="70" t="s">
        <v>98</v>
      </c>
      <c r="H43" s="70" t="s">
        <v>99</v>
      </c>
      <c r="I43" s="70" t="s">
        <v>100</v>
      </c>
      <c r="J43" s="67"/>
      <c r="K43" s="68" t="s">
        <v>101</v>
      </c>
      <c r="L43" s="68" t="s">
        <v>102</v>
      </c>
      <c r="M43" s="77"/>
      <c r="N43" s="77"/>
    </row>
    <row r="44" ht="16.5">
      <c r="E44" s="71" t="s">
        <v>20</v>
      </c>
      <c r="F44" s="72" t="s">
        <v>51</v>
      </c>
      <c r="G44" s="73">
        <v>1082</v>
      </c>
      <c r="H44" s="74">
        <v>1090</v>
      </c>
      <c r="I44" s="75">
        <f t="shared" si="26"/>
        <v>0.0073394495412844041</v>
      </c>
      <c r="J44" s="67"/>
      <c r="K44" s="68"/>
      <c r="L44" s="69"/>
      <c r="M44" s="77"/>
      <c r="N44" s="77"/>
    </row>
    <row r="45" ht="16.5">
      <c r="E45" s="71" t="s">
        <v>21</v>
      </c>
      <c r="F45" s="72" t="s">
        <v>52</v>
      </c>
      <c r="G45" s="73">
        <v>893</v>
      </c>
      <c r="H45" s="74">
        <v>900</v>
      </c>
      <c r="I45" s="75">
        <f t="shared" si="26"/>
        <v>0.0077777777777777724</v>
      </c>
      <c r="J45" s="67"/>
      <c r="K45" s="68"/>
      <c r="L45" s="69"/>
      <c r="M45" s="77"/>
      <c r="N45" s="77"/>
    </row>
    <row r="46" ht="16.5">
      <c r="E46" s="71" t="s">
        <v>24</v>
      </c>
      <c r="F46" s="72" t="s">
        <v>53</v>
      </c>
      <c r="G46" s="73">
        <v>583</v>
      </c>
      <c r="H46" s="74">
        <v>588</v>
      </c>
      <c r="I46" s="75">
        <f t="shared" si="26"/>
        <v>0.0085034013605441716</v>
      </c>
      <c r="J46" s="67"/>
      <c r="K46" s="68"/>
      <c r="L46" s="69"/>
      <c r="M46" s="77"/>
      <c r="N46" s="77"/>
    </row>
    <row r="47" ht="16.5">
      <c r="E47" s="71" t="s">
        <v>27</v>
      </c>
      <c r="F47" s="72" t="s">
        <v>54</v>
      </c>
      <c r="G47" s="73">
        <v>568</v>
      </c>
      <c r="H47" s="74">
        <v>572</v>
      </c>
      <c r="I47" s="75">
        <f t="shared" si="26"/>
        <v>0.0069930069930069783</v>
      </c>
      <c r="J47" s="67"/>
      <c r="K47" s="68"/>
      <c r="L47" s="69"/>
      <c r="M47" s="77"/>
      <c r="N47" s="77"/>
    </row>
    <row r="48" ht="16.5">
      <c r="E48" s="71" t="s">
        <v>22</v>
      </c>
      <c r="F48" s="72" t="s">
        <v>55</v>
      </c>
      <c r="G48" s="73">
        <v>568</v>
      </c>
      <c r="H48" s="74">
        <v>572</v>
      </c>
      <c r="I48" s="75">
        <f t="shared" si="26"/>
        <v>0.0069930069930069783</v>
      </c>
      <c r="J48" s="67"/>
      <c r="K48" s="68"/>
      <c r="L48" s="69"/>
      <c r="M48" s="77"/>
      <c r="N48" s="77"/>
    </row>
    <row r="49" ht="16.5">
      <c r="E49" s="71" t="s">
        <v>29</v>
      </c>
      <c r="F49" s="72" t="s">
        <v>56</v>
      </c>
      <c r="G49" s="73">
        <v>343</v>
      </c>
      <c r="H49" s="74">
        <v>344</v>
      </c>
      <c r="I49" s="75">
        <f t="shared" si="26"/>
        <v>0.0029069767441860517</v>
      </c>
      <c r="J49" s="67"/>
      <c r="K49" s="68"/>
      <c r="L49" s="69"/>
      <c r="M49" s="77"/>
      <c r="N49" s="77"/>
    </row>
    <row r="50" ht="16.5">
      <c r="E50" s="71" t="s">
        <v>33</v>
      </c>
      <c r="F50" s="72" t="s">
        <v>57</v>
      </c>
      <c r="G50" s="73">
        <v>535</v>
      </c>
      <c r="H50" s="74">
        <v>540</v>
      </c>
      <c r="I50" s="75">
        <f t="shared" si="26"/>
        <v>0.0092592592592593004</v>
      </c>
      <c r="J50" s="67"/>
      <c r="K50" s="68"/>
      <c r="L50" s="69"/>
      <c r="M50" s="77"/>
      <c r="N50" s="77"/>
    </row>
    <row r="51" ht="16.5">
      <c r="E51" s="71" t="s">
        <v>31</v>
      </c>
      <c r="F51" s="72" t="s">
        <v>58</v>
      </c>
      <c r="G51" s="73">
        <v>138</v>
      </c>
      <c r="H51" s="74">
        <v>138</v>
      </c>
      <c r="I51" s="75">
        <f t="shared" si="26"/>
        <v>0</v>
      </c>
      <c r="J51" s="67"/>
      <c r="K51" s="68"/>
      <c r="L51" s="69"/>
      <c r="M51" s="69"/>
      <c r="N51" s="69"/>
    </row>
    <row r="52" ht="16.5">
      <c r="E52" s="71" t="s">
        <v>25</v>
      </c>
      <c r="F52" s="72" t="s">
        <v>59</v>
      </c>
      <c r="G52" s="73">
        <v>668</v>
      </c>
      <c r="H52" s="74">
        <v>672</v>
      </c>
      <c r="I52" s="75">
        <f t="shared" si="26"/>
        <v>0.0059523809523809312</v>
      </c>
      <c r="J52" s="67"/>
      <c r="K52" s="68"/>
      <c r="L52" s="69"/>
      <c r="M52" s="69"/>
      <c r="N52" s="69"/>
    </row>
    <row r="53" ht="16.5">
      <c r="E53" s="71" t="s">
        <v>104</v>
      </c>
      <c r="F53" s="72" t="s">
        <v>60</v>
      </c>
      <c r="G53" s="73">
        <v>189</v>
      </c>
      <c r="H53" s="74">
        <v>190</v>
      </c>
      <c r="I53" s="75">
        <f t="shared" si="26"/>
        <v>0.0052631578947368585</v>
      </c>
      <c r="J53" s="67"/>
      <c r="K53" s="68"/>
      <c r="L53" s="69"/>
      <c r="M53" s="69"/>
      <c r="N53" s="69"/>
    </row>
    <row r="54" ht="16.5">
      <c r="E54" s="71" t="s">
        <v>105</v>
      </c>
      <c r="F54" s="72" t="s">
        <v>61</v>
      </c>
      <c r="G54" s="73">
        <v>189</v>
      </c>
      <c r="H54" s="74">
        <v>190</v>
      </c>
      <c r="I54" s="75">
        <f t="shared" si="26"/>
        <v>0.0052631578947368585</v>
      </c>
      <c r="J54" s="67"/>
      <c r="K54" s="68"/>
      <c r="L54" s="69"/>
      <c r="M54" s="69"/>
      <c r="N54" s="69"/>
    </row>
    <row r="55" ht="33">
      <c r="E55" s="71" t="s">
        <v>106</v>
      </c>
      <c r="F55" s="72" t="s">
        <v>62</v>
      </c>
      <c r="G55" s="73">
        <v>189</v>
      </c>
      <c r="H55" s="74">
        <v>190</v>
      </c>
      <c r="I55" s="75">
        <f t="shared" si="26"/>
        <v>0.0052631578947368585</v>
      </c>
      <c r="J55" s="67"/>
      <c r="K55" s="68"/>
      <c r="L55" s="69"/>
      <c r="M55" s="69"/>
      <c r="N55" s="69"/>
    </row>
    <row r="56" ht="16.5">
      <c r="E56" s="68" t="s">
        <v>7</v>
      </c>
      <c r="F56" s="68"/>
      <c r="G56" s="76">
        <f>SUM(G44:G55)</f>
        <v>5945</v>
      </c>
      <c r="H56" s="76">
        <f>SUM(H44:H55)</f>
        <v>5986</v>
      </c>
      <c r="I56" s="68"/>
      <c r="J56" s="67"/>
      <c r="K56" s="68"/>
      <c r="L56" s="69">
        <v>17790</v>
      </c>
      <c r="M56" s="69"/>
      <c r="N56" s="69"/>
    </row>
    <row r="57" ht="16.5">
      <c r="E57" s="68"/>
      <c r="F57" s="68"/>
      <c r="G57" s="68"/>
      <c r="H57" s="68"/>
      <c r="I57" s="68"/>
      <c r="J57" s="67"/>
      <c r="K57" s="68"/>
      <c r="L57" s="69"/>
      <c r="M57" s="69"/>
      <c r="N57" s="69"/>
    </row>
    <row r="58" ht="16.5">
      <c r="E58" s="68"/>
      <c r="F58" s="68"/>
      <c r="G58" s="68"/>
      <c r="H58" s="68"/>
      <c r="I58" s="68"/>
      <c r="J58" s="67"/>
      <c r="K58" s="68"/>
      <c r="L58" s="69"/>
      <c r="M58" s="69"/>
      <c r="N58" s="69"/>
    </row>
    <row r="59" ht="16.5">
      <c r="E59" s="68"/>
      <c r="F59" s="68"/>
      <c r="G59" s="68"/>
      <c r="H59" s="68"/>
      <c r="I59" s="68"/>
      <c r="J59" s="67"/>
      <c r="K59" s="68"/>
      <c r="L59" s="69"/>
      <c r="M59" s="69"/>
      <c r="N59" s="69"/>
    </row>
    <row r="60" ht="16.5">
      <c r="E60" s="66" t="s">
        <v>109</v>
      </c>
      <c r="F60" s="66"/>
      <c r="G60" s="66"/>
      <c r="H60" s="66"/>
      <c r="I60" s="66"/>
      <c r="J60" s="67"/>
      <c r="K60" s="68"/>
      <c r="L60" s="69"/>
      <c r="M60" s="69"/>
      <c r="N60" s="69"/>
    </row>
    <row r="61" ht="16.5">
      <c r="E61" s="68"/>
      <c r="F61" s="68"/>
      <c r="G61" s="68"/>
      <c r="H61" s="68"/>
      <c r="I61" s="68"/>
      <c r="J61" s="67"/>
      <c r="K61" s="68"/>
      <c r="L61" s="69"/>
      <c r="M61" s="69"/>
      <c r="N61" s="69"/>
    </row>
    <row r="62" ht="33">
      <c r="E62" s="70" t="s">
        <v>96</v>
      </c>
      <c r="F62" s="70" t="s">
        <v>97</v>
      </c>
      <c r="G62" s="70" t="s">
        <v>98</v>
      </c>
      <c r="H62" s="70" t="s">
        <v>99</v>
      </c>
      <c r="I62" s="70" t="s">
        <v>100</v>
      </c>
      <c r="J62" s="67"/>
      <c r="K62" s="68" t="s">
        <v>101</v>
      </c>
      <c r="L62" s="68" t="s">
        <v>102</v>
      </c>
      <c r="M62" s="77"/>
      <c r="N62" s="77"/>
    </row>
    <row r="63" ht="16.5">
      <c r="E63" s="71" t="s">
        <v>20</v>
      </c>
      <c r="F63" s="72" t="s">
        <v>51</v>
      </c>
      <c r="G63" s="73">
        <v>1623</v>
      </c>
      <c r="H63" s="74">
        <f t="shared" ref="H63:H74" si="28">K63*3</f>
        <v>1599</v>
      </c>
      <c r="I63" s="75">
        <f t="shared" si="26"/>
        <v>-0.015009380863039379</v>
      </c>
      <c r="J63" s="67"/>
      <c r="K63" s="68">
        <v>533</v>
      </c>
      <c r="L63" s="69"/>
      <c r="M63" s="77"/>
      <c r="N63" s="77"/>
    </row>
    <row r="64" ht="16.5">
      <c r="E64" s="71" t="s">
        <v>21</v>
      </c>
      <c r="F64" s="72" t="s">
        <v>52</v>
      </c>
      <c r="G64" s="73">
        <v>1339</v>
      </c>
      <c r="H64" s="74">
        <f t="shared" si="28"/>
        <v>1218</v>
      </c>
      <c r="I64" s="75">
        <f t="shared" si="26"/>
        <v>-0.099343185550082147</v>
      </c>
      <c r="J64" s="67"/>
      <c r="K64" s="68">
        <v>406</v>
      </c>
      <c r="L64" s="69"/>
      <c r="M64" s="77"/>
      <c r="N64" s="77"/>
    </row>
    <row r="65" ht="16.399999999999999">
      <c r="E65" s="71" t="s">
        <v>24</v>
      </c>
      <c r="F65" s="72" t="s">
        <v>53</v>
      </c>
      <c r="G65" s="73">
        <v>874</v>
      </c>
      <c r="H65" s="74">
        <f t="shared" si="28"/>
        <v>699</v>
      </c>
      <c r="I65" s="75">
        <f t="shared" si="26"/>
        <v>-0.25035765379113029</v>
      </c>
      <c r="J65" s="67"/>
      <c r="K65" s="68">
        <v>233</v>
      </c>
      <c r="L65" s="69"/>
      <c r="M65" s="77"/>
      <c r="N65" s="77"/>
    </row>
    <row r="66" ht="16.399999999999999">
      <c r="E66" s="71" t="s">
        <v>27</v>
      </c>
      <c r="F66" s="72" t="s">
        <v>54</v>
      </c>
      <c r="G66" s="73">
        <v>852</v>
      </c>
      <c r="H66" s="74">
        <f t="shared" si="28"/>
        <v>654</v>
      </c>
      <c r="I66" s="75">
        <f t="shared" si="26"/>
        <v>-0.30275229357798161</v>
      </c>
      <c r="J66" s="67"/>
      <c r="K66" s="68">
        <v>218</v>
      </c>
      <c r="L66" s="69"/>
      <c r="M66" s="77"/>
      <c r="N66" s="77"/>
    </row>
    <row r="67" ht="16.399999999999999">
      <c r="E67" s="71" t="s">
        <v>22</v>
      </c>
      <c r="F67" s="72" t="s">
        <v>55</v>
      </c>
      <c r="G67" s="73">
        <v>852</v>
      </c>
      <c r="H67" s="74">
        <f t="shared" si="28"/>
        <v>645</v>
      </c>
      <c r="I67" s="75">
        <f t="shared" si="26"/>
        <v>-0.32093023255813957</v>
      </c>
      <c r="J67" s="67"/>
      <c r="K67" s="68">
        <v>215</v>
      </c>
      <c r="L67" s="69"/>
      <c r="M67" s="77"/>
      <c r="N67" s="77"/>
    </row>
    <row r="68" ht="16.399999999999999">
      <c r="E68" s="71" t="s">
        <v>29</v>
      </c>
      <c r="F68" s="72" t="s">
        <v>56</v>
      </c>
      <c r="G68" s="73">
        <v>514</v>
      </c>
      <c r="H68" s="74">
        <f t="shared" si="28"/>
        <v>324</v>
      </c>
      <c r="I68" s="75">
        <f t="shared" si="26"/>
        <v>-0.58641975308641969</v>
      </c>
      <c r="J68" s="67"/>
      <c r="K68" s="68">
        <v>108</v>
      </c>
      <c r="L68" s="69"/>
      <c r="M68" s="77"/>
      <c r="N68" s="77"/>
    </row>
    <row r="69" ht="16.399999999999999">
      <c r="E69" s="71" t="s">
        <v>33</v>
      </c>
      <c r="F69" s="72" t="s">
        <v>57</v>
      </c>
      <c r="G69" s="73">
        <v>802</v>
      </c>
      <c r="H69" s="74">
        <f t="shared" si="28"/>
        <v>813</v>
      </c>
      <c r="I69" s="75">
        <f t="shared" si="26"/>
        <v>0.013530135301353052</v>
      </c>
      <c r="J69" s="67"/>
      <c r="K69" s="68">
        <v>271</v>
      </c>
      <c r="L69" s="69"/>
      <c r="M69" s="77"/>
      <c r="N69" s="77"/>
    </row>
    <row r="70" ht="16.399999999999999">
      <c r="E70" s="71" t="s">
        <v>31</v>
      </c>
      <c r="F70" s="72" t="s">
        <v>58</v>
      </c>
      <c r="G70" s="73">
        <v>208</v>
      </c>
      <c r="H70" s="74">
        <f t="shared" si="28"/>
        <v>225</v>
      </c>
      <c r="I70" s="75">
        <f t="shared" si="26"/>
        <v>0.075555555555555598</v>
      </c>
      <c r="J70" s="67"/>
      <c r="K70" s="68">
        <v>75</v>
      </c>
      <c r="L70" s="69"/>
      <c r="M70" s="69"/>
      <c r="N70" s="69"/>
    </row>
    <row r="71" ht="16.399999999999999">
      <c r="E71" s="71" t="s">
        <v>25</v>
      </c>
      <c r="F71" s="72" t="s">
        <v>59</v>
      </c>
      <c r="G71" s="73">
        <v>1002</v>
      </c>
      <c r="H71" s="74">
        <f t="shared" si="28"/>
        <v>855</v>
      </c>
      <c r="I71" s="75">
        <f t="shared" si="26"/>
        <v>-0.1719298245614036</v>
      </c>
      <c r="J71" s="67"/>
      <c r="K71" s="68">
        <v>285</v>
      </c>
      <c r="L71" s="69"/>
      <c r="M71" s="69"/>
      <c r="N71" s="69"/>
    </row>
    <row r="72" ht="16.399999999999999">
      <c r="E72" s="71" t="s">
        <v>104</v>
      </c>
      <c r="F72" s="72" t="s">
        <v>60</v>
      </c>
      <c r="G72" s="73">
        <v>284</v>
      </c>
      <c r="H72" s="74">
        <f t="shared" si="28"/>
        <v>357</v>
      </c>
      <c r="I72" s="75">
        <f t="shared" si="26"/>
        <v>0.20448179271708689</v>
      </c>
      <c r="J72" s="67"/>
      <c r="K72" s="68">
        <v>119</v>
      </c>
      <c r="L72" s="69"/>
      <c r="M72" s="69"/>
      <c r="N72" s="69"/>
    </row>
    <row r="73" ht="16.399999999999999">
      <c r="E73" s="71" t="s">
        <v>105</v>
      </c>
      <c r="F73" s="72" t="s">
        <v>61</v>
      </c>
      <c r="G73" s="73">
        <v>284</v>
      </c>
      <c r="H73" s="74">
        <f t="shared" si="28"/>
        <v>357</v>
      </c>
      <c r="I73" s="75">
        <f t="shared" si="26"/>
        <v>0.20448179271708689</v>
      </c>
      <c r="J73" s="67"/>
      <c r="K73" s="68">
        <v>119</v>
      </c>
      <c r="L73" s="69"/>
      <c r="M73" s="69"/>
      <c r="N73" s="69"/>
    </row>
    <row r="74" ht="31.300000000000001">
      <c r="E74" s="71" t="s">
        <v>106</v>
      </c>
      <c r="F74" s="72" t="s">
        <v>62</v>
      </c>
      <c r="G74" s="73">
        <v>284</v>
      </c>
      <c r="H74" s="74">
        <f t="shared" si="28"/>
        <v>354</v>
      </c>
      <c r="I74" s="75">
        <f t="shared" ref="I74:I92" si="29">1-G74/H74</f>
        <v>0.19774011299435024</v>
      </c>
      <c r="J74" s="67"/>
      <c r="K74" s="68">
        <v>118</v>
      </c>
      <c r="L74" s="69"/>
      <c r="M74" s="69"/>
      <c r="N74" s="69"/>
    </row>
    <row r="75" ht="13.800000000000001">
      <c r="E75" s="68" t="s">
        <v>7</v>
      </c>
      <c r="F75" s="68"/>
      <c r="G75" s="76">
        <f>SUM(G63:G74)</f>
        <v>8918</v>
      </c>
      <c r="H75" s="76">
        <f>SUM(H63:H74)</f>
        <v>8100</v>
      </c>
      <c r="I75" s="68"/>
      <c r="J75" s="67"/>
      <c r="K75" s="68">
        <f>SUM(K63:K74)</f>
        <v>2700</v>
      </c>
      <c r="L75" s="69"/>
      <c r="M75" s="69"/>
      <c r="N75" s="69"/>
    </row>
    <row r="76" ht="13.800000000000001"/>
    <row r="77" ht="13.800000000000001"/>
    <row r="78" ht="13.800000000000001">
      <c r="E78" s="66" t="s">
        <v>110</v>
      </c>
      <c r="F78" s="66"/>
      <c r="G78" s="66"/>
      <c r="H78" s="66"/>
      <c r="I78" s="66"/>
      <c r="J78" s="67"/>
      <c r="K78" s="68"/>
      <c r="L78" s="69"/>
    </row>
    <row r="79" ht="13.800000000000001">
      <c r="E79" s="68"/>
      <c r="F79" s="68"/>
      <c r="G79" s="68"/>
      <c r="H79" s="68"/>
      <c r="I79" s="68"/>
      <c r="J79" s="67"/>
      <c r="K79" s="68"/>
      <c r="L79" s="69"/>
    </row>
    <row r="80" ht="31.300000000000001">
      <c r="E80" s="70" t="s">
        <v>96</v>
      </c>
      <c r="F80" s="70" t="s">
        <v>97</v>
      </c>
      <c r="G80" s="70" t="s">
        <v>98</v>
      </c>
      <c r="H80" s="70" t="s">
        <v>99</v>
      </c>
      <c r="I80" s="70" t="s">
        <v>100</v>
      </c>
      <c r="J80" s="67"/>
      <c r="K80" s="68" t="s">
        <v>101</v>
      </c>
      <c r="L80" s="68" t="s">
        <v>102</v>
      </c>
    </row>
    <row r="81" ht="16.399999999999999">
      <c r="E81" s="71" t="s">
        <v>20</v>
      </c>
      <c r="F81" s="72" t="s">
        <v>51</v>
      </c>
      <c r="G81" s="73">
        <v>1082</v>
      </c>
      <c r="H81" s="74">
        <v>1082</v>
      </c>
      <c r="I81" s="75">
        <f t="shared" si="29"/>
        <v>0</v>
      </c>
      <c r="J81" s="67"/>
      <c r="K81" s="68"/>
      <c r="L81" s="69"/>
      <c r="M81" s="1"/>
    </row>
    <row r="82" ht="16.399999999999999">
      <c r="E82" s="71" t="s">
        <v>21</v>
      </c>
      <c r="F82" s="72" t="s">
        <v>52</v>
      </c>
      <c r="G82" s="73">
        <v>893</v>
      </c>
      <c r="H82" s="74">
        <v>890</v>
      </c>
      <c r="I82" s="75">
        <f t="shared" si="29"/>
        <v>-0.00337078651685396</v>
      </c>
      <c r="J82" s="67"/>
      <c r="K82" s="68"/>
      <c r="L82" s="69"/>
      <c r="M82" s="1"/>
    </row>
    <row r="83" ht="16.399999999999999">
      <c r="E83" s="71" t="s">
        <v>24</v>
      </c>
      <c r="F83" s="72" t="s">
        <v>53</v>
      </c>
      <c r="G83" s="73">
        <v>583</v>
      </c>
      <c r="H83" s="74">
        <v>580</v>
      </c>
      <c r="I83" s="75">
        <f t="shared" si="29"/>
        <v>-0.0051724137931035098</v>
      </c>
      <c r="J83" s="67"/>
      <c r="K83" s="68"/>
      <c r="L83" s="69"/>
      <c r="M83" s="1"/>
    </row>
    <row r="84" ht="16.399999999999999">
      <c r="E84" s="71" t="s">
        <v>27</v>
      </c>
      <c r="F84" s="72" t="s">
        <v>54</v>
      </c>
      <c r="G84" s="73">
        <v>568</v>
      </c>
      <c r="H84" s="74">
        <v>567</v>
      </c>
      <c r="I84" s="75">
        <f t="shared" si="29"/>
        <v>-0.0017636684303350401</v>
      </c>
      <c r="J84" s="67"/>
      <c r="K84" s="68"/>
      <c r="L84" s="69"/>
      <c r="M84" s="1"/>
    </row>
    <row r="85" ht="16.399999999999999">
      <c r="E85" s="71" t="s">
        <v>22</v>
      </c>
      <c r="F85" s="72" t="s">
        <v>55</v>
      </c>
      <c r="G85" s="73">
        <v>568</v>
      </c>
      <c r="H85" s="74">
        <v>568</v>
      </c>
      <c r="I85" s="75">
        <f t="shared" si="29"/>
        <v>0</v>
      </c>
      <c r="J85" s="67"/>
      <c r="K85" s="68"/>
      <c r="L85" s="69"/>
      <c r="M85" s="1"/>
    </row>
    <row r="86" ht="16.399999999999999">
      <c r="E86" s="71" t="s">
        <v>29</v>
      </c>
      <c r="F86" s="72" t="s">
        <v>56</v>
      </c>
      <c r="G86" s="73">
        <v>343</v>
      </c>
      <c r="H86" s="74">
        <v>343</v>
      </c>
      <c r="I86" s="75">
        <f t="shared" si="29"/>
        <v>0</v>
      </c>
      <c r="J86" s="67"/>
      <c r="K86" s="68"/>
      <c r="L86" s="69"/>
      <c r="M86" s="1"/>
    </row>
    <row r="87" ht="16.399999999999999">
      <c r="E87" s="71" t="s">
        <v>33</v>
      </c>
      <c r="F87" s="72" t="s">
        <v>57</v>
      </c>
      <c r="G87" s="73">
        <v>535</v>
      </c>
      <c r="H87" s="74">
        <v>534</v>
      </c>
      <c r="I87" s="75">
        <f t="shared" si="29"/>
        <v>-0.00187265917602986</v>
      </c>
      <c r="J87" s="67"/>
      <c r="K87" s="68"/>
      <c r="L87" s="69"/>
      <c r="M87" s="1"/>
    </row>
    <row r="88" ht="16.399999999999999">
      <c r="E88" s="71" t="s">
        <v>31</v>
      </c>
      <c r="F88" s="72" t="s">
        <v>58</v>
      </c>
      <c r="G88" s="73">
        <v>138</v>
      </c>
      <c r="H88" s="74">
        <v>139</v>
      </c>
      <c r="I88" s="75">
        <f t="shared" si="29"/>
        <v>0.0071942446043165003</v>
      </c>
      <c r="J88" s="67"/>
      <c r="K88" s="68"/>
      <c r="L88" s="69"/>
      <c r="M88" s="1"/>
    </row>
    <row r="89" ht="16.399999999999999">
      <c r="E89" s="71" t="s">
        <v>25</v>
      </c>
      <c r="F89" s="72" t="s">
        <v>59</v>
      </c>
      <c r="G89" s="73">
        <v>668</v>
      </c>
      <c r="H89" s="74">
        <v>663</v>
      </c>
      <c r="I89" s="75">
        <f t="shared" si="29"/>
        <v>-0.0075414781297133996</v>
      </c>
      <c r="J89" s="67"/>
      <c r="K89" s="68"/>
      <c r="L89" s="69"/>
      <c r="M89" s="1"/>
    </row>
    <row r="90" ht="16.399999999999999">
      <c r="E90" s="71" t="s">
        <v>104</v>
      </c>
      <c r="F90" s="72" t="s">
        <v>60</v>
      </c>
      <c r="G90" s="73">
        <v>189</v>
      </c>
      <c r="H90" s="74">
        <v>190</v>
      </c>
      <c r="I90" s="75">
        <f t="shared" si="29"/>
        <v>0.0052631578947368602</v>
      </c>
      <c r="J90" s="67"/>
      <c r="K90" s="68"/>
      <c r="L90" s="69"/>
      <c r="M90" s="1"/>
    </row>
    <row r="91" ht="16.399999999999999">
      <c r="E91" s="71" t="s">
        <v>105</v>
      </c>
      <c r="F91" s="72" t="s">
        <v>61</v>
      </c>
      <c r="G91" s="73">
        <v>189</v>
      </c>
      <c r="H91" s="74">
        <v>190</v>
      </c>
      <c r="I91" s="75">
        <f t="shared" si="29"/>
        <v>0.0052631578947368602</v>
      </c>
      <c r="J91" s="67"/>
      <c r="K91" s="68"/>
      <c r="L91" s="69"/>
      <c r="M91" s="1"/>
    </row>
    <row r="92" ht="31.300000000000001">
      <c r="E92" s="71" t="s">
        <v>106</v>
      </c>
      <c r="F92" s="72" t="s">
        <v>62</v>
      </c>
      <c r="G92" s="73">
        <v>189</v>
      </c>
      <c r="H92" s="74">
        <v>190</v>
      </c>
      <c r="I92" s="75">
        <f t="shared" si="29"/>
        <v>0.0052631578947368602</v>
      </c>
      <c r="J92" s="67"/>
      <c r="K92" s="68"/>
      <c r="L92" s="69"/>
      <c r="M92" s="1"/>
    </row>
    <row r="93" ht="13.800000000000001">
      <c r="E93" s="68" t="s">
        <v>7</v>
      </c>
      <c r="F93" s="68"/>
      <c r="G93" s="76">
        <f>SUM(G81:G92)</f>
        <v>5945</v>
      </c>
      <c r="H93" s="76">
        <f>SUM(H81:H92)</f>
        <v>5936</v>
      </c>
      <c r="I93" s="68"/>
      <c r="J93" s="67"/>
      <c r="K93" s="68"/>
      <c r="L93" s="69"/>
      <c r="M93" s="1"/>
    </row>
  </sheetData>
  <mergeCells count="6">
    <mergeCell ref="E1:L1"/>
    <mergeCell ref="E3:I3"/>
    <mergeCell ref="E23:I23"/>
    <mergeCell ref="E41:I41"/>
    <mergeCell ref="E60:I60"/>
    <mergeCell ref="E78:I78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Назар Грехов</dc:creator>
  <dc:description/>
  <dc:language>ru-RU</dc:language>
  <cp:revision>11</cp:revision>
  <dcterms:created xsi:type="dcterms:W3CDTF">2015-06-05T18:19:34Z</dcterms:created>
  <dcterms:modified xsi:type="dcterms:W3CDTF">2025-05-07T13:50:04Z</dcterms:modified>
</cp:coreProperties>
</file>