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3"/>
  <workbookPr/>
  <mc:AlternateContent xmlns:mc="http://schemas.openxmlformats.org/markup-compatibility/2006">
    <mc:Choice Requires="x15">
      <x15ac:absPath xmlns:x15ac="http://schemas.microsoft.com/office/spreadsheetml/2010/11/ac" url="/Users/tagg/Sites/Sietch/"/>
    </mc:Choice>
  </mc:AlternateContent>
  <xr:revisionPtr revIDLastSave="0" documentId="8_{27D2D1CC-96F3-F748-893D-9C754E65E9AE}" xr6:coauthVersionLast="45" xr6:coauthVersionMax="45" xr10:uidLastSave="{00000000-0000-0000-0000-000000000000}"/>
  <bookViews>
    <workbookView xWindow="0" yWindow="460" windowWidth="28800" windowHeight="14240" tabRatio="710" activeTab="5" xr2:uid="{00000000-000D-0000-FFFF-FFFF00000000}"/>
  </bookViews>
  <sheets>
    <sheet name="Flatness with head &amp; foot tube" sheetId="2" r:id="rId1"/>
    <sheet name="Flatness wo head and foot tube" sheetId="3" r:id="rId2"/>
    <sheet name="x and y positional deviation" sheetId="4" r:id="rId3"/>
    <sheet name="scatter of dev from nominal" sheetId="5" r:id="rId4"/>
    <sheet name="Rib fold" sheetId="11" r:id="rId5"/>
    <sheet name="summary" sheetId="8" r:id="rId6"/>
    <sheet name="data" sheetId="1" r:id="rId7"/>
    <sheet name="Raw" sheetId="9" r:id="rId8"/>
    <sheet name="Targets" sheetId="10" r:id="rId9"/>
  </sheets>
  <definedNames>
    <definedName name="APA002B" localSheetId="7">Raw!#REF!</definedName>
    <definedName name="APA3_" localSheetId="7">Raw!#REF!</definedName>
    <definedName name="APA3RIB" localSheetId="7">Raw!#REF!</definedName>
    <definedName name="APA3RIB__2" localSheetId="7">Raw!#REF!</definedName>
    <definedName name="APA3RIB_1" localSheetId="7">Raw!#REF!</definedName>
    <definedName name="APA3RIB_2" localSheetId="7">Raw!#REF!</definedName>
    <definedName name="APA4V" localSheetId="7">Raw!#REF!</definedName>
    <definedName name="_xlnm.Print_Area" localSheetId="6">data!$A$1:$CH$72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Z46" i="1" l="1"/>
  <c r="BA46" i="1"/>
  <c r="AZ47" i="1"/>
  <c r="BA47" i="1"/>
  <c r="AZ48" i="1"/>
  <c r="BA48" i="1"/>
  <c r="BA45" i="1"/>
  <c r="AZ45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17" i="1"/>
  <c r="CA67" i="1" l="1"/>
  <c r="CA65" i="1"/>
  <c r="CA69" i="1"/>
  <c r="CA68" i="1"/>
  <c r="CA66" i="1"/>
  <c r="CA34" i="1"/>
  <c r="CA33" i="1"/>
  <c r="CA31" i="1"/>
  <c r="CA32" i="1"/>
  <c r="CA30" i="1"/>
  <c r="BU18" i="1"/>
  <c r="BU19" i="1"/>
  <c r="BU20" i="1"/>
  <c r="BU21" i="1"/>
  <c r="BU25" i="1"/>
  <c r="BU26" i="1"/>
  <c r="BU27" i="1"/>
  <c r="BU28" i="1"/>
  <c r="BU29" i="1"/>
  <c r="BU30" i="1"/>
  <c r="BU31" i="1"/>
  <c r="BU35" i="1"/>
  <c r="BU36" i="1"/>
  <c r="BU37" i="1"/>
  <c r="BU38" i="1"/>
  <c r="BU39" i="1"/>
  <c r="BU40" i="1"/>
  <c r="BU41" i="1"/>
  <c r="BU45" i="1"/>
  <c r="BU46" i="1"/>
  <c r="BU47" i="1"/>
  <c r="BU48" i="1"/>
  <c r="BU49" i="1"/>
  <c r="BU50" i="1"/>
  <c r="BU51" i="1"/>
  <c r="BU55" i="1"/>
  <c r="BU56" i="1"/>
  <c r="BU57" i="1"/>
  <c r="BU58" i="1"/>
  <c r="BU59" i="1"/>
  <c r="BU60" i="1"/>
  <c r="BU61" i="1"/>
  <c r="BU65" i="1"/>
  <c r="BU66" i="1"/>
  <c r="BU67" i="1"/>
  <c r="BU68" i="1"/>
  <c r="BU69" i="1"/>
  <c r="BU17" i="1"/>
  <c r="BH69" i="1"/>
  <c r="BH68" i="1"/>
  <c r="BH67" i="1"/>
  <c r="BH66" i="1"/>
  <c r="BH65" i="1"/>
  <c r="BH21" i="1"/>
  <c r="BH20" i="1"/>
  <c r="BH19" i="1"/>
  <c r="BH18" i="1"/>
  <c r="BH17" i="1"/>
  <c r="BH26" i="1"/>
  <c r="BH27" i="1"/>
  <c r="BH28" i="1"/>
  <c r="BH29" i="1"/>
  <c r="BH30" i="1"/>
  <c r="BH31" i="1"/>
  <c r="BH35" i="1"/>
  <c r="BH36" i="1"/>
  <c r="BH37" i="1"/>
  <c r="BH38" i="1"/>
  <c r="BH39" i="1"/>
  <c r="BH40" i="1"/>
  <c r="BH41" i="1"/>
  <c r="BH45" i="1"/>
  <c r="BH46" i="1"/>
  <c r="BH47" i="1"/>
  <c r="BH48" i="1"/>
  <c r="BH49" i="1"/>
  <c r="BH50" i="1"/>
  <c r="BH51" i="1"/>
  <c r="BH55" i="1"/>
  <c r="BH56" i="1"/>
  <c r="BH57" i="1"/>
  <c r="BH58" i="1"/>
  <c r="BH59" i="1"/>
  <c r="BH60" i="1"/>
  <c r="BH61" i="1"/>
  <c r="BH25" i="1"/>
  <c r="A11" i="1"/>
  <c r="F45" i="1"/>
  <c r="G45" i="1"/>
  <c r="H45" i="1"/>
  <c r="F46" i="1"/>
  <c r="G46" i="1"/>
  <c r="H46" i="1"/>
  <c r="F47" i="1"/>
  <c r="G47" i="1"/>
  <c r="H47" i="1"/>
  <c r="F48" i="1"/>
  <c r="G48" i="1"/>
  <c r="H48" i="1"/>
  <c r="F49" i="1"/>
  <c r="G49" i="1"/>
  <c r="H49" i="1"/>
  <c r="F50" i="1"/>
  <c r="G50" i="1"/>
  <c r="H50" i="1"/>
  <c r="F51" i="1"/>
  <c r="G51" i="1"/>
  <c r="H51" i="1"/>
  <c r="F52" i="1"/>
  <c r="G52" i="1"/>
  <c r="H52" i="1"/>
  <c r="F53" i="1"/>
  <c r="G53" i="1"/>
  <c r="H53" i="1"/>
  <c r="F54" i="1"/>
  <c r="G54" i="1"/>
  <c r="H54" i="1"/>
  <c r="F55" i="1"/>
  <c r="G55" i="1"/>
  <c r="H55" i="1"/>
  <c r="F56" i="1"/>
  <c r="G56" i="1"/>
  <c r="H56" i="1"/>
  <c r="F57" i="1"/>
  <c r="G57" i="1"/>
  <c r="H57" i="1"/>
  <c r="F58" i="1"/>
  <c r="G58" i="1"/>
  <c r="H58" i="1"/>
  <c r="F59" i="1"/>
  <c r="G59" i="1"/>
  <c r="H59" i="1"/>
  <c r="F60" i="1"/>
  <c r="G60" i="1"/>
  <c r="H60" i="1"/>
  <c r="F61" i="1"/>
  <c r="G61" i="1"/>
  <c r="H61" i="1"/>
  <c r="F62" i="1"/>
  <c r="G62" i="1"/>
  <c r="H62" i="1"/>
  <c r="F63" i="1"/>
  <c r="G63" i="1"/>
  <c r="H63" i="1"/>
  <c r="F64" i="1"/>
  <c r="G64" i="1"/>
  <c r="H64" i="1"/>
  <c r="F65" i="1"/>
  <c r="G65" i="1"/>
  <c r="H65" i="1"/>
  <c r="A9" i="1"/>
  <c r="AU18" i="1" l="1"/>
  <c r="AU44" i="1" s="1"/>
  <c r="AU23" i="1"/>
  <c r="AU22" i="1"/>
  <c r="AU21" i="1"/>
  <c r="AU20" i="1"/>
  <c r="AU19" i="1"/>
  <c r="AU45" i="1" l="1"/>
  <c r="AQ36" i="1"/>
  <c r="AU46" i="1"/>
  <c r="AQ37" i="1"/>
  <c r="AU40" i="1"/>
  <c r="AQ39" i="1"/>
  <c r="AU39" i="1"/>
  <c r="AQ38" i="1"/>
  <c r="AU49" i="1"/>
  <c r="AQ40" i="1"/>
  <c r="AQ35" i="1"/>
  <c r="AU32" i="1"/>
  <c r="AU36" i="1"/>
  <c r="AU48" i="1"/>
  <c r="AU38" i="1"/>
  <c r="AU31" i="1"/>
  <c r="AU41" i="1"/>
  <c r="AU37" i="1"/>
  <c r="AU47" i="1"/>
  <c r="AU28" i="1"/>
  <c r="AU30" i="1"/>
  <c r="AU33" i="1"/>
  <c r="AU29" i="1"/>
  <c r="AZ39" i="1"/>
  <c r="BA39" i="1"/>
  <c r="F39" i="1"/>
  <c r="G39" i="1"/>
  <c r="H39" i="1"/>
  <c r="AZ18" i="1" l="1"/>
  <c r="AZ19" i="1"/>
  <c r="AZ20" i="1"/>
  <c r="AZ21" i="1"/>
  <c r="AZ22" i="1"/>
  <c r="AZ23" i="1"/>
  <c r="BA23" i="1"/>
  <c r="AZ24" i="1"/>
  <c r="BA24" i="1"/>
  <c r="AZ25" i="1"/>
  <c r="BA25" i="1"/>
  <c r="AZ26" i="1"/>
  <c r="BA26" i="1"/>
  <c r="AZ27" i="1"/>
  <c r="BA27" i="1"/>
  <c r="AZ28" i="1"/>
  <c r="AZ29" i="1"/>
  <c r="AZ30" i="1"/>
  <c r="AZ31" i="1"/>
  <c r="AZ32" i="1"/>
  <c r="AZ33" i="1"/>
  <c r="AZ34" i="1"/>
  <c r="BA34" i="1"/>
  <c r="AZ35" i="1"/>
  <c r="BA35" i="1"/>
  <c r="AZ36" i="1"/>
  <c r="BA36" i="1"/>
  <c r="AZ37" i="1"/>
  <c r="BA37" i="1"/>
  <c r="AZ38" i="1"/>
  <c r="BA38" i="1"/>
  <c r="AZ40" i="1"/>
  <c r="BA40" i="1"/>
  <c r="AZ41" i="1"/>
  <c r="BA41" i="1"/>
  <c r="AZ42" i="1"/>
  <c r="BA42" i="1"/>
  <c r="AZ43" i="1"/>
  <c r="BA43" i="1"/>
  <c r="AZ44" i="1"/>
  <c r="BA44" i="1"/>
  <c r="AZ17" i="1"/>
  <c r="AK19" i="1"/>
  <c r="BA19" i="1" s="1"/>
  <c r="AY50" i="1" l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2" i="1"/>
  <c r="AY73" i="1"/>
  <c r="AY74" i="1"/>
  <c r="AY75" i="1"/>
  <c r="AY76" i="1"/>
  <c r="AY49" i="1"/>
  <c r="AK18" i="1" l="1"/>
  <c r="BA18" i="1" s="1"/>
  <c r="AK20" i="1"/>
  <c r="BA20" i="1" s="1"/>
  <c r="AK21" i="1"/>
  <c r="BA21" i="1" s="1"/>
  <c r="AK22" i="1"/>
  <c r="BA22" i="1" s="1"/>
  <c r="AK17" i="1"/>
  <c r="BA17" i="1" s="1"/>
  <c r="AK30" i="1"/>
  <c r="BA30" i="1" s="1"/>
  <c r="AK31" i="1"/>
  <c r="BA31" i="1" s="1"/>
  <c r="AK32" i="1"/>
  <c r="BA32" i="1" s="1"/>
  <c r="AK33" i="1"/>
  <c r="BA33" i="1" s="1"/>
  <c r="AK29" i="1"/>
  <c r="BA29" i="1" s="1"/>
  <c r="AK28" i="1"/>
  <c r="BA28" i="1" s="1"/>
  <c r="A8" i="1" l="1"/>
  <c r="H18" i="1" l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40" i="1"/>
  <c r="H41" i="1"/>
  <c r="H42" i="1"/>
  <c r="H43" i="1"/>
  <c r="H44" i="1"/>
  <c r="H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40" i="1"/>
  <c r="G41" i="1"/>
  <c r="G42" i="1"/>
  <c r="G43" i="1"/>
  <c r="G44" i="1"/>
  <c r="G17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40" i="1"/>
  <c r="F41" i="1"/>
  <c r="F42" i="1"/>
  <c r="F43" i="1"/>
  <c r="F44" i="1"/>
  <c r="H66" i="1" l="1"/>
  <c r="K15" i="1" s="1"/>
  <c r="G67" i="1"/>
  <c r="G66" i="1"/>
  <c r="J15" i="1" s="1"/>
  <c r="F67" i="1"/>
  <c r="H67" i="1"/>
  <c r="F66" i="1"/>
  <c r="I15" i="1" s="1"/>
  <c r="K52" i="1" l="1"/>
  <c r="Q52" i="1" s="1"/>
  <c r="K61" i="1"/>
  <c r="Q61" i="1" s="1"/>
  <c r="K51" i="1"/>
  <c r="Q51" i="1" s="1"/>
  <c r="K59" i="1"/>
  <c r="Q59" i="1" s="1"/>
  <c r="K63" i="1"/>
  <c r="Q63" i="1" s="1"/>
  <c r="K48" i="1"/>
  <c r="Q48" i="1" s="1"/>
  <c r="K56" i="1"/>
  <c r="Q56" i="1" s="1"/>
  <c r="K55" i="1"/>
  <c r="Q55" i="1" s="1"/>
  <c r="K47" i="1"/>
  <c r="Q47" i="1" s="1"/>
  <c r="K65" i="1"/>
  <c r="Q65" i="1" s="1"/>
  <c r="K53" i="1"/>
  <c r="Q53" i="1" s="1"/>
  <c r="K49" i="1"/>
  <c r="Q49" i="1" s="1"/>
  <c r="K45" i="1"/>
  <c r="Q45" i="1" s="1"/>
  <c r="K46" i="1"/>
  <c r="Q46" i="1" s="1"/>
  <c r="K57" i="1"/>
  <c r="Q57" i="1" s="1"/>
  <c r="K58" i="1"/>
  <c r="Q58" i="1" s="1"/>
  <c r="K60" i="1"/>
  <c r="Q60" i="1" s="1"/>
  <c r="K64" i="1"/>
  <c r="Q64" i="1" s="1"/>
  <c r="K50" i="1"/>
  <c r="Q50" i="1" s="1"/>
  <c r="K62" i="1"/>
  <c r="Q62" i="1" s="1"/>
  <c r="K54" i="1"/>
  <c r="Q54" i="1" s="1"/>
  <c r="I54" i="1"/>
  <c r="I65" i="1"/>
  <c r="I45" i="1"/>
  <c r="I46" i="1"/>
  <c r="I61" i="1"/>
  <c r="I56" i="1"/>
  <c r="I49" i="1"/>
  <c r="I53" i="1"/>
  <c r="I63" i="1"/>
  <c r="I55" i="1"/>
  <c r="I48" i="1"/>
  <c r="I64" i="1"/>
  <c r="I47" i="1"/>
  <c r="I52" i="1"/>
  <c r="I60" i="1"/>
  <c r="I58" i="1"/>
  <c r="I59" i="1"/>
  <c r="I57" i="1"/>
  <c r="I50" i="1"/>
  <c r="I62" i="1"/>
  <c r="I51" i="1"/>
  <c r="J49" i="1"/>
  <c r="J57" i="1"/>
  <c r="J60" i="1"/>
  <c r="J64" i="1"/>
  <c r="J48" i="1"/>
  <c r="J56" i="1"/>
  <c r="J45" i="1"/>
  <c r="J53" i="1"/>
  <c r="J62" i="1"/>
  <c r="J52" i="1"/>
  <c r="J65" i="1"/>
  <c r="J58" i="1"/>
  <c r="J50" i="1"/>
  <c r="J54" i="1"/>
  <c r="J46" i="1"/>
  <c r="J61" i="1"/>
  <c r="J63" i="1"/>
  <c r="J51" i="1"/>
  <c r="J55" i="1"/>
  <c r="J59" i="1"/>
  <c r="J47" i="1"/>
  <c r="H68" i="1"/>
  <c r="K39" i="1"/>
  <c r="Q39" i="1" s="1"/>
  <c r="K23" i="1"/>
  <c r="Q23" i="1" s="1"/>
  <c r="K22" i="1"/>
  <c r="Q22" i="1" s="1"/>
  <c r="K41" i="1"/>
  <c r="Q41" i="1" s="1"/>
  <c r="K18" i="1"/>
  <c r="Q18" i="1" s="1"/>
  <c r="K42" i="1"/>
  <c r="Q42" i="1" s="1"/>
  <c r="K32" i="1"/>
  <c r="Q32" i="1" s="1"/>
  <c r="K33" i="1"/>
  <c r="Q33" i="1" s="1"/>
  <c r="K20" i="1"/>
  <c r="Q20" i="1" s="1"/>
  <c r="K30" i="1"/>
  <c r="Q30" i="1" s="1"/>
  <c r="K38" i="1"/>
  <c r="Q38" i="1" s="1"/>
  <c r="K25" i="1"/>
  <c r="Q25" i="1" s="1"/>
  <c r="K44" i="1"/>
  <c r="Q44" i="1" s="1"/>
  <c r="K35" i="1"/>
  <c r="Q35" i="1" s="1"/>
  <c r="K27" i="1"/>
  <c r="Q27" i="1" s="1"/>
  <c r="I37" i="1"/>
  <c r="I39" i="1"/>
  <c r="K24" i="1"/>
  <c r="Q24" i="1" s="1"/>
  <c r="K34" i="1"/>
  <c r="Q34" i="1" s="1"/>
  <c r="K43" i="1"/>
  <c r="Q43" i="1" s="1"/>
  <c r="K21" i="1"/>
  <c r="Q21" i="1" s="1"/>
  <c r="K40" i="1"/>
  <c r="Q40" i="1" s="1"/>
  <c r="K31" i="1"/>
  <c r="Q31" i="1" s="1"/>
  <c r="K26" i="1"/>
  <c r="Q26" i="1" s="1"/>
  <c r="K28" i="1"/>
  <c r="Q28" i="1" s="1"/>
  <c r="K36" i="1"/>
  <c r="Q36" i="1" s="1"/>
  <c r="K17" i="1"/>
  <c r="K19" i="1"/>
  <c r="Q19" i="1" s="1"/>
  <c r="K37" i="1"/>
  <c r="Q37" i="1" s="1"/>
  <c r="K29" i="1"/>
  <c r="Q29" i="1" s="1"/>
  <c r="I40" i="1"/>
  <c r="J18" i="1"/>
  <c r="J39" i="1"/>
  <c r="I38" i="1"/>
  <c r="J35" i="1"/>
  <c r="G68" i="1"/>
  <c r="J22" i="1"/>
  <c r="J36" i="1"/>
  <c r="J29" i="1"/>
  <c r="J20" i="1"/>
  <c r="J41" i="1"/>
  <c r="J33" i="1"/>
  <c r="J26" i="1"/>
  <c r="J37" i="1"/>
  <c r="J25" i="1"/>
  <c r="J42" i="1"/>
  <c r="J31" i="1"/>
  <c r="J34" i="1"/>
  <c r="J32" i="1"/>
  <c r="J28" i="1"/>
  <c r="J17" i="1"/>
  <c r="J23" i="1"/>
  <c r="I30" i="1"/>
  <c r="I35" i="1"/>
  <c r="I20" i="1"/>
  <c r="I41" i="1"/>
  <c r="I29" i="1"/>
  <c r="I17" i="1"/>
  <c r="J24" i="1"/>
  <c r="J30" i="1"/>
  <c r="I24" i="1"/>
  <c r="I19" i="1"/>
  <c r="I23" i="1"/>
  <c r="I44" i="1"/>
  <c r="I32" i="1"/>
  <c r="L32" i="1" s="1"/>
  <c r="I43" i="1"/>
  <c r="I42" i="1"/>
  <c r="J38" i="1"/>
  <c r="I18" i="1"/>
  <c r="I26" i="1"/>
  <c r="I27" i="1"/>
  <c r="I33" i="1"/>
  <c r="I36" i="1"/>
  <c r="I22" i="1"/>
  <c r="J40" i="1"/>
  <c r="J27" i="1"/>
  <c r="J44" i="1"/>
  <c r="J21" i="1"/>
  <c r="J19" i="1"/>
  <c r="J43" i="1"/>
  <c r="I21" i="1"/>
  <c r="I31" i="1"/>
  <c r="I25" i="1"/>
  <c r="I28" i="1"/>
  <c r="I34" i="1"/>
  <c r="F68" i="1"/>
  <c r="L56" i="1" l="1"/>
  <c r="M56" i="1"/>
  <c r="M57" i="1"/>
  <c r="L57" i="1"/>
  <c r="L55" i="1"/>
  <c r="M55" i="1"/>
  <c r="L65" i="1"/>
  <c r="M65" i="1"/>
  <c r="M48" i="1"/>
  <c r="L48" i="1"/>
  <c r="L59" i="1"/>
  <c r="M59" i="1"/>
  <c r="L63" i="1"/>
  <c r="M63" i="1"/>
  <c r="M54" i="1"/>
  <c r="L54" i="1"/>
  <c r="L50" i="1"/>
  <c r="M50" i="1"/>
  <c r="L58" i="1"/>
  <c r="M58" i="1"/>
  <c r="M53" i="1"/>
  <c r="L53" i="1"/>
  <c r="L45" i="1"/>
  <c r="M45" i="1"/>
  <c r="L60" i="1"/>
  <c r="M60" i="1"/>
  <c r="L49" i="1"/>
  <c r="M49" i="1"/>
  <c r="M52" i="1"/>
  <c r="L52" i="1"/>
  <c r="M51" i="1"/>
  <c r="L51" i="1"/>
  <c r="L47" i="1"/>
  <c r="M47" i="1"/>
  <c r="L61" i="1"/>
  <c r="M61" i="1"/>
  <c r="L62" i="1"/>
  <c r="M62" i="1"/>
  <c r="L64" i="1"/>
  <c r="M64" i="1"/>
  <c r="M46" i="1"/>
  <c r="L46" i="1"/>
  <c r="K66" i="1"/>
  <c r="K67" i="1"/>
  <c r="L43" i="1"/>
  <c r="M38" i="1"/>
  <c r="M17" i="1"/>
  <c r="M35" i="1"/>
  <c r="M21" i="1"/>
  <c r="M19" i="1"/>
  <c r="L38" i="1"/>
  <c r="L40" i="1"/>
  <c r="M37" i="1"/>
  <c r="M20" i="1"/>
  <c r="M40" i="1"/>
  <c r="L37" i="1"/>
  <c r="M23" i="1"/>
  <c r="L20" i="1"/>
  <c r="Q17" i="1"/>
  <c r="Q66" i="1" s="1"/>
  <c r="M34" i="1"/>
  <c r="L44" i="1"/>
  <c r="M18" i="1"/>
  <c r="M31" i="1"/>
  <c r="M26" i="1"/>
  <c r="L35" i="1"/>
  <c r="L24" i="1"/>
  <c r="L29" i="1"/>
  <c r="L23" i="1"/>
  <c r="L27" i="1"/>
  <c r="M39" i="1"/>
  <c r="L39" i="1"/>
  <c r="M25" i="1"/>
  <c r="M22" i="1"/>
  <c r="L19" i="1"/>
  <c r="J67" i="1"/>
  <c r="M42" i="1"/>
  <c r="L34" i="1"/>
  <c r="L17" i="1"/>
  <c r="L26" i="1"/>
  <c r="L21" i="1"/>
  <c r="L22" i="1"/>
  <c r="L42" i="1"/>
  <c r="J66" i="1"/>
  <c r="J68" i="1" s="1"/>
  <c r="M36" i="1"/>
  <c r="L25" i="1"/>
  <c r="M33" i="1"/>
  <c r="M32" i="1"/>
  <c r="L30" i="1"/>
  <c r="M41" i="1"/>
  <c r="L33" i="1"/>
  <c r="I66" i="1"/>
  <c r="M27" i="1"/>
  <c r="M29" i="1"/>
  <c r="L41" i="1"/>
  <c r="L36" i="1"/>
  <c r="M44" i="1"/>
  <c r="M43" i="1"/>
  <c r="L31" i="1"/>
  <c r="I67" i="1"/>
  <c r="I68" i="1" s="1"/>
  <c r="M24" i="1"/>
  <c r="L18" i="1"/>
  <c r="M30" i="1"/>
  <c r="L28" i="1"/>
  <c r="M28" i="1"/>
  <c r="Q67" i="1"/>
  <c r="K68" i="1" l="1"/>
  <c r="M15" i="1"/>
  <c r="N19" i="1" s="1"/>
  <c r="Q68" i="1"/>
  <c r="N48" i="1" l="1"/>
  <c r="O48" i="1" s="1"/>
  <c r="R48" i="1" s="1"/>
  <c r="N52" i="1"/>
  <c r="P52" i="1" s="1"/>
  <c r="V52" i="1" s="1"/>
  <c r="N60" i="1"/>
  <c r="N58" i="1"/>
  <c r="P58" i="1" s="1"/>
  <c r="V58" i="1" s="1"/>
  <c r="N65" i="1"/>
  <c r="O65" i="1" s="1"/>
  <c r="R65" i="1" s="1"/>
  <c r="N45" i="1"/>
  <c r="O45" i="1" s="1"/>
  <c r="R45" i="1" s="1"/>
  <c r="N51" i="1"/>
  <c r="O51" i="1" s="1"/>
  <c r="S51" i="1" s="1"/>
  <c r="N47" i="1"/>
  <c r="O47" i="1" s="1"/>
  <c r="S47" i="1" s="1"/>
  <c r="N61" i="1"/>
  <c r="P61" i="1" s="1"/>
  <c r="V61" i="1" s="1"/>
  <c r="N50" i="1"/>
  <c r="O50" i="1" s="1"/>
  <c r="R50" i="1" s="1"/>
  <c r="N56" i="1"/>
  <c r="N57" i="1"/>
  <c r="N55" i="1"/>
  <c r="N63" i="1"/>
  <c r="O63" i="1" s="1"/>
  <c r="S63" i="1" s="1"/>
  <c r="N59" i="1"/>
  <c r="O59" i="1" s="1"/>
  <c r="R59" i="1" s="1"/>
  <c r="P59" i="1"/>
  <c r="V59" i="1" s="1"/>
  <c r="N46" i="1"/>
  <c r="P46" i="1" s="1"/>
  <c r="V46" i="1" s="1"/>
  <c r="N64" i="1"/>
  <c r="N53" i="1"/>
  <c r="P53" i="1" s="1"/>
  <c r="V53" i="1" s="1"/>
  <c r="N62" i="1"/>
  <c r="O62" i="1" s="1"/>
  <c r="R62" i="1" s="1"/>
  <c r="N49" i="1"/>
  <c r="O49" i="1" s="1"/>
  <c r="R49" i="1" s="1"/>
  <c r="N54" i="1"/>
  <c r="O19" i="1"/>
  <c r="S19" i="1" s="1"/>
  <c r="P19" i="1"/>
  <c r="V19" i="1" s="1"/>
  <c r="N32" i="1"/>
  <c r="N30" i="1"/>
  <c r="N25" i="1"/>
  <c r="P25" i="1" s="1"/>
  <c r="V25" i="1" s="1"/>
  <c r="N31" i="1"/>
  <c r="N18" i="1"/>
  <c r="P18" i="1" s="1"/>
  <c r="V18" i="1" s="1"/>
  <c r="N44" i="1"/>
  <c r="P44" i="1" s="1"/>
  <c r="V44" i="1" s="1"/>
  <c r="N37" i="1"/>
  <c r="N39" i="1"/>
  <c r="N29" i="1"/>
  <c r="O29" i="1" s="1"/>
  <c r="N22" i="1"/>
  <c r="N40" i="1"/>
  <c r="N42" i="1"/>
  <c r="O42" i="1" s="1"/>
  <c r="N34" i="1"/>
  <c r="P34" i="1" s="1"/>
  <c r="V34" i="1" s="1"/>
  <c r="N33" i="1"/>
  <c r="O33" i="1" s="1"/>
  <c r="S33" i="1" s="1"/>
  <c r="N20" i="1"/>
  <c r="P20" i="1" s="1"/>
  <c r="V20" i="1" s="1"/>
  <c r="N28" i="1"/>
  <c r="P28" i="1" s="1"/>
  <c r="V28" i="1" s="1"/>
  <c r="N41" i="1"/>
  <c r="N38" i="1"/>
  <c r="P38" i="1" s="1"/>
  <c r="V38" i="1" s="1"/>
  <c r="N43" i="1"/>
  <c r="P43" i="1" s="1"/>
  <c r="V43" i="1" s="1"/>
  <c r="N21" i="1"/>
  <c r="P21" i="1" s="1"/>
  <c r="V21" i="1" s="1"/>
  <c r="N17" i="1"/>
  <c r="O17" i="1" s="1"/>
  <c r="N26" i="1"/>
  <c r="O26" i="1" s="1"/>
  <c r="S26" i="1" s="1"/>
  <c r="N27" i="1"/>
  <c r="P27" i="1" s="1"/>
  <c r="V27" i="1" s="1"/>
  <c r="N35" i="1"/>
  <c r="P35" i="1" s="1"/>
  <c r="V35" i="1" s="1"/>
  <c r="N24" i="1"/>
  <c r="N36" i="1"/>
  <c r="N23" i="1"/>
  <c r="O52" i="1" l="1"/>
  <c r="S52" i="1" s="1"/>
  <c r="O46" i="1"/>
  <c r="S46" i="1" s="1"/>
  <c r="S50" i="1"/>
  <c r="O61" i="1"/>
  <c r="S61" i="1" s="1"/>
  <c r="R51" i="1"/>
  <c r="S48" i="1"/>
  <c r="P50" i="1"/>
  <c r="V50" i="1" s="1"/>
  <c r="O53" i="1"/>
  <c r="R53" i="1" s="1"/>
  <c r="P51" i="1"/>
  <c r="V51" i="1" s="1"/>
  <c r="O58" i="1"/>
  <c r="R58" i="1" s="1"/>
  <c r="S65" i="1"/>
  <c r="O20" i="1"/>
  <c r="S20" i="1" s="1"/>
  <c r="P48" i="1"/>
  <c r="V48" i="1" s="1"/>
  <c r="S49" i="1"/>
  <c r="R63" i="1"/>
  <c r="P47" i="1"/>
  <c r="V47" i="1" s="1"/>
  <c r="P63" i="1"/>
  <c r="V63" i="1" s="1"/>
  <c r="P62" i="1"/>
  <c r="V62" i="1" s="1"/>
  <c r="S62" i="1"/>
  <c r="S45" i="1"/>
  <c r="P55" i="1"/>
  <c r="V55" i="1" s="1"/>
  <c r="O55" i="1"/>
  <c r="R47" i="1"/>
  <c r="P49" i="1"/>
  <c r="V49" i="1" s="1"/>
  <c r="O57" i="1"/>
  <c r="P57" i="1"/>
  <c r="V57" i="1" s="1"/>
  <c r="S59" i="1"/>
  <c r="P65" i="1"/>
  <c r="V65" i="1" s="1"/>
  <c r="P56" i="1"/>
  <c r="V56" i="1" s="1"/>
  <c r="O56" i="1"/>
  <c r="P60" i="1"/>
  <c r="V60" i="1" s="1"/>
  <c r="O60" i="1"/>
  <c r="P45" i="1"/>
  <c r="V45" i="1" s="1"/>
  <c r="O64" i="1"/>
  <c r="P64" i="1"/>
  <c r="V64" i="1" s="1"/>
  <c r="O43" i="1"/>
  <c r="S43" i="1" s="1"/>
  <c r="R46" i="1"/>
  <c r="O54" i="1"/>
  <c r="P54" i="1"/>
  <c r="V54" i="1" s="1"/>
  <c r="O28" i="1"/>
  <c r="S28" i="1" s="1"/>
  <c r="R52" i="1"/>
  <c r="O25" i="1"/>
  <c r="R25" i="1" s="1"/>
  <c r="O27" i="1"/>
  <c r="S27" i="1" s="1"/>
  <c r="R19" i="1"/>
  <c r="P42" i="1"/>
  <c r="V42" i="1" s="1"/>
  <c r="P17" i="1"/>
  <c r="V17" i="1" s="1"/>
  <c r="O21" i="1"/>
  <c r="S21" i="1" s="1"/>
  <c r="R26" i="1"/>
  <c r="R33" i="1"/>
  <c r="O44" i="1"/>
  <c r="O35" i="1"/>
  <c r="O38" i="1"/>
  <c r="P26" i="1"/>
  <c r="V26" i="1" s="1"/>
  <c r="P33" i="1"/>
  <c r="V33" i="1" s="1"/>
  <c r="V69" i="1" s="1"/>
  <c r="P29" i="1"/>
  <c r="V29" i="1" s="1"/>
  <c r="O34" i="1"/>
  <c r="R34" i="1" s="1"/>
  <c r="P36" i="1"/>
  <c r="V36" i="1" s="1"/>
  <c r="O36" i="1"/>
  <c r="P22" i="1"/>
  <c r="O22" i="1"/>
  <c r="P30" i="1"/>
  <c r="V30" i="1" s="1"/>
  <c r="O30" i="1"/>
  <c r="P41" i="1"/>
  <c r="V41" i="1" s="1"/>
  <c r="O41" i="1"/>
  <c r="O32" i="1"/>
  <c r="P32" i="1"/>
  <c r="V32" i="1" s="1"/>
  <c r="O18" i="1"/>
  <c r="O39" i="1"/>
  <c r="P39" i="1"/>
  <c r="V39" i="1" s="1"/>
  <c r="O31" i="1"/>
  <c r="P31" i="1"/>
  <c r="V31" i="1" s="1"/>
  <c r="P24" i="1"/>
  <c r="V24" i="1" s="1"/>
  <c r="O24" i="1"/>
  <c r="P23" i="1"/>
  <c r="V23" i="1" s="1"/>
  <c r="O23" i="1"/>
  <c r="P40" i="1"/>
  <c r="V40" i="1" s="1"/>
  <c r="O40" i="1"/>
  <c r="P37" i="1"/>
  <c r="V37" i="1" s="1"/>
  <c r="O37" i="1"/>
  <c r="S29" i="1"/>
  <c r="R29" i="1"/>
  <c r="S42" i="1"/>
  <c r="R42" i="1"/>
  <c r="R17" i="1"/>
  <c r="S17" i="1"/>
  <c r="O66" i="1"/>
  <c r="R61" i="1" l="1"/>
  <c r="R20" i="1"/>
  <c r="S53" i="1"/>
  <c r="S25" i="1"/>
  <c r="S58" i="1"/>
  <c r="R43" i="1"/>
  <c r="S56" i="1"/>
  <c r="R56" i="1"/>
  <c r="S55" i="1"/>
  <c r="R55" i="1"/>
  <c r="R57" i="1"/>
  <c r="S57" i="1"/>
  <c r="S60" i="1"/>
  <c r="R60" i="1"/>
  <c r="R27" i="1"/>
  <c r="R28" i="1"/>
  <c r="R64" i="1"/>
  <c r="S64" i="1"/>
  <c r="R54" i="1"/>
  <c r="S54" i="1"/>
  <c r="R21" i="1"/>
  <c r="S34" i="1"/>
  <c r="S44" i="1"/>
  <c r="R44" i="1"/>
  <c r="S38" i="1"/>
  <c r="R38" i="1"/>
  <c r="P66" i="1"/>
  <c r="S35" i="1"/>
  <c r="R35" i="1"/>
  <c r="S37" i="1"/>
  <c r="R37" i="1"/>
  <c r="S23" i="1"/>
  <c r="R23" i="1"/>
  <c r="S18" i="1"/>
  <c r="R18" i="1"/>
  <c r="S41" i="1"/>
  <c r="R41" i="1"/>
  <c r="S22" i="1"/>
  <c r="R22" i="1"/>
  <c r="O67" i="1"/>
  <c r="O68" i="1" s="1"/>
  <c r="R39" i="1"/>
  <c r="S39" i="1"/>
  <c r="S32" i="1"/>
  <c r="R32" i="1"/>
  <c r="S31" i="1"/>
  <c r="R31" i="1"/>
  <c r="V22" i="1"/>
  <c r="V67" i="1" s="1"/>
  <c r="P67" i="1"/>
  <c r="S40" i="1"/>
  <c r="R40" i="1"/>
  <c r="S24" i="1"/>
  <c r="R24" i="1"/>
  <c r="S30" i="1"/>
  <c r="R30" i="1"/>
  <c r="S36" i="1"/>
  <c r="R36" i="1"/>
  <c r="V66" i="1"/>
  <c r="S15" i="1" l="1"/>
  <c r="T58" i="1" s="1"/>
  <c r="P68" i="1"/>
  <c r="V68" i="1"/>
  <c r="T22" i="1" l="1"/>
  <c r="U22" i="1" s="1"/>
  <c r="AA22" i="1" s="1"/>
  <c r="AD22" i="1" s="1"/>
  <c r="T37" i="1"/>
  <c r="U37" i="1" s="1"/>
  <c r="AA37" i="1" s="1"/>
  <c r="AD37" i="1" s="1"/>
  <c r="T17" i="1"/>
  <c r="T65" i="1"/>
  <c r="T35" i="1"/>
  <c r="W35" i="1" s="1"/>
  <c r="T25" i="1"/>
  <c r="U25" i="1" s="1"/>
  <c r="AA25" i="1" s="1"/>
  <c r="AD25" i="1" s="1"/>
  <c r="T52" i="1"/>
  <c r="W52" i="1" s="1"/>
  <c r="T36" i="1"/>
  <c r="U36" i="1" s="1"/>
  <c r="AA36" i="1" s="1"/>
  <c r="AD36" i="1" s="1"/>
  <c r="AG15" i="1" s="1"/>
  <c r="T29" i="1"/>
  <c r="W29" i="1" s="1"/>
  <c r="X29" i="1" s="1"/>
  <c r="T62" i="1"/>
  <c r="T19" i="1"/>
  <c r="W19" i="1" s="1"/>
  <c r="Y19" i="1" s="1"/>
  <c r="T18" i="1"/>
  <c r="U18" i="1" s="1"/>
  <c r="AA18" i="1" s="1"/>
  <c r="AD18" i="1" s="1"/>
  <c r="T59" i="1"/>
  <c r="W59" i="1" s="1"/>
  <c r="T44" i="1"/>
  <c r="U44" i="1" s="1"/>
  <c r="AA44" i="1" s="1"/>
  <c r="AD44" i="1" s="1"/>
  <c r="T28" i="1"/>
  <c r="U28" i="1" s="1"/>
  <c r="AA28" i="1" s="1"/>
  <c r="AD28" i="1" s="1"/>
  <c r="T55" i="1"/>
  <c r="U55" i="1" s="1"/>
  <c r="AA55" i="1" s="1"/>
  <c r="AD55" i="1" s="1"/>
  <c r="T39" i="1"/>
  <c r="U39" i="1" s="1"/>
  <c r="AA39" i="1" s="1"/>
  <c r="AD39" i="1" s="1"/>
  <c r="T43" i="1"/>
  <c r="W43" i="1" s="1"/>
  <c r="Y43" i="1" s="1"/>
  <c r="T27" i="1"/>
  <c r="W27" i="1" s="1"/>
  <c r="Y27" i="1" s="1"/>
  <c r="T48" i="1"/>
  <c r="W48" i="1" s="1"/>
  <c r="T40" i="1"/>
  <c r="U40" i="1" s="1"/>
  <c r="AA40" i="1" s="1"/>
  <c r="AD40" i="1" s="1"/>
  <c r="T24" i="1"/>
  <c r="W24" i="1" s="1"/>
  <c r="Y24" i="1" s="1"/>
  <c r="T47" i="1"/>
  <c r="W47" i="1" s="1"/>
  <c r="T23" i="1"/>
  <c r="U23" i="1" s="1"/>
  <c r="AA23" i="1" s="1"/>
  <c r="AD23" i="1" s="1"/>
  <c r="T20" i="1"/>
  <c r="U20" i="1" s="1"/>
  <c r="AA20" i="1" s="1"/>
  <c r="AD20" i="1" s="1"/>
  <c r="T38" i="1"/>
  <c r="W38" i="1" s="1"/>
  <c r="Y38" i="1" s="1"/>
  <c r="T51" i="1"/>
  <c r="W51" i="1" s="1"/>
  <c r="T33" i="1"/>
  <c r="U33" i="1" s="1"/>
  <c r="AA33" i="1" s="1"/>
  <c r="AD33" i="1" s="1"/>
  <c r="T31" i="1"/>
  <c r="U31" i="1" s="1"/>
  <c r="AA31" i="1" s="1"/>
  <c r="AD31" i="1" s="1"/>
  <c r="T63" i="1"/>
  <c r="W63" i="1" s="1"/>
  <c r="T50" i="1"/>
  <c r="U50" i="1" s="1"/>
  <c r="AA50" i="1" s="1"/>
  <c r="AD50" i="1" s="1"/>
  <c r="T32" i="1"/>
  <c r="U32" i="1" s="1"/>
  <c r="AA32" i="1" s="1"/>
  <c r="AD32" i="1" s="1"/>
  <c r="T41" i="1"/>
  <c r="U41" i="1" s="1"/>
  <c r="AA41" i="1" s="1"/>
  <c r="AD41" i="1" s="1"/>
  <c r="T21" i="1"/>
  <c r="U21" i="1" s="1"/>
  <c r="AA21" i="1" s="1"/>
  <c r="AD21" i="1" s="1"/>
  <c r="T49" i="1"/>
  <c r="T61" i="1"/>
  <c r="U61" i="1" s="1"/>
  <c r="AA61" i="1" s="1"/>
  <c r="AD61" i="1" s="1"/>
  <c r="T56" i="1"/>
  <c r="W56" i="1" s="1"/>
  <c r="T34" i="1"/>
  <c r="U34" i="1" s="1"/>
  <c r="AA34" i="1" s="1"/>
  <c r="AD34" i="1" s="1"/>
  <c r="T30" i="1"/>
  <c r="W30" i="1" s="1"/>
  <c r="X30" i="1" s="1"/>
  <c r="T42" i="1"/>
  <c r="W42" i="1" s="1"/>
  <c r="X42" i="1" s="1"/>
  <c r="T46" i="1"/>
  <c r="W46" i="1" s="1"/>
  <c r="T45" i="1"/>
  <c r="W45" i="1" s="1"/>
  <c r="T64" i="1"/>
  <c r="W64" i="1" s="1"/>
  <c r="T26" i="1"/>
  <c r="U26" i="1" s="1"/>
  <c r="AA26" i="1" s="1"/>
  <c r="AD26" i="1" s="1"/>
  <c r="T53" i="1"/>
  <c r="U53" i="1" s="1"/>
  <c r="AA53" i="1" s="1"/>
  <c r="AD53" i="1" s="1"/>
  <c r="T57" i="1"/>
  <c r="W57" i="1" s="1"/>
  <c r="T54" i="1"/>
  <c r="U54" i="1" s="1"/>
  <c r="AA54" i="1" s="1"/>
  <c r="AD54" i="1" s="1"/>
  <c r="W58" i="1"/>
  <c r="U58" i="1"/>
  <c r="AA58" i="1" s="1"/>
  <c r="AD58" i="1" s="1"/>
  <c r="T60" i="1"/>
  <c r="W60" i="1" s="1"/>
  <c r="W65" i="1"/>
  <c r="U65" i="1"/>
  <c r="AA65" i="1" s="1"/>
  <c r="AD65" i="1" s="1"/>
  <c r="U35" i="1"/>
  <c r="AA35" i="1" s="1"/>
  <c r="AD35" i="1" s="1"/>
  <c r="U48" i="1"/>
  <c r="AA48" i="1" s="1"/>
  <c r="AD48" i="1" s="1"/>
  <c r="W62" i="1"/>
  <c r="U62" i="1"/>
  <c r="AA62" i="1" s="1"/>
  <c r="AD62" i="1" s="1"/>
  <c r="W49" i="1"/>
  <c r="U49" i="1"/>
  <c r="AA49" i="1" s="1"/>
  <c r="AD49" i="1" s="1"/>
  <c r="W31" i="1"/>
  <c r="Y31" i="1" s="1"/>
  <c r="W22" i="1"/>
  <c r="Y22" i="1" s="1"/>
  <c r="W37" i="1"/>
  <c r="Y37" i="1" s="1"/>
  <c r="U17" i="1"/>
  <c r="W17" i="1"/>
  <c r="X43" i="1"/>
  <c r="X27" i="1"/>
  <c r="Y35" i="1"/>
  <c r="X35" i="1"/>
  <c r="U29" i="1" l="1"/>
  <c r="AA29" i="1" s="1"/>
  <c r="AD29" i="1" s="1"/>
  <c r="U51" i="1"/>
  <c r="AA51" i="1" s="1"/>
  <c r="AD51" i="1" s="1"/>
  <c r="W20" i="1"/>
  <c r="Y20" i="1" s="1"/>
  <c r="Y29" i="1"/>
  <c r="W40" i="1"/>
  <c r="X40" i="1" s="1"/>
  <c r="U59" i="1"/>
  <c r="AA59" i="1" s="1"/>
  <c r="AD59" i="1" s="1"/>
  <c r="U38" i="1"/>
  <c r="AA38" i="1" s="1"/>
  <c r="AD38" i="1" s="1"/>
  <c r="W18" i="1"/>
  <c r="Y18" i="1" s="1"/>
  <c r="U19" i="1"/>
  <c r="AA19" i="1" s="1"/>
  <c r="AD19" i="1" s="1"/>
  <c r="U56" i="1"/>
  <c r="AA56" i="1" s="1"/>
  <c r="AD56" i="1" s="1"/>
  <c r="AG56" i="1" s="1"/>
  <c r="AJ56" i="1" s="1"/>
  <c r="AM56" i="1" s="1"/>
  <c r="X24" i="1"/>
  <c r="U30" i="1"/>
  <c r="AA30" i="1" s="1"/>
  <c r="AD30" i="1" s="1"/>
  <c r="Y30" i="1"/>
  <c r="W28" i="1"/>
  <c r="W67" i="1" s="1"/>
  <c r="U52" i="1"/>
  <c r="AA52" i="1" s="1"/>
  <c r="AD52" i="1" s="1"/>
  <c r="AG52" i="1" s="1"/>
  <c r="W53" i="1"/>
  <c r="Y53" i="1" s="1"/>
  <c r="W50" i="1"/>
  <c r="Y50" i="1" s="1"/>
  <c r="W61" i="1"/>
  <c r="X61" i="1" s="1"/>
  <c r="W23" i="1"/>
  <c r="Y23" i="1" s="1"/>
  <c r="U47" i="1"/>
  <c r="AA47" i="1" s="1"/>
  <c r="AD47" i="1" s="1"/>
  <c r="W32" i="1"/>
  <c r="Y32" i="1" s="1"/>
  <c r="AA17" i="1"/>
  <c r="AD17" i="1" s="1"/>
  <c r="AG17" i="1" s="1"/>
  <c r="AM17" i="1" s="1"/>
  <c r="U66" i="1"/>
  <c r="W34" i="1"/>
  <c r="X34" i="1" s="1"/>
  <c r="U24" i="1"/>
  <c r="AA24" i="1" s="1"/>
  <c r="AD24" i="1" s="1"/>
  <c r="AG24" i="1" s="1"/>
  <c r="AM24" i="1" s="1"/>
  <c r="AZ56" i="1" s="1"/>
  <c r="W36" i="1"/>
  <c r="X36" i="1" s="1"/>
  <c r="U63" i="1"/>
  <c r="AA63" i="1" s="1"/>
  <c r="AD63" i="1" s="1"/>
  <c r="AG63" i="1" s="1"/>
  <c r="AM63" i="1" s="1"/>
  <c r="U57" i="1"/>
  <c r="AA57" i="1" s="1"/>
  <c r="AD57" i="1" s="1"/>
  <c r="AG57" i="1" s="1"/>
  <c r="W44" i="1"/>
  <c r="Y44" i="1" s="1"/>
  <c r="Y42" i="1"/>
  <c r="W25" i="1"/>
  <c r="Y25" i="1" s="1"/>
  <c r="U46" i="1"/>
  <c r="AA46" i="1" s="1"/>
  <c r="AD46" i="1" s="1"/>
  <c r="AG46" i="1" s="1"/>
  <c r="AG32" i="1"/>
  <c r="AM32" i="1" s="1"/>
  <c r="AZ64" i="1" s="1"/>
  <c r="W39" i="1"/>
  <c r="Y39" i="1" s="1"/>
  <c r="X38" i="1"/>
  <c r="X19" i="1"/>
  <c r="W33" i="1"/>
  <c r="X33" i="1" s="1"/>
  <c r="W55" i="1"/>
  <c r="X55" i="1" s="1"/>
  <c r="U67" i="1"/>
  <c r="U43" i="1"/>
  <c r="AA43" i="1" s="1"/>
  <c r="AD43" i="1" s="1"/>
  <c r="AG43" i="1" s="1"/>
  <c r="U27" i="1"/>
  <c r="AA27" i="1" s="1"/>
  <c r="AD27" i="1" s="1"/>
  <c r="AG27" i="1" s="1"/>
  <c r="AM27" i="1" s="1"/>
  <c r="AZ59" i="1" s="1"/>
  <c r="W41" i="1"/>
  <c r="X41" i="1" s="1"/>
  <c r="U42" i="1"/>
  <c r="AA42" i="1" s="1"/>
  <c r="AD42" i="1" s="1"/>
  <c r="AG42" i="1" s="1"/>
  <c r="W21" i="1"/>
  <c r="X21" i="1" s="1"/>
  <c r="U45" i="1"/>
  <c r="AA45" i="1" s="1"/>
  <c r="AD45" i="1" s="1"/>
  <c r="AG45" i="1" s="1"/>
  <c r="U60" i="1"/>
  <c r="AA60" i="1" s="1"/>
  <c r="AD60" i="1" s="1"/>
  <c r="AG60" i="1" s="1"/>
  <c r="U64" i="1"/>
  <c r="AA64" i="1" s="1"/>
  <c r="AD64" i="1" s="1"/>
  <c r="AG64" i="1" s="1"/>
  <c r="AM64" i="1" s="1"/>
  <c r="U69" i="1"/>
  <c r="AA69" i="1"/>
  <c r="W26" i="1"/>
  <c r="X26" i="1" s="1"/>
  <c r="W54" i="1"/>
  <c r="Y58" i="1"/>
  <c r="X58" i="1"/>
  <c r="AG65" i="1"/>
  <c r="AM65" i="1" s="1"/>
  <c r="CC25" i="1" s="1"/>
  <c r="X31" i="1"/>
  <c r="AG62" i="1"/>
  <c r="AM62" i="1" s="1"/>
  <c r="AG51" i="1"/>
  <c r="AJ51" i="1" s="1"/>
  <c r="AM51" i="1" s="1"/>
  <c r="AG59" i="1"/>
  <c r="AJ59" i="1" s="1"/>
  <c r="AM59" i="1" s="1"/>
  <c r="AG50" i="1"/>
  <c r="AJ50" i="1" s="1"/>
  <c r="AM50" i="1" s="1"/>
  <c r="AG48" i="1"/>
  <c r="AJ48" i="1" s="1"/>
  <c r="AG53" i="1"/>
  <c r="AG54" i="1"/>
  <c r="AG47" i="1"/>
  <c r="AG55" i="1"/>
  <c r="AG49" i="1"/>
  <c r="AG61" i="1"/>
  <c r="AM61" i="1" s="1"/>
  <c r="AG58" i="1"/>
  <c r="X49" i="1"/>
  <c r="Y49" i="1"/>
  <c r="X64" i="1"/>
  <c r="Y64" i="1"/>
  <c r="Y52" i="1"/>
  <c r="X52" i="1"/>
  <c r="Y60" i="1"/>
  <c r="X60" i="1"/>
  <c r="X57" i="1"/>
  <c r="Y57" i="1"/>
  <c r="X65" i="1"/>
  <c r="Y65" i="1"/>
  <c r="X51" i="1"/>
  <c r="Y51" i="1"/>
  <c r="X62" i="1"/>
  <c r="Y62" i="1"/>
  <c r="X56" i="1"/>
  <c r="Y56" i="1"/>
  <c r="Y47" i="1"/>
  <c r="X47" i="1"/>
  <c r="Y48" i="1"/>
  <c r="X48" i="1"/>
  <c r="Y59" i="1"/>
  <c r="X59" i="1"/>
  <c r="Y46" i="1"/>
  <c r="X46" i="1"/>
  <c r="X63" i="1"/>
  <c r="Y63" i="1"/>
  <c r="X45" i="1"/>
  <c r="Y45" i="1"/>
  <c r="X22" i="1"/>
  <c r="W66" i="1"/>
  <c r="Y40" i="1"/>
  <c r="X18" i="1"/>
  <c r="Y34" i="1"/>
  <c r="X20" i="1"/>
  <c r="AG19" i="1"/>
  <c r="AM19" i="1" s="1"/>
  <c r="AZ51" i="1" s="1"/>
  <c r="AG40" i="1"/>
  <c r="AM40" i="1" s="1"/>
  <c r="CC18" i="1" s="1"/>
  <c r="AG26" i="1"/>
  <c r="AM26" i="1" s="1"/>
  <c r="AZ58" i="1" s="1"/>
  <c r="AG23" i="1"/>
  <c r="AM23" i="1" s="1"/>
  <c r="AZ55" i="1" s="1"/>
  <c r="X37" i="1"/>
  <c r="X23" i="1"/>
  <c r="Y17" i="1"/>
  <c r="X17" i="1"/>
  <c r="AG39" i="1"/>
  <c r="AM39" i="1" s="1"/>
  <c r="AZ71" i="1" s="1"/>
  <c r="AG25" i="1"/>
  <c r="AM25" i="1" s="1"/>
  <c r="AZ57" i="1" s="1"/>
  <c r="AG21" i="1"/>
  <c r="AG34" i="1"/>
  <c r="AM34" i="1" s="1"/>
  <c r="AZ66" i="1" s="1"/>
  <c r="AG44" i="1"/>
  <c r="AG33" i="1"/>
  <c r="AG28" i="1"/>
  <c r="AG29" i="1"/>
  <c r="AG30" i="1"/>
  <c r="AG41" i="1"/>
  <c r="AG22" i="1"/>
  <c r="AG36" i="1"/>
  <c r="AM36" i="1" s="1"/>
  <c r="AZ68" i="1" s="1"/>
  <c r="AG35" i="1"/>
  <c r="AM35" i="1" s="1"/>
  <c r="AZ67" i="1" s="1"/>
  <c r="AG20" i="1"/>
  <c r="AG37" i="1"/>
  <c r="AM37" i="1" s="1"/>
  <c r="AZ69" i="1" s="1"/>
  <c r="AG18" i="1"/>
  <c r="AM18" i="1" s="1"/>
  <c r="AG38" i="1"/>
  <c r="AM38" i="1" s="1"/>
  <c r="AZ70" i="1" s="1"/>
  <c r="AG31" i="1"/>
  <c r="AA67" i="1"/>
  <c r="X25" i="1" l="1"/>
  <c r="CC21" i="1"/>
  <c r="AZ79" i="1"/>
  <c r="CC19" i="1"/>
  <c r="AZ78" i="1"/>
  <c r="X53" i="1"/>
  <c r="CC17" i="1"/>
  <c r="CD18" i="1" s="1"/>
  <c r="AZ77" i="1"/>
  <c r="CC23" i="1"/>
  <c r="AZ80" i="1"/>
  <c r="Y28" i="1"/>
  <c r="Y33" i="1"/>
  <c r="X28" i="1"/>
  <c r="AA66" i="1"/>
  <c r="AA68" i="1" s="1"/>
  <c r="Y55" i="1"/>
  <c r="X50" i="1"/>
  <c r="X39" i="1"/>
  <c r="X44" i="1"/>
  <c r="Y61" i="1"/>
  <c r="X32" i="1"/>
  <c r="Y36" i="1"/>
  <c r="Y21" i="1"/>
  <c r="Y26" i="1"/>
  <c r="Y41" i="1"/>
  <c r="W69" i="1"/>
  <c r="Y15" i="1" s="1"/>
  <c r="U68" i="1"/>
  <c r="Y54" i="1"/>
  <c r="X54" i="1"/>
  <c r="W68" i="1"/>
  <c r="AM48" i="1"/>
  <c r="AJ45" i="1"/>
  <c r="AM45" i="1" s="1"/>
  <c r="AJ58" i="1"/>
  <c r="AM58" i="1" s="1"/>
  <c r="AJ55" i="1"/>
  <c r="AM55" i="1" s="1"/>
  <c r="AJ57" i="1"/>
  <c r="AM57" i="1" s="1"/>
  <c r="AJ54" i="1"/>
  <c r="AM54" i="1" s="1"/>
  <c r="AZ72" i="1"/>
  <c r="AJ49" i="1"/>
  <c r="AM49" i="1" s="1"/>
  <c r="AJ53" i="1"/>
  <c r="AM53" i="1" s="1"/>
  <c r="AJ52" i="1"/>
  <c r="AM52" i="1" s="1"/>
  <c r="AJ47" i="1"/>
  <c r="AM47" i="1" s="1"/>
  <c r="AJ46" i="1"/>
  <c r="AM46" i="1" s="1"/>
  <c r="AJ60" i="1"/>
  <c r="AM60" i="1" s="1"/>
  <c r="AM43" i="1"/>
  <c r="CC24" i="1" s="1"/>
  <c r="CD24" i="1" s="1"/>
  <c r="AM29" i="1"/>
  <c r="AZ61" i="1" s="1"/>
  <c r="AZ49" i="1"/>
  <c r="AM30" i="1"/>
  <c r="AZ62" i="1" s="1"/>
  <c r="AZ50" i="1"/>
  <c r="AM20" i="1"/>
  <c r="AZ52" i="1" s="1"/>
  <c r="AM41" i="1"/>
  <c r="CC20" i="1" s="1"/>
  <c r="AM28" i="1"/>
  <c r="AZ60" i="1" s="1"/>
  <c r="AM21" i="1"/>
  <c r="AZ53" i="1" s="1"/>
  <c r="AM31" i="1"/>
  <c r="AZ63" i="1" s="1"/>
  <c r="AM22" i="1"/>
  <c r="AZ54" i="1" s="1"/>
  <c r="AM42" i="1"/>
  <c r="CC22" i="1" s="1"/>
  <c r="CD22" i="1" s="1"/>
  <c r="AM33" i="1"/>
  <c r="AZ65" i="1" s="1"/>
  <c r="AM44" i="1"/>
  <c r="CC26" i="1" s="1"/>
  <c r="CD26" i="1" s="1"/>
  <c r="CD20" i="1" l="1"/>
  <c r="AM68" i="1"/>
  <c r="Z55" i="1"/>
  <c r="AB55" i="1" s="1"/>
  <c r="AE55" i="1" s="1"/>
  <c r="AH55" i="1" s="1"/>
  <c r="BI49" i="1" s="1"/>
  <c r="AM67" i="1"/>
  <c r="Z26" i="1"/>
  <c r="AB26" i="1" s="1"/>
  <c r="AE26" i="1" s="1"/>
  <c r="AH26" i="1" s="1"/>
  <c r="Z41" i="1"/>
  <c r="AB41" i="1" s="1"/>
  <c r="AE41" i="1" s="1"/>
  <c r="AH41" i="1" s="1"/>
  <c r="BI38" i="1" s="1"/>
  <c r="Z22" i="1"/>
  <c r="AC22" i="1" s="1"/>
  <c r="AF22" i="1" s="1"/>
  <c r="AI22" i="1" s="1"/>
  <c r="AO22" i="1" s="1"/>
  <c r="AQ23" i="1" s="1"/>
  <c r="AV23" i="1" s="1"/>
  <c r="Z23" i="1"/>
  <c r="AC23" i="1" s="1"/>
  <c r="AF23" i="1" s="1"/>
  <c r="AI23" i="1" s="1"/>
  <c r="AO23" i="1" s="1"/>
  <c r="Z44" i="1"/>
  <c r="AB44" i="1" s="1"/>
  <c r="AE44" i="1" s="1"/>
  <c r="AH44" i="1" s="1"/>
  <c r="Z37" i="1"/>
  <c r="AC37" i="1" s="1"/>
  <c r="AF37" i="1" s="1"/>
  <c r="AI37" i="1" s="1"/>
  <c r="AO37" i="1" s="1"/>
  <c r="Z40" i="1"/>
  <c r="AC40" i="1" s="1"/>
  <c r="AF40" i="1" s="1"/>
  <c r="AI40" i="1" s="1"/>
  <c r="AO40" i="1" s="1"/>
  <c r="Z60" i="1"/>
  <c r="AB60" i="1" s="1"/>
  <c r="AE60" i="1" s="1"/>
  <c r="AH60" i="1" s="1"/>
  <c r="BI60" i="1" s="1"/>
  <c r="Z34" i="1"/>
  <c r="AB34" i="1" s="1"/>
  <c r="AE34" i="1" s="1"/>
  <c r="AH34" i="1" s="1"/>
  <c r="Z39" i="1"/>
  <c r="AC39" i="1" s="1"/>
  <c r="AF39" i="1" s="1"/>
  <c r="AI39" i="1" s="1"/>
  <c r="AO39" i="1" s="1"/>
  <c r="AR18" i="1" s="1"/>
  <c r="AW18" i="1" s="1"/>
  <c r="AW28" i="1" s="1"/>
  <c r="AW36" i="1" s="1"/>
  <c r="AW44" i="1" s="1"/>
  <c r="Z51" i="1"/>
  <c r="AB51" i="1" s="1"/>
  <c r="AE51" i="1" s="1"/>
  <c r="AH51" i="1" s="1"/>
  <c r="BI47" i="1" s="1"/>
  <c r="Z43" i="1"/>
  <c r="AB43" i="1" s="1"/>
  <c r="AE43" i="1" s="1"/>
  <c r="AH43" i="1" s="1"/>
  <c r="Z53" i="1"/>
  <c r="AB53" i="1" s="1"/>
  <c r="AE53" i="1" s="1"/>
  <c r="AH53" i="1" s="1"/>
  <c r="BI29" i="1" s="1"/>
  <c r="Z17" i="1"/>
  <c r="AC17" i="1" s="1"/>
  <c r="AF17" i="1" s="1"/>
  <c r="AI17" i="1" s="1"/>
  <c r="AO17" i="1" s="1"/>
  <c r="AQ18" i="1" s="1"/>
  <c r="AV18" i="1" s="1"/>
  <c r="AV28" i="1" s="1"/>
  <c r="AV36" i="1" s="1"/>
  <c r="AV44" i="1" s="1"/>
  <c r="Z54" i="1"/>
  <c r="AB54" i="1" s="1"/>
  <c r="AE54" i="1" s="1"/>
  <c r="AH54" i="1" s="1"/>
  <c r="BI39" i="1" s="1"/>
  <c r="Z46" i="1"/>
  <c r="AB46" i="1" s="1"/>
  <c r="AE46" i="1" s="1"/>
  <c r="AH46" i="1" s="1"/>
  <c r="BI36" i="1" s="1"/>
  <c r="Z32" i="1"/>
  <c r="AB32" i="1" s="1"/>
  <c r="AE32" i="1" s="1"/>
  <c r="AH32" i="1" s="1"/>
  <c r="BI31" i="1" s="1"/>
  <c r="Z58" i="1"/>
  <c r="AC58" i="1" s="1"/>
  <c r="AF58" i="1" s="1"/>
  <c r="AI58" i="1" s="1"/>
  <c r="AO58" i="1" s="1"/>
  <c r="Z36" i="1"/>
  <c r="AB36" i="1" s="1"/>
  <c r="AE36" i="1" s="1"/>
  <c r="AH36" i="1" s="1"/>
  <c r="BI19" i="1" s="1"/>
  <c r="Z33" i="1"/>
  <c r="AC33" i="1" s="1"/>
  <c r="Z20" i="1"/>
  <c r="AB20" i="1" s="1"/>
  <c r="AE20" i="1" s="1"/>
  <c r="AH20" i="1" s="1"/>
  <c r="BI45" i="1" s="1"/>
  <c r="Z59" i="1"/>
  <c r="AC59" i="1" s="1"/>
  <c r="AF59" i="1" s="1"/>
  <c r="AI59" i="1" s="1"/>
  <c r="AO59" i="1" s="1"/>
  <c r="BF50" i="1" s="1"/>
  <c r="Z28" i="1"/>
  <c r="AB28" i="1" s="1"/>
  <c r="AE28" i="1" s="1"/>
  <c r="AH28" i="1" s="1"/>
  <c r="AN28" i="1" s="1"/>
  <c r="BB60" i="1" s="1"/>
  <c r="Z35" i="1"/>
  <c r="AB35" i="1" s="1"/>
  <c r="AE35" i="1" s="1"/>
  <c r="AH35" i="1" s="1"/>
  <c r="BI20" i="1" s="1"/>
  <c r="Z31" i="1"/>
  <c r="AB31" i="1" s="1"/>
  <c r="AE31" i="1" s="1"/>
  <c r="AH31" i="1" s="1"/>
  <c r="BI41" i="1" s="1"/>
  <c r="Z38" i="1"/>
  <c r="AC38" i="1" s="1"/>
  <c r="AF38" i="1" s="1"/>
  <c r="AI38" i="1" s="1"/>
  <c r="AO38" i="1" s="1"/>
  <c r="Z62" i="1"/>
  <c r="AC62" i="1" s="1"/>
  <c r="AF62" i="1" s="1"/>
  <c r="AI62" i="1" s="1"/>
  <c r="AO62" i="1" s="1"/>
  <c r="CG19" i="1" s="1"/>
  <c r="Z64" i="1"/>
  <c r="AC64" i="1" s="1"/>
  <c r="AF64" i="1" s="1"/>
  <c r="AI64" i="1" s="1"/>
  <c r="AO64" i="1" s="1"/>
  <c r="CG23" i="1" s="1"/>
  <c r="Z25" i="1"/>
  <c r="AC25" i="1" s="1"/>
  <c r="AF25" i="1" s="1"/>
  <c r="AI25" i="1" s="1"/>
  <c r="AO25" i="1" s="1"/>
  <c r="AR24" i="1" s="1"/>
  <c r="Z18" i="1"/>
  <c r="AC18" i="1" s="1"/>
  <c r="AF18" i="1" s="1"/>
  <c r="AI18" i="1" s="1"/>
  <c r="AO18" i="1" s="1"/>
  <c r="BJ25" i="1" s="1"/>
  <c r="Z45" i="1"/>
  <c r="AC45" i="1" s="1"/>
  <c r="AF45" i="1" s="1"/>
  <c r="AI45" i="1" s="1"/>
  <c r="AO45" i="1" s="1"/>
  <c r="BJ26" i="1" s="1"/>
  <c r="Z57" i="1"/>
  <c r="AB57" i="1" s="1"/>
  <c r="AE57" i="1" s="1"/>
  <c r="AH57" i="1" s="1"/>
  <c r="BI30" i="1" s="1"/>
  <c r="Z19" i="1"/>
  <c r="AB19" i="1" s="1"/>
  <c r="AE19" i="1" s="1"/>
  <c r="AH19" i="1" s="1"/>
  <c r="BI35" i="1" s="1"/>
  <c r="Z42" i="1"/>
  <c r="AC42" i="1" s="1"/>
  <c r="AF42" i="1" s="1"/>
  <c r="AI42" i="1" s="1"/>
  <c r="AO42" i="1" s="1"/>
  <c r="Z30" i="1"/>
  <c r="AB30" i="1" s="1"/>
  <c r="AE30" i="1" s="1"/>
  <c r="AH30" i="1" s="1"/>
  <c r="Z21" i="1"/>
  <c r="AC21" i="1" s="1"/>
  <c r="AF21" i="1" s="1"/>
  <c r="AI21" i="1" s="1"/>
  <c r="AO21" i="1" s="1"/>
  <c r="BJ55" i="1" s="1"/>
  <c r="Z49" i="1"/>
  <c r="AC49" i="1" s="1"/>
  <c r="AF49" i="1" s="1"/>
  <c r="AI49" i="1" s="1"/>
  <c r="AO49" i="1" s="1"/>
  <c r="BF27" i="1" s="1"/>
  <c r="Z50" i="1"/>
  <c r="AB50" i="1" s="1"/>
  <c r="AE50" i="1" s="1"/>
  <c r="AH50" i="1" s="1"/>
  <c r="BI37" i="1" s="1"/>
  <c r="Z52" i="1"/>
  <c r="AC52" i="1" s="1"/>
  <c r="AF52" i="1" s="1"/>
  <c r="AI52" i="1" s="1"/>
  <c r="AO52" i="1" s="1"/>
  <c r="BJ57" i="1" s="1"/>
  <c r="Z65" i="1"/>
  <c r="AC65" i="1" s="1"/>
  <c r="AF65" i="1" s="1"/>
  <c r="AI65" i="1" s="1"/>
  <c r="AO65" i="1" s="1"/>
  <c r="CG25" i="1" s="1"/>
  <c r="Z27" i="1"/>
  <c r="AB27" i="1" s="1"/>
  <c r="AE27" i="1" s="1"/>
  <c r="AH27" i="1" s="1"/>
  <c r="BI69" i="1" s="1"/>
  <c r="Z24" i="1"/>
  <c r="AB24" i="1" s="1"/>
  <c r="AE24" i="1" s="1"/>
  <c r="AH24" i="1" s="1"/>
  <c r="BI66" i="1" s="1"/>
  <c r="Z29" i="1"/>
  <c r="AB29" i="1" s="1"/>
  <c r="AE29" i="1" s="1"/>
  <c r="AH29" i="1" s="1"/>
  <c r="BI61" i="1" s="1"/>
  <c r="Z61" i="1"/>
  <c r="AB61" i="1" s="1"/>
  <c r="AE61" i="1" s="1"/>
  <c r="AH61" i="1" s="1"/>
  <c r="AN61" i="1" s="1"/>
  <c r="Z56" i="1"/>
  <c r="AC56" i="1" s="1"/>
  <c r="AF56" i="1" s="1"/>
  <c r="AI56" i="1" s="1"/>
  <c r="AO56" i="1" s="1"/>
  <c r="BJ59" i="1" s="1"/>
  <c r="Z48" i="1"/>
  <c r="AB48" i="1" s="1"/>
  <c r="AE48" i="1" s="1"/>
  <c r="AH48" i="1" s="1"/>
  <c r="BI56" i="1" s="1"/>
  <c r="Z63" i="1"/>
  <c r="AC63" i="1" s="1"/>
  <c r="AF63" i="1" s="1"/>
  <c r="AI63" i="1" s="1"/>
  <c r="AO63" i="1" s="1"/>
  <c r="CG21" i="1" s="1"/>
  <c r="Z47" i="1"/>
  <c r="AB47" i="1" s="1"/>
  <c r="AE47" i="1" s="1"/>
  <c r="AH47" i="1" s="1"/>
  <c r="BI46" i="1" s="1"/>
  <c r="AC55" i="1"/>
  <c r="AF55" i="1" s="1"/>
  <c r="AI55" i="1" s="1"/>
  <c r="AO55" i="1" s="1"/>
  <c r="BJ49" i="1" s="1"/>
  <c r="BL49" i="1" s="1"/>
  <c r="AN41" i="1"/>
  <c r="AN36" i="1"/>
  <c r="BB68" i="1" s="1"/>
  <c r="AC41" i="1"/>
  <c r="AF41" i="1" s="1"/>
  <c r="AI41" i="1" s="1"/>
  <c r="AO41" i="1" s="1"/>
  <c r="AZ74" i="1"/>
  <c r="AZ75" i="1"/>
  <c r="AZ73" i="1"/>
  <c r="AK55" i="1"/>
  <c r="AN55" i="1" s="1"/>
  <c r="AZ76" i="1"/>
  <c r="AB58" i="1"/>
  <c r="AE58" i="1" s="1"/>
  <c r="AH58" i="1" s="1"/>
  <c r="BI40" i="1" s="1"/>
  <c r="AM66" i="1"/>
  <c r="AC19" i="1"/>
  <c r="AF19" i="1" s="1"/>
  <c r="AI19" i="1" s="1"/>
  <c r="AO19" i="1" s="1"/>
  <c r="BJ35" i="1" s="1"/>
  <c r="BK35" i="1" s="1"/>
  <c r="AC30" i="1"/>
  <c r="AF30" i="1" s="1"/>
  <c r="AI30" i="1" s="1"/>
  <c r="AO30" i="1" s="1"/>
  <c r="AB21" i="1"/>
  <c r="AE21" i="1" s="1"/>
  <c r="AH21" i="1" s="1"/>
  <c r="BI55" i="1" s="1"/>
  <c r="AB22" i="1"/>
  <c r="AE22" i="1" s="1"/>
  <c r="AH22" i="1" s="1"/>
  <c r="AC31" i="1"/>
  <c r="AF31" i="1" s="1"/>
  <c r="AI31" i="1" s="1"/>
  <c r="AO31" i="1" s="1"/>
  <c r="BJ41" i="1" s="1"/>
  <c r="AC27" i="1"/>
  <c r="AF27" i="1" s="1"/>
  <c r="AI27" i="1" s="1"/>
  <c r="AO27" i="1" s="1"/>
  <c r="BJ28" i="1" l="1"/>
  <c r="CG18" i="1"/>
  <c r="AC43" i="1"/>
  <c r="AF43" i="1" s="1"/>
  <c r="AI43" i="1" s="1"/>
  <c r="AO43" i="1" s="1"/>
  <c r="CG24" i="1" s="1"/>
  <c r="CH24" i="1" s="1"/>
  <c r="AK51" i="1"/>
  <c r="AN51" i="1" s="1"/>
  <c r="AC24" i="1"/>
  <c r="AF24" i="1" s="1"/>
  <c r="AI24" i="1" s="1"/>
  <c r="AO24" i="1" s="1"/>
  <c r="AB38" i="1"/>
  <c r="AE38" i="1" s="1"/>
  <c r="AH38" i="1" s="1"/>
  <c r="BI17" i="1" s="1"/>
  <c r="AB39" i="1"/>
  <c r="AE39" i="1" s="1"/>
  <c r="AH39" i="1" s="1"/>
  <c r="AN39" i="1" s="1"/>
  <c r="BB71" i="1" s="1"/>
  <c r="BB73" i="1"/>
  <c r="CE20" i="1"/>
  <c r="BJ48" i="1"/>
  <c r="CG22" i="1"/>
  <c r="CH22" i="1" s="1"/>
  <c r="CE17" i="1"/>
  <c r="BB77" i="1"/>
  <c r="BJ38" i="1"/>
  <c r="BL38" i="1" s="1"/>
  <c r="CG20" i="1"/>
  <c r="CH20" i="1" s="1"/>
  <c r="AN24" i="1"/>
  <c r="BB56" i="1" s="1"/>
  <c r="AM69" i="1"/>
  <c r="B17" i="8" s="1"/>
  <c r="AK53" i="1"/>
  <c r="AN53" i="1" s="1"/>
  <c r="AB33" i="1"/>
  <c r="AC44" i="1"/>
  <c r="AF44" i="1" s="1"/>
  <c r="AI44" i="1" s="1"/>
  <c r="AO44" i="1" s="1"/>
  <c r="CG26" i="1" s="1"/>
  <c r="CH26" i="1" s="1"/>
  <c r="BJ18" i="1"/>
  <c r="BF18" i="1"/>
  <c r="AB56" i="1"/>
  <c r="AE56" i="1" s="1"/>
  <c r="AH56" i="1" s="1"/>
  <c r="AC20" i="1"/>
  <c r="AF20" i="1" s="1"/>
  <c r="AI20" i="1" s="1"/>
  <c r="AO20" i="1" s="1"/>
  <c r="BJ45" i="1" s="1"/>
  <c r="BL45" i="1" s="1"/>
  <c r="AC53" i="1"/>
  <c r="AF53" i="1" s="1"/>
  <c r="AI53" i="1" s="1"/>
  <c r="AO53" i="1" s="1"/>
  <c r="BJ29" i="1" s="1"/>
  <c r="BJ67" i="1"/>
  <c r="BF67" i="1"/>
  <c r="AB37" i="1"/>
  <c r="AE37" i="1" s="1"/>
  <c r="AH37" i="1" s="1"/>
  <c r="BI18" i="1" s="1"/>
  <c r="BJ66" i="1"/>
  <c r="BL66" i="1" s="1"/>
  <c r="BF66" i="1"/>
  <c r="AN19" i="1"/>
  <c r="BB51" i="1" s="1"/>
  <c r="AQ24" i="1"/>
  <c r="BJ65" i="1"/>
  <c r="BF65" i="1"/>
  <c r="AB17" i="1"/>
  <c r="AE17" i="1" s="1"/>
  <c r="AH17" i="1" s="1"/>
  <c r="AN17" i="1" s="1"/>
  <c r="BF69" i="1"/>
  <c r="BJ69" i="1"/>
  <c r="BL69" i="1" s="1"/>
  <c r="BJ17" i="1"/>
  <c r="BF17" i="1"/>
  <c r="AB25" i="1"/>
  <c r="AE25" i="1" s="1"/>
  <c r="AH25" i="1" s="1"/>
  <c r="BI67" i="1" s="1"/>
  <c r="BK17" i="1"/>
  <c r="BL17" i="1"/>
  <c r="AB59" i="1"/>
  <c r="AE59" i="1" s="1"/>
  <c r="AH59" i="1" s="1"/>
  <c r="AK59" i="1" s="1"/>
  <c r="AN59" i="1" s="1"/>
  <c r="AN34" i="1"/>
  <c r="BB66" i="1" s="1"/>
  <c r="BI21" i="1"/>
  <c r="BI23" i="1" s="1"/>
  <c r="AN26" i="1"/>
  <c r="BB58" i="1" s="1"/>
  <c r="BI68" i="1"/>
  <c r="BJ51" i="1"/>
  <c r="BL51" i="1" s="1"/>
  <c r="BJ58" i="1"/>
  <c r="BL58" i="1" s="1"/>
  <c r="BI58" i="1"/>
  <c r="BI51" i="1"/>
  <c r="AV33" i="1"/>
  <c r="AV37" i="1" s="1"/>
  <c r="AC34" i="1"/>
  <c r="AF34" i="1" s="1"/>
  <c r="AI34" i="1" s="1"/>
  <c r="AO34" i="1" s="1"/>
  <c r="AC26" i="1"/>
  <c r="AF26" i="1" s="1"/>
  <c r="AI26" i="1" s="1"/>
  <c r="AO26" i="1" s="1"/>
  <c r="AB62" i="1"/>
  <c r="AE62" i="1" s="1"/>
  <c r="AH62" i="1" s="1"/>
  <c r="AN62" i="1" s="1"/>
  <c r="AN32" i="1"/>
  <c r="BB64" i="1" s="1"/>
  <c r="AC32" i="1"/>
  <c r="AF32" i="1" s="1"/>
  <c r="AI32" i="1" s="1"/>
  <c r="AO32" i="1" s="1"/>
  <c r="BJ31" i="1" s="1"/>
  <c r="BL31" i="1" s="1"/>
  <c r="AC51" i="1"/>
  <c r="AF51" i="1" s="1"/>
  <c r="AI51" i="1" s="1"/>
  <c r="AO51" i="1" s="1"/>
  <c r="BF47" i="1" s="1"/>
  <c r="BF59" i="1"/>
  <c r="BJ50" i="1"/>
  <c r="AK47" i="1"/>
  <c r="AN47" i="1" s="1"/>
  <c r="AC28" i="1"/>
  <c r="AF28" i="1" s="1"/>
  <c r="AI28" i="1" s="1"/>
  <c r="AO28" i="1" s="1"/>
  <c r="AS23" i="1" s="1"/>
  <c r="AX23" i="1" s="1"/>
  <c r="AC54" i="1"/>
  <c r="AF54" i="1" s="1"/>
  <c r="AI54" i="1" s="1"/>
  <c r="AO54" i="1" s="1"/>
  <c r="BF39" i="1" s="1"/>
  <c r="AB65" i="1"/>
  <c r="AE65" i="1" s="1"/>
  <c r="AH65" i="1" s="1"/>
  <c r="AN65" i="1" s="1"/>
  <c r="CE25" i="1" s="1"/>
  <c r="BI63" i="1"/>
  <c r="AC60" i="1"/>
  <c r="AF60" i="1" s="1"/>
  <c r="AI60" i="1" s="1"/>
  <c r="AO60" i="1" s="1"/>
  <c r="BF60" i="1" s="1"/>
  <c r="AC46" i="1"/>
  <c r="AF46" i="1" s="1"/>
  <c r="AI46" i="1" s="1"/>
  <c r="AO46" i="1" s="1"/>
  <c r="BF36" i="1" s="1"/>
  <c r="AB64" i="1"/>
  <c r="AE64" i="1" s="1"/>
  <c r="AH64" i="1" s="1"/>
  <c r="AN64" i="1" s="1"/>
  <c r="AC50" i="1"/>
  <c r="AF50" i="1" s="1"/>
  <c r="AI50" i="1" s="1"/>
  <c r="AO50" i="1" s="1"/>
  <c r="BF37" i="1" s="1"/>
  <c r="AC48" i="1"/>
  <c r="AF48" i="1" s="1"/>
  <c r="AI48" i="1" s="1"/>
  <c r="AO48" i="1" s="1"/>
  <c r="BF56" i="1" s="1"/>
  <c r="AK48" i="1"/>
  <c r="AN48" i="1" s="1"/>
  <c r="AB45" i="1"/>
  <c r="AE45" i="1" s="1"/>
  <c r="AH45" i="1" s="1"/>
  <c r="BI26" i="1" s="1"/>
  <c r="BK26" i="1" s="1"/>
  <c r="AB40" i="1"/>
  <c r="AE40" i="1" s="1"/>
  <c r="AH40" i="1" s="1"/>
  <c r="BI28" i="1" s="1"/>
  <c r="BL28" i="1" s="1"/>
  <c r="AK60" i="1"/>
  <c r="AN60" i="1" s="1"/>
  <c r="AR21" i="1"/>
  <c r="AW21" i="1" s="1"/>
  <c r="AW31" i="1" s="1"/>
  <c r="AB23" i="1"/>
  <c r="AE23" i="1" s="1"/>
  <c r="AH23" i="1" s="1"/>
  <c r="AK46" i="1"/>
  <c r="AN46" i="1" s="1"/>
  <c r="BF57" i="1"/>
  <c r="AB42" i="1"/>
  <c r="AE42" i="1" s="1"/>
  <c r="AH42" i="1" s="1"/>
  <c r="BI48" i="1" s="1"/>
  <c r="BL48" i="1" s="1"/>
  <c r="AB52" i="1"/>
  <c r="AE52" i="1" s="1"/>
  <c r="AH52" i="1" s="1"/>
  <c r="BI57" i="1" s="1"/>
  <c r="BL57" i="1" s="1"/>
  <c r="AK57" i="1"/>
  <c r="AN57" i="1" s="1"/>
  <c r="AC57" i="1"/>
  <c r="AF57" i="1" s="1"/>
  <c r="AI57" i="1" s="1"/>
  <c r="AO57" i="1" s="1"/>
  <c r="BJ30" i="1" s="1"/>
  <c r="AB63" i="1"/>
  <c r="AE63" i="1" s="1"/>
  <c r="AH63" i="1" s="1"/>
  <c r="AN63" i="1" s="1"/>
  <c r="AN20" i="1"/>
  <c r="BB52" i="1" s="1"/>
  <c r="AC35" i="1"/>
  <c r="AF35" i="1" s="1"/>
  <c r="AI35" i="1" s="1"/>
  <c r="AO35" i="1" s="1"/>
  <c r="AC36" i="1"/>
  <c r="AF36" i="1" s="1"/>
  <c r="AI36" i="1" s="1"/>
  <c r="AO36" i="1" s="1"/>
  <c r="AK50" i="1"/>
  <c r="AN50" i="1" s="1"/>
  <c r="BF26" i="1"/>
  <c r="BL35" i="1"/>
  <c r="AC61" i="1"/>
  <c r="AF61" i="1" s="1"/>
  <c r="AI61" i="1" s="1"/>
  <c r="AO61" i="1" s="1"/>
  <c r="CG17" i="1" s="1"/>
  <c r="BF48" i="1"/>
  <c r="AB18" i="1"/>
  <c r="AE18" i="1" s="1"/>
  <c r="AH18" i="1" s="1"/>
  <c r="AN18" i="1" s="1"/>
  <c r="BB50" i="1" s="1"/>
  <c r="BF25" i="1"/>
  <c r="BJ27" i="1"/>
  <c r="AQ19" i="1"/>
  <c r="AV19" i="1" s="1"/>
  <c r="AV29" i="1" s="1"/>
  <c r="AV45" i="1" s="1"/>
  <c r="AB49" i="1"/>
  <c r="AE49" i="1" s="1"/>
  <c r="AH49" i="1" s="1"/>
  <c r="BI27" i="1" s="1"/>
  <c r="AN30" i="1"/>
  <c r="BB62" i="1" s="1"/>
  <c r="BI43" i="1"/>
  <c r="BL41" i="1"/>
  <c r="BK41" i="1"/>
  <c r="BK49" i="1"/>
  <c r="BF49" i="1"/>
  <c r="BK45" i="1"/>
  <c r="BL55" i="1"/>
  <c r="BK55" i="1"/>
  <c r="AC29" i="1"/>
  <c r="AF29" i="1" s="1"/>
  <c r="AI29" i="1" s="1"/>
  <c r="AO29" i="1" s="1"/>
  <c r="BJ61" i="1" s="1"/>
  <c r="BL61" i="1" s="1"/>
  <c r="AN29" i="1"/>
  <c r="BB61" i="1" s="1"/>
  <c r="AC47" i="1"/>
  <c r="AF47" i="1" s="1"/>
  <c r="AI47" i="1" s="1"/>
  <c r="AO47" i="1" s="1"/>
  <c r="BJ46" i="1" s="1"/>
  <c r="BK46" i="1" s="1"/>
  <c r="BK28" i="1"/>
  <c r="AK56" i="1"/>
  <c r="AN56" i="1" s="1"/>
  <c r="BI59" i="1"/>
  <c r="BF40" i="1"/>
  <c r="BJ40" i="1"/>
  <c r="AN44" i="1"/>
  <c r="AN35" i="1"/>
  <c r="BB67" i="1" s="1"/>
  <c r="AR23" i="1"/>
  <c r="AW23" i="1" s="1"/>
  <c r="AW33" i="1" s="1"/>
  <c r="AW38" i="1" s="1"/>
  <c r="AN43" i="1"/>
  <c r="AN40" i="1"/>
  <c r="AS24" i="1"/>
  <c r="AN21" i="1"/>
  <c r="BB53" i="1" s="1"/>
  <c r="AN31" i="1"/>
  <c r="BB63" i="1" s="1"/>
  <c r="AS17" i="1"/>
  <c r="AQ17" i="1"/>
  <c r="AN22" i="1"/>
  <c r="BB54" i="1" s="1"/>
  <c r="AN38" i="1"/>
  <c r="BB70" i="1" s="1"/>
  <c r="AR19" i="1"/>
  <c r="AW19" i="1" s="1"/>
  <c r="AW29" i="1" s="1"/>
  <c r="BF28" i="1"/>
  <c r="AQ22" i="1"/>
  <c r="AV22" i="1" s="1"/>
  <c r="AV32" i="1" s="1"/>
  <c r="BF55" i="1"/>
  <c r="AK54" i="1"/>
  <c r="AN54" i="1" s="1"/>
  <c r="AR22" i="1"/>
  <c r="AW22" i="1" s="1"/>
  <c r="AW32" i="1" s="1"/>
  <c r="BF58" i="1"/>
  <c r="AK58" i="1"/>
  <c r="AN58" i="1" s="1"/>
  <c r="AS21" i="1"/>
  <c r="AX21" i="1" s="1"/>
  <c r="BF51" i="1"/>
  <c r="AQ20" i="1"/>
  <c r="AV20" i="1" s="1"/>
  <c r="AV30" i="1" s="1"/>
  <c r="BF35" i="1"/>
  <c r="AS20" i="1"/>
  <c r="AX20" i="1" s="1"/>
  <c r="BF41" i="1"/>
  <c r="AR20" i="1"/>
  <c r="AW20" i="1" s="1"/>
  <c r="AW30" i="1" s="1"/>
  <c r="BF38" i="1"/>
  <c r="AN27" i="1"/>
  <c r="BB59" i="1" s="1"/>
  <c r="AV39" i="1"/>
  <c r="BB49" i="1"/>
  <c r="AV41" i="1"/>
  <c r="AV49" i="1" s="1"/>
  <c r="AV38" i="1"/>
  <c r="AV40" i="1"/>
  <c r="AB67" i="1"/>
  <c r="AE33" i="1"/>
  <c r="AH33" i="1" s="1"/>
  <c r="AB66" i="1"/>
  <c r="AB69" i="1"/>
  <c r="AC66" i="1"/>
  <c r="AF33" i="1"/>
  <c r="AI33" i="1" s="1"/>
  <c r="AO33" i="1" s="1"/>
  <c r="BB72" i="1" l="1"/>
  <c r="CE18" i="1"/>
  <c r="CF18" i="1" s="1"/>
  <c r="BL67" i="1"/>
  <c r="BB75" i="1"/>
  <c r="CE24" i="1"/>
  <c r="BB76" i="1"/>
  <c r="CE26" i="1"/>
  <c r="CF26" i="1" s="1"/>
  <c r="CF20" i="1"/>
  <c r="AN25" i="1"/>
  <c r="BB57" i="1" s="1"/>
  <c r="AC67" i="1"/>
  <c r="AC68" i="1" s="1"/>
  <c r="AC69" i="1"/>
  <c r="BI50" i="1"/>
  <c r="BL50" i="1" s="1"/>
  <c r="CE23" i="1"/>
  <c r="CF24" i="1" s="1"/>
  <c r="BB80" i="1"/>
  <c r="BK58" i="1"/>
  <c r="BF45" i="1"/>
  <c r="BJ39" i="1"/>
  <c r="BL39" i="1" s="1"/>
  <c r="BK38" i="1"/>
  <c r="CE21" i="1"/>
  <c r="BB79" i="1"/>
  <c r="CE19" i="1"/>
  <c r="BB78" i="1"/>
  <c r="AQ21" i="1"/>
  <c r="AV21" i="1" s="1"/>
  <c r="AV31" i="1" s="1"/>
  <c r="AV47" i="1" s="1"/>
  <c r="CH18" i="1"/>
  <c r="BL26" i="1"/>
  <c r="BF29" i="1"/>
  <c r="BF31" i="1"/>
  <c r="AS19" i="1"/>
  <c r="AX19" i="1" s="1"/>
  <c r="AK52" i="1"/>
  <c r="AN52" i="1" s="1"/>
  <c r="BK31" i="1"/>
  <c r="BK66" i="1"/>
  <c r="AN68" i="1"/>
  <c r="BF21" i="1"/>
  <c r="BJ21" i="1"/>
  <c r="BI22" i="1" s="1"/>
  <c r="BF68" i="1"/>
  <c r="BJ68" i="1"/>
  <c r="BL68" i="1" s="1"/>
  <c r="BK67" i="1"/>
  <c r="BJ47" i="1"/>
  <c r="BL47" i="1" s="1"/>
  <c r="BJ19" i="1"/>
  <c r="BF19" i="1"/>
  <c r="BJ56" i="1"/>
  <c r="BL56" i="1" s="1"/>
  <c r="BF20" i="1"/>
  <c r="BJ20" i="1"/>
  <c r="BL20" i="1" s="1"/>
  <c r="AN23" i="1"/>
  <c r="BB55" i="1" s="1"/>
  <c r="BI65" i="1"/>
  <c r="BL65" i="1"/>
  <c r="BK27" i="1"/>
  <c r="AR17" i="1"/>
  <c r="AN37" i="1"/>
  <c r="BB69" i="1" s="1"/>
  <c r="BK69" i="1"/>
  <c r="BI70" i="1"/>
  <c r="BK51" i="1"/>
  <c r="BJ36" i="1"/>
  <c r="BI42" i="1" s="1"/>
  <c r="BI44" i="1" s="1"/>
  <c r="BF30" i="1"/>
  <c r="BJ60" i="1"/>
  <c r="BI62" i="1" s="1"/>
  <c r="BI64" i="1" s="1"/>
  <c r="BM57" i="1" s="1"/>
  <c r="BI33" i="1"/>
  <c r="BJ37" i="1"/>
  <c r="BL37" i="1" s="1"/>
  <c r="BL27" i="1"/>
  <c r="BI25" i="1"/>
  <c r="BK25" i="1" s="1"/>
  <c r="BK57" i="1"/>
  <c r="AK45" i="1"/>
  <c r="AN45" i="1" s="1"/>
  <c r="AK49" i="1"/>
  <c r="AN49" i="1" s="1"/>
  <c r="AN42" i="1"/>
  <c r="BK61" i="1"/>
  <c r="BF61" i="1"/>
  <c r="BK48" i="1"/>
  <c r="AS22" i="1"/>
  <c r="AX22" i="1" s="1"/>
  <c r="AR40" i="1" s="1"/>
  <c r="AS40" i="1" s="1"/>
  <c r="B9" i="8" s="1"/>
  <c r="BK39" i="1"/>
  <c r="BI52" i="1"/>
  <c r="BL46" i="1"/>
  <c r="BI53" i="1"/>
  <c r="BK50" i="1"/>
  <c r="BK40" i="1"/>
  <c r="BL59" i="1"/>
  <c r="BK59" i="1"/>
  <c r="BL40" i="1"/>
  <c r="BF46" i="1"/>
  <c r="BK29" i="1"/>
  <c r="BL29" i="1"/>
  <c r="BI32" i="1"/>
  <c r="BK30" i="1"/>
  <c r="BL30" i="1"/>
  <c r="AW41" i="1"/>
  <c r="AW49" i="1" s="1"/>
  <c r="AW37" i="1"/>
  <c r="AW45" i="1" s="1"/>
  <c r="AW40" i="1"/>
  <c r="AW48" i="1" s="1"/>
  <c r="AS18" i="1"/>
  <c r="AX18" i="1" s="1"/>
  <c r="AX31" i="1" s="1"/>
  <c r="AW46" i="1"/>
  <c r="AN33" i="1"/>
  <c r="BB65" i="1" s="1"/>
  <c r="AW39" i="1"/>
  <c r="AW47" i="1" s="1"/>
  <c r="AR37" i="1"/>
  <c r="AS37" i="1" s="1"/>
  <c r="B6" i="8" s="1"/>
  <c r="AV48" i="1"/>
  <c r="AV46" i="1"/>
  <c r="AH67" i="1"/>
  <c r="B22" i="8" s="1"/>
  <c r="AB68" i="1"/>
  <c r="BK56" i="1" l="1"/>
  <c r="BK20" i="1"/>
  <c r="BB74" i="1"/>
  <c r="CE22" i="1"/>
  <c r="CF22" i="1" s="1"/>
  <c r="BK68" i="1"/>
  <c r="AR38" i="1"/>
  <c r="AS38" i="1" s="1"/>
  <c r="B7" i="8" s="1"/>
  <c r="AN67" i="1"/>
  <c r="AN69" i="1" s="1"/>
  <c r="B18" i="8" s="1"/>
  <c r="BK60" i="1"/>
  <c r="BL60" i="1"/>
  <c r="BM60" i="1" s="1"/>
  <c r="BL21" i="1"/>
  <c r="BK47" i="1"/>
  <c r="AR39" i="1"/>
  <c r="AS39" i="1" s="1"/>
  <c r="B8" i="8" s="1"/>
  <c r="BK65" i="1"/>
  <c r="BI71" i="1"/>
  <c r="BI72" i="1" s="1"/>
  <c r="BK19" i="1"/>
  <c r="BL19" i="1"/>
  <c r="BM19" i="1" s="1"/>
  <c r="BI54" i="1"/>
  <c r="BK21" i="1"/>
  <c r="BK18" i="1"/>
  <c r="BI24" i="1"/>
  <c r="BM17" i="1" s="1"/>
  <c r="BL18" i="1"/>
  <c r="BM38" i="1"/>
  <c r="BM39" i="1"/>
  <c r="BM35" i="1"/>
  <c r="BL36" i="1"/>
  <c r="BM36" i="1" s="1"/>
  <c r="BK36" i="1"/>
  <c r="BM37" i="1"/>
  <c r="BM40" i="1"/>
  <c r="BN40" i="1" s="1"/>
  <c r="BM47" i="1"/>
  <c r="BO47" i="1" s="1"/>
  <c r="BR47" i="1" s="1"/>
  <c r="BM50" i="1"/>
  <c r="BN50" i="1" s="1"/>
  <c r="BM41" i="1"/>
  <c r="BM59" i="1"/>
  <c r="BO59" i="1" s="1"/>
  <c r="BR59" i="1" s="1"/>
  <c r="BM46" i="1"/>
  <c r="AQ28" i="1"/>
  <c r="BK37" i="1"/>
  <c r="BM61" i="1"/>
  <c r="BI34" i="1"/>
  <c r="BM30" i="1" s="1"/>
  <c r="BN30" i="1" s="1"/>
  <c r="BM45" i="1"/>
  <c r="BM49" i="1"/>
  <c r="BM56" i="1"/>
  <c r="BN56" i="1" s="1"/>
  <c r="BL25" i="1"/>
  <c r="BM48" i="1"/>
  <c r="BM55" i="1"/>
  <c r="BO55" i="1" s="1"/>
  <c r="BR55" i="1" s="1"/>
  <c r="BM58" i="1"/>
  <c r="BM51" i="1"/>
  <c r="BN36" i="1"/>
  <c r="AQ27" i="1"/>
  <c r="AR36" i="1"/>
  <c r="AS36" i="1" s="1"/>
  <c r="B5" i="8" s="1"/>
  <c r="AX30" i="1"/>
  <c r="AX32" i="1"/>
  <c r="AX33" i="1"/>
  <c r="AX39" i="1" s="1"/>
  <c r="AX47" i="1" s="1"/>
  <c r="AX28" i="1"/>
  <c r="AX36" i="1" s="1"/>
  <c r="AX44" i="1" s="1"/>
  <c r="AX29" i="1"/>
  <c r="AR35" i="1"/>
  <c r="AS35" i="1" s="1"/>
  <c r="AN66" i="1"/>
  <c r="BN37" i="1" l="1"/>
  <c r="BN60" i="1"/>
  <c r="BM18" i="1"/>
  <c r="BM67" i="1"/>
  <c r="BM69" i="1"/>
  <c r="BM66" i="1"/>
  <c r="BM65" i="1"/>
  <c r="BN65" i="1" s="1"/>
  <c r="BM68" i="1"/>
  <c r="BM21" i="1"/>
  <c r="BM20" i="1"/>
  <c r="BO20" i="1" s="1"/>
  <c r="BR20" i="1" s="1"/>
  <c r="BO36" i="1"/>
  <c r="BR36" i="1" s="1"/>
  <c r="BT36" i="1" s="1"/>
  <c r="BN20" i="1"/>
  <c r="BN18" i="1"/>
  <c r="BO40" i="1"/>
  <c r="BR40" i="1" s="1"/>
  <c r="BT40" i="1" s="1"/>
  <c r="BV40" i="1" s="1"/>
  <c r="AQ29" i="1"/>
  <c r="B2" i="8" s="1"/>
  <c r="BN55" i="1"/>
  <c r="BM25" i="1"/>
  <c r="BO25" i="1" s="1"/>
  <c r="BR25" i="1" s="1"/>
  <c r="BM31" i="1"/>
  <c r="BN31" i="1" s="1"/>
  <c r="BM28" i="1"/>
  <c r="BO28" i="1" s="1"/>
  <c r="BR28" i="1" s="1"/>
  <c r="BM26" i="1"/>
  <c r="BN26" i="1" s="1"/>
  <c r="BO56" i="1"/>
  <c r="BR56" i="1" s="1"/>
  <c r="BT56" i="1" s="1"/>
  <c r="BM29" i="1"/>
  <c r="BO29" i="1" s="1"/>
  <c r="BR29" i="1" s="1"/>
  <c r="BM27" i="1"/>
  <c r="BN27" i="1" s="1"/>
  <c r="BO30" i="1"/>
  <c r="BR30" i="1" s="1"/>
  <c r="BN57" i="1"/>
  <c r="BO57" i="1"/>
  <c r="BR57" i="1" s="1"/>
  <c r="BO35" i="1"/>
  <c r="BR35" i="1" s="1"/>
  <c r="BT35" i="1" s="1"/>
  <c r="BV35" i="1" s="1"/>
  <c r="BN35" i="1"/>
  <c r="BO50" i="1"/>
  <c r="BR50" i="1" s="1"/>
  <c r="BO41" i="1"/>
  <c r="BR41" i="1" s="1"/>
  <c r="BT41" i="1" s="1"/>
  <c r="BV41" i="1" s="1"/>
  <c r="BN41" i="1"/>
  <c r="BO49" i="1"/>
  <c r="BR49" i="1" s="1"/>
  <c r="BN49" i="1"/>
  <c r="BN47" i="1"/>
  <c r="BN61" i="1"/>
  <c r="BO61" i="1"/>
  <c r="BR61" i="1" s="1"/>
  <c r="BO38" i="1"/>
  <c r="BR38" i="1" s="1"/>
  <c r="BN38" i="1"/>
  <c r="BN59" i="1"/>
  <c r="BO37" i="1"/>
  <c r="BR37" i="1" s="1"/>
  <c r="BN39" i="1"/>
  <c r="BO39" i="1"/>
  <c r="BR39" i="1" s="1"/>
  <c r="BO60" i="1"/>
  <c r="BR60" i="1" s="1"/>
  <c r="BO46" i="1"/>
  <c r="BR46" i="1" s="1"/>
  <c r="BT46" i="1" s="1"/>
  <c r="BN46" i="1"/>
  <c r="BO58" i="1"/>
  <c r="BR58" i="1" s="1"/>
  <c r="BN58" i="1"/>
  <c r="BO45" i="1"/>
  <c r="BR45" i="1" s="1"/>
  <c r="BN45" i="1"/>
  <c r="BN51" i="1"/>
  <c r="BO51" i="1"/>
  <c r="BR51" i="1" s="1"/>
  <c r="BO48" i="1"/>
  <c r="BR48" i="1" s="1"/>
  <c r="BN48" i="1"/>
  <c r="AS41" i="1"/>
  <c r="AX40" i="1"/>
  <c r="AX48" i="1" s="1"/>
  <c r="AX41" i="1"/>
  <c r="AX49" i="1" s="1"/>
  <c r="AX38" i="1"/>
  <c r="AX46" i="1" s="1"/>
  <c r="AX37" i="1"/>
  <c r="AX45" i="1" s="1"/>
  <c r="B4" i="8"/>
  <c r="BT39" i="1" l="1"/>
  <c r="BV39" i="1" s="1"/>
  <c r="BT37" i="1"/>
  <c r="BV37" i="1" s="1"/>
  <c r="BT38" i="1"/>
  <c r="BV38" i="1" s="1"/>
  <c r="BV56" i="1"/>
  <c r="BV46" i="1"/>
  <c r="BV36" i="1"/>
  <c r="BX43" i="1"/>
  <c r="BX42" i="1"/>
  <c r="BO65" i="1"/>
  <c r="BR65" i="1" s="1"/>
  <c r="BO66" i="1"/>
  <c r="BR66" i="1" s="1"/>
  <c r="BN66" i="1"/>
  <c r="BT60" i="1"/>
  <c r="BV60" i="1" s="1"/>
  <c r="BN69" i="1"/>
  <c r="BO69" i="1"/>
  <c r="BR69" i="1" s="1"/>
  <c r="BT69" i="1" s="1"/>
  <c r="BV69" i="1" s="1"/>
  <c r="BO68" i="1"/>
  <c r="BR68" i="1" s="1"/>
  <c r="BT68" i="1" s="1"/>
  <c r="BV68" i="1" s="1"/>
  <c r="BN68" i="1"/>
  <c r="BO67" i="1"/>
  <c r="BR67" i="1" s="1"/>
  <c r="BN67" i="1"/>
  <c r="BO19" i="1"/>
  <c r="BR19" i="1" s="1"/>
  <c r="BN19" i="1"/>
  <c r="BO17" i="1"/>
  <c r="BR17" i="1" s="1"/>
  <c r="BN17" i="1"/>
  <c r="BO18" i="1"/>
  <c r="BR18" i="1" s="1"/>
  <c r="BT61" i="1"/>
  <c r="BV61" i="1" s="1"/>
  <c r="BO21" i="1"/>
  <c r="BR21" i="1" s="1"/>
  <c r="BN21" i="1"/>
  <c r="BO27" i="1"/>
  <c r="BR27" i="1" s="1"/>
  <c r="BT51" i="1"/>
  <c r="BV51" i="1" s="1"/>
  <c r="BT57" i="1"/>
  <c r="BV57" i="1" s="1"/>
  <c r="BO26" i="1"/>
  <c r="BR26" i="1" s="1"/>
  <c r="BN29" i="1"/>
  <c r="BO31" i="1"/>
  <c r="BR31" i="1" s="1"/>
  <c r="BT49" i="1"/>
  <c r="BV49" i="1" s="1"/>
  <c r="BN25" i="1"/>
  <c r="BT47" i="1"/>
  <c r="BV47" i="1" s="1"/>
  <c r="BN28" i="1"/>
  <c r="BT45" i="1"/>
  <c r="BV45" i="1" s="1"/>
  <c r="BT50" i="1"/>
  <c r="BV50" i="1" s="1"/>
  <c r="BT55" i="1"/>
  <c r="BV55" i="1" s="1"/>
  <c r="BT48" i="1"/>
  <c r="BV48" i="1" s="1"/>
  <c r="BT58" i="1"/>
  <c r="BV58" i="1" s="1"/>
  <c r="BT59" i="1"/>
  <c r="BV59" i="1" s="1"/>
  <c r="AV51" i="1"/>
  <c r="AW51" i="1" s="1"/>
  <c r="AV52" i="1"/>
  <c r="AW52" i="1" s="1"/>
  <c r="BT65" i="1" l="1"/>
  <c r="BX52" i="1"/>
  <c r="BX62" i="1"/>
  <c r="BX53" i="1"/>
  <c r="BX63" i="1"/>
  <c r="BV65" i="1"/>
  <c r="BT67" i="1"/>
  <c r="BV67" i="1" s="1"/>
  <c r="BT66" i="1"/>
  <c r="BV66" i="1" s="1"/>
  <c r="BT17" i="1"/>
  <c r="BV17" i="1" s="1"/>
  <c r="BT21" i="1"/>
  <c r="BV21" i="1" s="1"/>
  <c r="BT20" i="1"/>
  <c r="BV20" i="1" s="1"/>
  <c r="BT18" i="1"/>
  <c r="BV18" i="1" s="1"/>
  <c r="BT19" i="1"/>
  <c r="BV19" i="1" s="1"/>
  <c r="BT26" i="1"/>
  <c r="BT27" i="1"/>
  <c r="BV27" i="1" s="1"/>
  <c r="BT30" i="1"/>
  <c r="BV30" i="1" s="1"/>
  <c r="BT25" i="1"/>
  <c r="BV25" i="1" s="1"/>
  <c r="BT29" i="1"/>
  <c r="BV29" i="1" s="1"/>
  <c r="AV53" i="1"/>
  <c r="B3" i="8" s="1"/>
  <c r="BT31" i="1"/>
  <c r="BV31" i="1" s="1"/>
  <c r="BT28" i="1"/>
  <c r="BV28" i="1" s="1"/>
  <c r="BX44" i="1"/>
  <c r="B13" i="8" s="1"/>
  <c r="BX54" i="1"/>
  <c r="B14" i="8" s="1"/>
  <c r="BX64" i="1"/>
  <c r="B15" i="8" s="1"/>
  <c r="BV26" i="1" l="1"/>
  <c r="BX33" i="1"/>
  <c r="BX32" i="1"/>
  <c r="BX70" i="1"/>
  <c r="BX71" i="1"/>
  <c r="BX22" i="1"/>
  <c r="BX23" i="1"/>
  <c r="BX34" i="1"/>
  <c r="B12" i="8" s="1"/>
  <c r="BX72" i="1" l="1"/>
  <c r="B16" i="8" s="1"/>
  <c r="BX24" i="1"/>
  <c r="B11" i="8" s="1"/>
</calcChain>
</file>

<file path=xl/sharedStrings.xml><?xml version="1.0" encoding="utf-8"?>
<sst xmlns="http://schemas.openxmlformats.org/spreadsheetml/2006/main" count="344" uniqueCount="180">
  <si>
    <t>N</t>
  </si>
  <si>
    <t>E</t>
  </si>
  <si>
    <t>Z</t>
  </si>
  <si>
    <t>=Total mounting hole adapter offset (mm)</t>
  </si>
  <si>
    <t>=Total slot adapter offset (mm)</t>
  </si>
  <si>
    <t>=Slot adapter diameter (mm)</t>
  </si>
  <si>
    <t>=Target offset (inches)</t>
  </si>
  <si>
    <t>x</t>
  </si>
  <si>
    <t>y</t>
  </si>
  <si>
    <t>z</t>
  </si>
  <si>
    <t>Reassign axis (E&gt;x,Z&gt;y,N&gt;-z)</t>
  </si>
  <si>
    <t>Covert to polar in x y plane</t>
  </si>
  <si>
    <t>R</t>
  </si>
  <si>
    <t>Alpha</t>
  </si>
  <si>
    <t>Alpha_dev</t>
  </si>
  <si>
    <t>Convert to Cartesian</t>
  </si>
  <si>
    <t>Conver to polar in y z plane</t>
  </si>
  <si>
    <t>Rotation of all data around the z axis</t>
  </si>
  <si>
    <t>Rotation of all data around the x axis</t>
  </si>
  <si>
    <t>MP1</t>
  </si>
  <si>
    <t>MP2</t>
  </si>
  <si>
    <t>Delta MP2-MP1</t>
  </si>
  <si>
    <t>Rotation of all data around the y axis</t>
  </si>
  <si>
    <t>Conver to polar in x z plane</t>
  </si>
  <si>
    <t>MP3</t>
  </si>
  <si>
    <t>=Slot adapter (mm)</t>
  </si>
  <si>
    <t>=Board mounting hole adapter (mm)</t>
  </si>
  <si>
    <t>Correct data for target offsets</t>
  </si>
  <si>
    <t>Translate to use p20 as x=0</t>
  </si>
  <si>
    <t>Nominal print dimensions</t>
  </si>
  <si>
    <t>deviation from nominal</t>
  </si>
  <si>
    <t>Arrangement for surface plot</t>
  </si>
  <si>
    <t>P1</t>
  </si>
  <si>
    <t>P2</t>
  </si>
  <si>
    <t>P3</t>
  </si>
  <si>
    <t>P4</t>
  </si>
  <si>
    <t>P5</t>
  </si>
  <si>
    <t>P6</t>
  </si>
  <si>
    <t>P7</t>
  </si>
  <si>
    <t>Translate so MP1 is at 0,0,0</t>
  </si>
  <si>
    <t>=flatness</t>
  </si>
  <si>
    <t>Arrangement for xy plot</t>
  </si>
  <si>
    <t>point</t>
  </si>
  <si>
    <t>ym</t>
  </si>
  <si>
    <t>yp(m)</t>
  </si>
  <si>
    <t>xp(m) and</t>
  </si>
  <si>
    <t>xm(mm)</t>
  </si>
  <si>
    <t>yp(m) and</t>
  </si>
  <si>
    <t>ym(m)</t>
  </si>
  <si>
    <t>ym(m+mm)</t>
  </si>
  <si>
    <t>right</t>
  </si>
  <si>
    <t>center</t>
  </si>
  <si>
    <t>left</t>
  </si>
  <si>
    <t>P22</t>
  </si>
  <si>
    <t>Lieca measurements</t>
  </si>
  <si>
    <t>Points measured are defined in the frame inspection reference drawing, #8752D805.  The APA axis, the x axis, was approximated aligned to the E axis of the lieca.</t>
  </si>
  <si>
    <t>Overall flatness</t>
  </si>
  <si>
    <t>Overall bow</t>
  </si>
  <si>
    <t>Overall twist</t>
  </si>
  <si>
    <t>Limit</t>
  </si>
  <si>
    <t>units</t>
  </si>
  <si>
    <t>mm</t>
  </si>
  <si>
    <t>mm/m</t>
  </si>
  <si>
    <t>Twist Zone 1</t>
  </si>
  <si>
    <t>Twist Zone 2</t>
  </si>
  <si>
    <t>Twist Zone 3</t>
  </si>
  <si>
    <t>Twist Zone 4</t>
  </si>
  <si>
    <t>Foot tube</t>
  </si>
  <si>
    <t>Rib 1</t>
  </si>
  <si>
    <t>Rib 2</t>
  </si>
  <si>
    <t>Rib 3</t>
  </si>
  <si>
    <t>Rib 4</t>
  </si>
  <si>
    <t>Head tube</t>
  </si>
  <si>
    <t>Fold - front side</t>
  </si>
  <si>
    <t>Not defined</t>
  </si>
  <si>
    <t>Range</t>
  </si>
  <si>
    <t>**Max. x dev.</t>
  </si>
  <si>
    <t>**Max. y dev.</t>
  </si>
  <si>
    <t>Result</t>
  </si>
  <si>
    <t>Flatness</t>
  </si>
  <si>
    <t>Calculations for bow</t>
  </si>
  <si>
    <t>Calculation for twist</t>
  </si>
  <si>
    <t>Overall</t>
  </si>
  <si>
    <t>Translating P1,P17, and P23 to z = 0</t>
  </si>
  <si>
    <t>z correction points other than P1,P17, P23</t>
  </si>
  <si>
    <t>Max pos.</t>
  </si>
  <si>
    <t>Max neg.</t>
  </si>
  <si>
    <t>Max. bow</t>
  </si>
  <si>
    <t>Length</t>
  </si>
  <si>
    <t>total twist</t>
  </si>
  <si>
    <t>twist mm/m</t>
  </si>
  <si>
    <t>Zone 1</t>
  </si>
  <si>
    <t>Zone 2</t>
  </si>
  <si>
    <t>Zone 3</t>
  </si>
  <si>
    <t>Zone 4</t>
  </si>
  <si>
    <t>Twist Zone 5</t>
  </si>
  <si>
    <t>** From median value</t>
  </si>
  <si>
    <t xml:space="preserve">"rotating" beams to zero at P6, P12, P28 </t>
  </si>
  <si>
    <t>The azimuth angle in the Lieca was set at 30 degrees and the IR sensor was operating in the stadnard mode.</t>
  </si>
  <si>
    <t>=Minimum Envelope</t>
  </si>
  <si>
    <t>Minimum Envelope</t>
  </si>
  <si>
    <t>DOOR1</t>
  </si>
  <si>
    <t>BS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</si>
  <si>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</si>
  <si>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</si>
  <si>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</si>
  <si>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</si>
  <si>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</si>
  <si>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</si>
  <si>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</si>
  <si>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</si>
  <si>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</si>
  <si>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</si>
  <si>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</si>
  <si>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</si>
  <si>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</si>
  <si>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</si>
  <si>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P23</t>
  </si>
  <si>
    <t>P24</t>
  </si>
  <si>
    <t>P25</t>
  </si>
  <si>
    <t>P26</t>
  </si>
  <si>
    <t>P27</t>
  </si>
  <si>
    <t>P28</t>
  </si>
  <si>
    <t>P29</t>
  </si>
  <si>
    <t>P30</t>
  </si>
  <si>
    <t>P31</t>
  </si>
  <si>
    <t>P32</t>
  </si>
  <si>
    <t>P33</t>
  </si>
  <si>
    <t>P34</t>
  </si>
  <si>
    <t>P35</t>
  </si>
  <si>
    <t>P36</t>
  </si>
  <si>
    <t>P37</t>
  </si>
  <si>
    <t>P38</t>
  </si>
  <si>
    <t>P39</t>
  </si>
  <si>
    <t>P40</t>
  </si>
  <si>
    <t>P41</t>
  </si>
  <si>
    <t>P42</t>
  </si>
  <si>
    <t>P43</t>
  </si>
  <si>
    <t>P44</t>
  </si>
  <si>
    <t>P45</t>
  </si>
  <si>
    <t>P46</t>
  </si>
  <si>
    <t>P47</t>
  </si>
  <si>
    <t>P48</t>
  </si>
  <si>
    <t>P49</t>
  </si>
  <si>
    <t>Arrangement for fold</t>
  </si>
  <si>
    <t>Arrangment for slot alignment</t>
  </si>
  <si>
    <t>Rib #</t>
  </si>
  <si>
    <t>Point</t>
  </si>
  <si>
    <t>Slot #</t>
  </si>
  <si>
    <t>hs</t>
  </si>
  <si>
    <t>mt</t>
  </si>
  <si>
    <t>p46</t>
  </si>
  <si>
    <t>p47</t>
  </si>
  <si>
    <t>p48</t>
  </si>
  <si>
    <t>p49</t>
  </si>
  <si>
    <t>p24</t>
  </si>
  <si>
    <t>p25</t>
  </si>
  <si>
    <t>p26</t>
  </si>
  <si>
    <t>p27</t>
  </si>
  <si>
    <t>p28</t>
  </si>
  <si>
    <t>x cm</t>
  </si>
  <si>
    <t>x mm</t>
  </si>
  <si>
    <t>AO</t>
  </si>
  <si>
    <t>Ah</t>
  </si>
  <si>
    <t>Delta Z</t>
  </si>
  <si>
    <t>Delta y</t>
  </si>
  <si>
    <t>fold</t>
  </si>
  <si>
    <t>offset</t>
  </si>
  <si>
    <t>max</t>
  </si>
  <si>
    <t>min</t>
  </si>
  <si>
    <t>ft</t>
  </si>
  <si>
    <t>max dev</t>
  </si>
  <si>
    <t>High slot tube to middle tube shift</t>
  </si>
  <si>
    <t>tube</t>
  </si>
  <si>
    <t>x deviation</t>
  </si>
  <si>
    <t>shift in x</t>
  </si>
  <si>
    <t>y deviation</t>
  </si>
  <si>
    <t>shift in y</t>
  </si>
  <si>
    <t>shift in z</t>
  </si>
  <si>
    <t>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</si>
</sst>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quotePrefix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/>
    <xf numFmtId="164" fontId="0" fillId="0" borderId="0" xfId="0" applyNumberFormat="1"/>
    <xf numFmtId="0" fontId="0" fillId="2" borderId="0" xfId="0" applyFill="1"/>
    <xf numFmtId="2" fontId="0" fillId="0" borderId="0" xfId="0" applyNumberFormat="1"/>
    <xf numFmtId="0" fontId="0" fillId="0" borderId="0" xfId="0" applyAlignment="1">
      <alignment horizontal="right"/>
    </xf>
    <xf numFmtId="0" fontId="1" fillId="0" borderId="0" xfId="0" applyFont="1"/>
    <xf numFmtId="0" fontId="2" fillId="0" borderId="0" xfId="0" applyFont="1"/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3.xml"/><Relationship Id="rId13" Type="http://schemas.openxmlformats.org/officeDocument/2006/relationships/calcChain" Target="calcChain.xml"/><Relationship Id="rId3" Type="http://schemas.openxmlformats.org/officeDocument/2006/relationships/chartsheet" Target="chartsheets/sheet3.xml"/><Relationship Id="rId7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chartsheet" Target="chartsheets/sheet5.xml"/><Relationship Id="rId10" Type="http://schemas.openxmlformats.org/officeDocument/2006/relationships/theme" Target="theme/theme1.xml"/><Relationship Id="rId4" Type="http://schemas.openxmlformats.org/officeDocument/2006/relationships/chartsheet" Target="chartsheets/sheet4.xml"/><Relationship Id="rId9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bandFmts/>
        <c:axId val="633301568"/>
        <c:axId val="633302112"/>
        <c:axId val="962556384"/>
      </c:surface3DChart>
      <c:catAx>
        <c:axId val="6333015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3302112"/>
        <c:crosses val="autoZero"/>
        <c:auto val="1"/>
        <c:lblAlgn val="ctr"/>
        <c:lblOffset val="100"/>
        <c:noMultiLvlLbl val="0"/>
      </c:catAx>
      <c:valAx>
        <c:axId val="633302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33301568"/>
        <c:crosses val="autoZero"/>
        <c:crossBetween val="midCat"/>
      </c:valAx>
      <c:serAx>
        <c:axId val="962556384"/>
        <c:scaling>
          <c:orientation val="minMax"/>
        </c:scaling>
        <c:delete val="0"/>
        <c:axPos val="b"/>
        <c:majorTickMark val="out"/>
        <c:minorTickMark val="none"/>
        <c:tickLblPos val="nextTo"/>
        <c:crossAx val="633302112"/>
        <c:crosses val="autoZero"/>
      </c:serAx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0"/>
  </c:chart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Flatness with head and foot tube (mm)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data!$AQ$16</c:f>
              <c:strCache>
                <c:ptCount val="1"/>
                <c:pt idx="0">
                  <c:v>right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strRef>
              <c:f>data!$AP$17:$AP$24</c:f>
              <c:strCache>
                <c:ptCount val="8"/>
                <c:pt idx="0">
                  <c:v>P22</c:v>
                </c:pt>
                <c:pt idx="1">
                  <c:v>P1</c:v>
                </c:pt>
                <c:pt idx="2">
                  <c:v>P2</c:v>
                </c:pt>
                <c:pt idx="3">
                  <c:v>P3</c:v>
                </c:pt>
                <c:pt idx="4">
                  <c:v>P4</c:v>
                </c:pt>
                <c:pt idx="5">
                  <c:v>P5</c:v>
                </c:pt>
                <c:pt idx="6">
                  <c:v>P6</c:v>
                </c:pt>
                <c:pt idx="7">
                  <c:v>P7</c:v>
                </c:pt>
              </c:strCache>
            </c:strRef>
          </c:cat>
          <c:val>
            <c:numRef>
              <c:f>data!$AQ$17:$AQ$24</c:f>
              <c:numCache>
                <c:formatCode>General</c:formatCode>
                <c:ptCount val="8"/>
                <c:pt idx="0">
                  <c:v>0.67501272277777602</c:v>
                </c:pt>
                <c:pt idx="1">
                  <c:v>-0.46072620638284717</c:v>
                </c:pt>
                <c:pt idx="2">
                  <c:v>-0.79579510203119286</c:v>
                </c:pt>
                <c:pt idx="3">
                  <c:v>-1.1993726588888014</c:v>
                </c:pt>
                <c:pt idx="4">
                  <c:v>-0.87959665445237079</c:v>
                </c:pt>
                <c:pt idx="5">
                  <c:v>-0.11471551560090902</c:v>
                </c:pt>
                <c:pt idx="6">
                  <c:v>0.46072620638352918</c:v>
                </c:pt>
                <c:pt idx="7">
                  <c:v>-0.12762630865289992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B9-4A2C-BF08-F1C6645B19BB}"/>
            </c:ext>
          </c:extLst>
        </c:ser>
        <c:ser>
          <c:idx val="1"/>
          <c:order val="1"/>
          <c:tx>
            <c:strRef>
              <c:f>data!$AR$16</c:f>
              <c:strCache>
                <c:ptCount val="1"/>
                <c:pt idx="0">
                  <c:v>center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strRef>
              <c:f>data!$AP$17:$AP$24</c:f>
              <c:strCache>
                <c:ptCount val="8"/>
                <c:pt idx="0">
                  <c:v>P22</c:v>
                </c:pt>
                <c:pt idx="1">
                  <c:v>P1</c:v>
                </c:pt>
                <c:pt idx="2">
                  <c:v>P2</c:v>
                </c:pt>
                <c:pt idx="3">
                  <c:v>P3</c:v>
                </c:pt>
                <c:pt idx="4">
                  <c:v>P4</c:v>
                </c:pt>
                <c:pt idx="5">
                  <c:v>P5</c:v>
                </c:pt>
                <c:pt idx="6">
                  <c:v>P6</c:v>
                </c:pt>
                <c:pt idx="7">
                  <c:v>P7</c:v>
                </c:pt>
              </c:strCache>
            </c:strRef>
          </c:cat>
          <c:val>
            <c:numRef>
              <c:f>data!$AR$17:$AR$24</c:f>
              <c:numCache>
                <c:formatCode>General</c:formatCode>
                <c:ptCount val="8"/>
                <c:pt idx="0">
                  <c:v>2.3507675097126913E-2</c:v>
                </c:pt>
                <c:pt idx="1">
                  <c:v>-0.42986989892654182</c:v>
                </c:pt>
                <c:pt idx="2">
                  <c:v>-0.32536775104623988</c:v>
                </c:pt>
                <c:pt idx="3">
                  <c:v>-0.22515914714035817</c:v>
                </c:pt>
                <c:pt idx="4">
                  <c:v>-3.4274181112556465E-2</c:v>
                </c:pt>
                <c:pt idx="5">
                  <c:v>0.16808744186397909</c:v>
                </c:pt>
                <c:pt idx="6">
                  <c:v>0.48569181462686362</c:v>
                </c:pt>
                <c:pt idx="7">
                  <c:v>-1.6093316962418669E-2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B9-4A2C-BF08-F1C6645B19BB}"/>
            </c:ext>
          </c:extLst>
        </c:ser>
        <c:ser>
          <c:idx val="2"/>
          <c:order val="2"/>
          <c:tx>
            <c:strRef>
              <c:f>data!$AS$16</c:f>
              <c:strCache>
                <c:ptCount val="1"/>
                <c:pt idx="0">
                  <c:v>left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strRef>
              <c:f>data!$AP$17:$AP$24</c:f>
              <c:strCache>
                <c:ptCount val="8"/>
                <c:pt idx="0">
                  <c:v>P22</c:v>
                </c:pt>
                <c:pt idx="1">
                  <c:v>P1</c:v>
                </c:pt>
                <c:pt idx="2">
                  <c:v>P2</c:v>
                </c:pt>
                <c:pt idx="3">
                  <c:v>P3</c:v>
                </c:pt>
                <c:pt idx="4">
                  <c:v>P4</c:v>
                </c:pt>
                <c:pt idx="5">
                  <c:v>P5</c:v>
                </c:pt>
                <c:pt idx="6">
                  <c:v>P6</c:v>
                </c:pt>
                <c:pt idx="7">
                  <c:v>P7</c:v>
                </c:pt>
              </c:strCache>
            </c:strRef>
          </c:cat>
          <c:val>
            <c:numRef>
              <c:f>data!$AS$17:$AS$24</c:f>
              <c:numCache>
                <c:formatCode>General</c:formatCode>
                <c:ptCount val="8"/>
                <c:pt idx="0">
                  <c:v>0.31176627506894405</c:v>
                </c:pt>
                <c:pt idx="1">
                  <c:v>0.46072620638312062</c:v>
                </c:pt>
                <c:pt idx="2">
                  <c:v>0.36019113807356695</c:v>
                </c:pt>
                <c:pt idx="3">
                  <c:v>0.65523574670075113</c:v>
                </c:pt>
                <c:pt idx="4">
                  <c:v>0.66561524693892338</c:v>
                </c:pt>
                <c:pt idx="5">
                  <c:v>-0.33667659185194887</c:v>
                </c:pt>
                <c:pt idx="6">
                  <c:v>-0.46072620638312062</c:v>
                </c:pt>
                <c:pt idx="7">
                  <c:v>-0.23057629574393701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4B9-4A2C-BF08-F1C6645B19BB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633303744"/>
        <c:axId val="633304288"/>
        <c:axId val="962548896"/>
      </c:surface3DChart>
      <c:catAx>
        <c:axId val="633303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304288"/>
        <c:crosses val="autoZero"/>
        <c:auto val="1"/>
        <c:lblAlgn val="ctr"/>
        <c:lblOffset val="100"/>
        <c:noMultiLvlLbl val="0"/>
      </c:catAx>
      <c:valAx>
        <c:axId val="63330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303744"/>
        <c:crosses val="autoZero"/>
        <c:crossBetween val="midCat"/>
      </c:valAx>
      <c:serAx>
        <c:axId val="96254889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304288"/>
        <c:crosses val="autoZero"/>
      </c:serAx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Flatness</a:t>
            </a:r>
            <a:r>
              <a:rPr lang="en-US" baseline="0"/>
              <a:t> without head and tail tube (mm)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data!$AV$17</c:f>
              <c:strCache>
                <c:ptCount val="1"/>
                <c:pt idx="0">
                  <c:v>right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strRef>
              <c:f>data!$AT$18:$AT$23</c:f>
              <c:strCache>
                <c:ptCount val="6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</c:strCache>
            </c:strRef>
          </c:cat>
          <c:val>
            <c:numRef>
              <c:f>data!$AV$18:$AV$23</c:f>
              <c:numCache>
                <c:formatCode>General</c:formatCode>
                <c:ptCount val="6"/>
                <c:pt idx="0">
                  <c:v>-0.46072620638284717</c:v>
                </c:pt>
                <c:pt idx="1">
                  <c:v>-0.79579510203119286</c:v>
                </c:pt>
                <c:pt idx="2">
                  <c:v>-1.1993726588888014</c:v>
                </c:pt>
                <c:pt idx="3">
                  <c:v>-0.87959665445237079</c:v>
                </c:pt>
                <c:pt idx="4">
                  <c:v>-0.11471551560090902</c:v>
                </c:pt>
                <c:pt idx="5">
                  <c:v>0.46072620638352918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EE-4EE2-A921-4DBCEB08AC67}"/>
            </c:ext>
          </c:extLst>
        </c:ser>
        <c:ser>
          <c:idx val="1"/>
          <c:order val="1"/>
          <c:tx>
            <c:strRef>
              <c:f>data!$AW$17</c:f>
              <c:strCache>
                <c:ptCount val="1"/>
                <c:pt idx="0">
                  <c:v>center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strRef>
              <c:f>data!$AT$18:$AT$23</c:f>
              <c:strCache>
                <c:ptCount val="6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</c:strCache>
            </c:strRef>
          </c:cat>
          <c:val>
            <c:numRef>
              <c:f>data!$AW$18:$AW$23</c:f>
              <c:numCache>
                <c:formatCode>General</c:formatCode>
                <c:ptCount val="6"/>
                <c:pt idx="0">
                  <c:v>-0.42986989892654182</c:v>
                </c:pt>
                <c:pt idx="1">
                  <c:v>-0.32536775104623988</c:v>
                </c:pt>
                <c:pt idx="2">
                  <c:v>-0.22515914714035817</c:v>
                </c:pt>
                <c:pt idx="3">
                  <c:v>-3.4274181112556465E-2</c:v>
                </c:pt>
                <c:pt idx="4">
                  <c:v>0.16808744186397909</c:v>
                </c:pt>
                <c:pt idx="5">
                  <c:v>0.48569181462686362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EE-4EE2-A921-4DBCEB08AC67}"/>
            </c:ext>
          </c:extLst>
        </c:ser>
        <c:ser>
          <c:idx val="2"/>
          <c:order val="2"/>
          <c:tx>
            <c:strRef>
              <c:f>data!$AX$17</c:f>
              <c:strCache>
                <c:ptCount val="1"/>
                <c:pt idx="0">
                  <c:v>left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strRef>
              <c:f>data!$AT$18:$AT$23</c:f>
              <c:strCache>
                <c:ptCount val="6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</c:strCache>
            </c:strRef>
          </c:cat>
          <c:val>
            <c:numRef>
              <c:f>data!$AX$18:$AX$23</c:f>
              <c:numCache>
                <c:formatCode>General</c:formatCode>
                <c:ptCount val="6"/>
                <c:pt idx="0">
                  <c:v>0.46072620638312062</c:v>
                </c:pt>
                <c:pt idx="1">
                  <c:v>0.36019113807356695</c:v>
                </c:pt>
                <c:pt idx="2">
                  <c:v>0.65523574670075113</c:v>
                </c:pt>
                <c:pt idx="3">
                  <c:v>0.66561524693892338</c:v>
                </c:pt>
                <c:pt idx="4">
                  <c:v>-0.33667659185194887</c:v>
                </c:pt>
                <c:pt idx="5">
                  <c:v>-0.46072620638312062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EE-4EE2-A921-4DBCEB08AC67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633304832"/>
        <c:axId val="633305376"/>
        <c:axId val="962547648"/>
      </c:surface3DChart>
      <c:catAx>
        <c:axId val="633304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305376"/>
        <c:crosses val="autoZero"/>
        <c:auto val="1"/>
        <c:lblAlgn val="ctr"/>
        <c:lblOffset val="100"/>
        <c:noMultiLvlLbl val="0"/>
      </c:catAx>
      <c:valAx>
        <c:axId val="63330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304832"/>
        <c:crosses val="autoZero"/>
        <c:crossBetween val="midCat"/>
      </c:valAx>
      <c:serAx>
        <c:axId val="96254764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305376"/>
        <c:crosses val="autoZero"/>
      </c:serAx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 and y positonal deviation by location</a:t>
            </a:r>
          </a:p>
          <a:p>
            <a:pPr>
              <a:defRPr/>
            </a:pPr>
            <a:r>
              <a:rPr lang="en-US"/>
              <a:t>(location</a:t>
            </a:r>
            <a:r>
              <a:rPr lang="en-US" baseline="0"/>
              <a:t> is decimeters and error in mm)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data!$AZ$17:$AZ$80</c:f>
              <c:numCache>
                <c:formatCode>General</c:formatCode>
                <c:ptCount val="64"/>
                <c:pt idx="0">
                  <c:v>1.653</c:v>
                </c:pt>
                <c:pt idx="1">
                  <c:v>8.7729999999999997</c:v>
                </c:pt>
                <c:pt idx="2">
                  <c:v>23.573</c:v>
                </c:pt>
                <c:pt idx="3">
                  <c:v>35.413000000000004</c:v>
                </c:pt>
                <c:pt idx="4">
                  <c:v>46.053000000000004</c:v>
                </c:pt>
                <c:pt idx="5">
                  <c:v>58.453000000000003</c:v>
                </c:pt>
                <c:pt idx="6">
                  <c:v>60.292700000000004</c:v>
                </c:pt>
                <c:pt idx="7">
                  <c:v>60.292700000000004</c:v>
                </c:pt>
                <c:pt idx="8">
                  <c:v>60.292700000000004</c:v>
                </c:pt>
                <c:pt idx="9">
                  <c:v>60.292700000000004</c:v>
                </c:pt>
                <c:pt idx="10">
                  <c:v>60.292700000000004</c:v>
                </c:pt>
                <c:pt idx="11">
                  <c:v>58.453000000000003</c:v>
                </c:pt>
                <c:pt idx="12">
                  <c:v>47.253</c:v>
                </c:pt>
                <c:pt idx="13">
                  <c:v>35.413000000000004</c:v>
                </c:pt>
                <c:pt idx="14">
                  <c:v>23.573</c:v>
                </c:pt>
                <c:pt idx="15">
                  <c:v>11.732999999999999</c:v>
                </c:pt>
                <c:pt idx="16">
                  <c:v>1.4930000000000001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4.3410000000000002</c:v>
                </c:pt>
                <c:pt idx="23">
                  <c:v>10.260999999999999</c:v>
                </c:pt>
                <c:pt idx="24">
                  <c:v>22.100999999999999</c:v>
                </c:pt>
                <c:pt idx="25">
                  <c:v>33.941000000000003</c:v>
                </c:pt>
                <c:pt idx="26">
                  <c:v>45.781000000000006</c:v>
                </c:pt>
                <c:pt idx="27">
                  <c:v>57.621000000000002</c:v>
                </c:pt>
                <c:pt idx="28">
                  <c:v>10.260999999999999</c:v>
                </c:pt>
                <c:pt idx="29">
                  <c:v>22.100999999999999</c:v>
                </c:pt>
                <c:pt idx="30">
                  <c:v>33.941000000000003</c:v>
                </c:pt>
                <c:pt idx="31">
                  <c:v>45.781000000000006</c:v>
                </c:pt>
                <c:pt idx="32">
                  <c:v>2.1922141711544412</c:v>
                </c:pt>
                <c:pt idx="33">
                  <c:v>9.0706336651912558</c:v>
                </c:pt>
                <c:pt idx="34">
                  <c:v>23.792639311778338</c:v>
                </c:pt>
                <c:pt idx="35">
                  <c:v>35.197986166192088</c:v>
                </c:pt>
                <c:pt idx="36">
                  <c:v>45.881393750601212</c:v>
                </c:pt>
                <c:pt idx="37">
                  <c:v>58.45801853741753</c:v>
                </c:pt>
                <c:pt idx="38">
                  <c:v>59.967394552522855</c:v>
                </c:pt>
                <c:pt idx="39">
                  <c:v>60.074592933002386</c:v>
                </c:pt>
                <c:pt idx="40">
                  <c:v>59.874103059344669</c:v>
                </c:pt>
                <c:pt idx="41">
                  <c:v>60.033365227120193</c:v>
                </c:pt>
                <c:pt idx="42">
                  <c:v>59.967502281140732</c:v>
                </c:pt>
                <c:pt idx="43">
                  <c:v>58.684270377865261</c:v>
                </c:pt>
                <c:pt idx="44">
                  <c:v>47.424668184252667</c:v>
                </c:pt>
                <c:pt idx="45">
                  <c:v>35.358141504170355</c:v>
                </c:pt>
                <c:pt idx="46">
                  <c:v>23.624019517573878</c:v>
                </c:pt>
                <c:pt idx="47">
                  <c:v>11.925477508218188</c:v>
                </c:pt>
                <c:pt idx="48">
                  <c:v>2.0233273350584451</c:v>
                </c:pt>
                <c:pt idx="49">
                  <c:v>0.18760971081994171</c:v>
                </c:pt>
                <c:pt idx="50">
                  <c:v>0.33913252347542766</c:v>
                </c:pt>
                <c:pt idx="51">
                  <c:v>0</c:v>
                </c:pt>
                <c:pt idx="52">
                  <c:v>1.319981951357363E-2</c:v>
                </c:pt>
                <c:pt idx="53">
                  <c:v>0.28664348773193637</c:v>
                </c:pt>
                <c:pt idx="54">
                  <c:v>3.0706773764845172</c:v>
                </c:pt>
                <c:pt idx="55">
                  <c:v>8.9685153637626946</c:v>
                </c:pt>
                <c:pt idx="56">
                  <c:v>20.671662236164934</c:v>
                </c:pt>
                <c:pt idx="57">
                  <c:v>32.078081428616514</c:v>
                </c:pt>
                <c:pt idx="58">
                  <c:v>44.259387507011581</c:v>
                </c:pt>
                <c:pt idx="59">
                  <c:v>56.060915578725051</c:v>
                </c:pt>
                <c:pt idx="60">
                  <c:v>10.476508531854538</c:v>
                </c:pt>
                <c:pt idx="61">
                  <c:v>21.903158780440549</c:v>
                </c:pt>
                <c:pt idx="62">
                  <c:v>33.546143463908919</c:v>
                </c:pt>
                <c:pt idx="63">
                  <c:v>45.688763077590067</c:v>
                </c:pt>
              </c:numCache>
            </c:numRef>
          </c:xVal>
          <c:yVal>
            <c:numRef>
              <c:f>data!$BA$17:$BA$80</c:f>
              <c:numCache>
                <c:formatCode>General</c:formatCode>
                <c:ptCount val="64"/>
                <c:pt idx="0">
                  <c:v>-11.5</c:v>
                </c:pt>
                <c:pt idx="1">
                  <c:v>-11.5</c:v>
                </c:pt>
                <c:pt idx="2">
                  <c:v>-11.5</c:v>
                </c:pt>
                <c:pt idx="3">
                  <c:v>-11.5</c:v>
                </c:pt>
                <c:pt idx="4">
                  <c:v>-11.5</c:v>
                </c:pt>
                <c:pt idx="5">
                  <c:v>-11.5</c:v>
                </c:pt>
                <c:pt idx="6">
                  <c:v>-11.05</c:v>
                </c:pt>
                <c:pt idx="7">
                  <c:v>-4.1500000000000004</c:v>
                </c:pt>
                <c:pt idx="8">
                  <c:v>0.45</c:v>
                </c:pt>
                <c:pt idx="9">
                  <c:v>5.05</c:v>
                </c:pt>
                <c:pt idx="10">
                  <c:v>11.05</c:v>
                </c:pt>
                <c:pt idx="11">
                  <c:v>11.5</c:v>
                </c:pt>
                <c:pt idx="12">
                  <c:v>11.5</c:v>
                </c:pt>
                <c:pt idx="13">
                  <c:v>11.5</c:v>
                </c:pt>
                <c:pt idx="14">
                  <c:v>11.5</c:v>
                </c:pt>
                <c:pt idx="15">
                  <c:v>11.5</c:v>
                </c:pt>
                <c:pt idx="16">
                  <c:v>11.5</c:v>
                </c:pt>
                <c:pt idx="17">
                  <c:v>11.35</c:v>
                </c:pt>
                <c:pt idx="18">
                  <c:v>4.7</c:v>
                </c:pt>
                <c:pt idx="19">
                  <c:v>0.1</c:v>
                </c:pt>
                <c:pt idx="20">
                  <c:v>-4.5</c:v>
                </c:pt>
                <c:pt idx="21">
                  <c:v>-11.35</c:v>
                </c:pt>
                <c:pt idx="22">
                  <c:v>0.50800000000000001</c:v>
                </c:pt>
                <c:pt idx="23">
                  <c:v>0.50800000000000001</c:v>
                </c:pt>
                <c:pt idx="24">
                  <c:v>0.50800000000000001</c:v>
                </c:pt>
                <c:pt idx="25">
                  <c:v>0.50800000000000001</c:v>
                </c:pt>
                <c:pt idx="26">
                  <c:v>0.50800000000000001</c:v>
                </c:pt>
                <c:pt idx="27">
                  <c:v>0.50800000000000001</c:v>
                </c:pt>
                <c:pt idx="28">
                  <c:v>11.5</c:v>
                </c:pt>
                <c:pt idx="29">
                  <c:v>11.5</c:v>
                </c:pt>
                <c:pt idx="30">
                  <c:v>11.5</c:v>
                </c:pt>
                <c:pt idx="31">
                  <c:v>11.5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A3-46B0-9D68-C35E1362E1D5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data!$AZ$17:$AZ$80</c:f>
              <c:numCache>
                <c:formatCode>General</c:formatCode>
                <c:ptCount val="64"/>
                <c:pt idx="0">
                  <c:v>1.653</c:v>
                </c:pt>
                <c:pt idx="1">
                  <c:v>8.7729999999999997</c:v>
                </c:pt>
                <c:pt idx="2">
                  <c:v>23.573</c:v>
                </c:pt>
                <c:pt idx="3">
                  <c:v>35.413000000000004</c:v>
                </c:pt>
                <c:pt idx="4">
                  <c:v>46.053000000000004</c:v>
                </c:pt>
                <c:pt idx="5">
                  <c:v>58.453000000000003</c:v>
                </c:pt>
                <c:pt idx="6">
                  <c:v>60.292700000000004</c:v>
                </c:pt>
                <c:pt idx="7">
                  <c:v>60.292700000000004</c:v>
                </c:pt>
                <c:pt idx="8">
                  <c:v>60.292700000000004</c:v>
                </c:pt>
                <c:pt idx="9">
                  <c:v>60.292700000000004</c:v>
                </c:pt>
                <c:pt idx="10">
                  <c:v>60.292700000000004</c:v>
                </c:pt>
                <c:pt idx="11">
                  <c:v>58.453000000000003</c:v>
                </c:pt>
                <c:pt idx="12">
                  <c:v>47.253</c:v>
                </c:pt>
                <c:pt idx="13">
                  <c:v>35.413000000000004</c:v>
                </c:pt>
                <c:pt idx="14">
                  <c:v>23.573</c:v>
                </c:pt>
                <c:pt idx="15">
                  <c:v>11.732999999999999</c:v>
                </c:pt>
                <c:pt idx="16">
                  <c:v>1.4930000000000001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4.3410000000000002</c:v>
                </c:pt>
                <c:pt idx="23">
                  <c:v>10.260999999999999</c:v>
                </c:pt>
                <c:pt idx="24">
                  <c:v>22.100999999999999</c:v>
                </c:pt>
                <c:pt idx="25">
                  <c:v>33.941000000000003</c:v>
                </c:pt>
                <c:pt idx="26">
                  <c:v>45.781000000000006</c:v>
                </c:pt>
                <c:pt idx="27">
                  <c:v>57.621000000000002</c:v>
                </c:pt>
                <c:pt idx="28">
                  <c:v>10.260999999999999</c:v>
                </c:pt>
                <c:pt idx="29">
                  <c:v>22.100999999999999</c:v>
                </c:pt>
                <c:pt idx="30">
                  <c:v>33.941000000000003</c:v>
                </c:pt>
                <c:pt idx="31">
                  <c:v>45.781000000000006</c:v>
                </c:pt>
                <c:pt idx="32">
                  <c:v>2.1922141711544412</c:v>
                </c:pt>
                <c:pt idx="33">
                  <c:v>9.0706336651912558</c:v>
                </c:pt>
                <c:pt idx="34">
                  <c:v>23.792639311778338</c:v>
                </c:pt>
                <c:pt idx="35">
                  <c:v>35.197986166192088</c:v>
                </c:pt>
                <c:pt idx="36">
                  <c:v>45.881393750601212</c:v>
                </c:pt>
                <c:pt idx="37">
                  <c:v>58.45801853741753</c:v>
                </c:pt>
                <c:pt idx="38">
                  <c:v>59.967394552522855</c:v>
                </c:pt>
                <c:pt idx="39">
                  <c:v>60.074592933002386</c:v>
                </c:pt>
                <c:pt idx="40">
                  <c:v>59.874103059344669</c:v>
                </c:pt>
                <c:pt idx="41">
                  <c:v>60.033365227120193</c:v>
                </c:pt>
                <c:pt idx="42">
                  <c:v>59.967502281140732</c:v>
                </c:pt>
                <c:pt idx="43">
                  <c:v>58.684270377865261</c:v>
                </c:pt>
                <c:pt idx="44">
                  <c:v>47.424668184252667</c:v>
                </c:pt>
                <c:pt idx="45">
                  <c:v>35.358141504170355</c:v>
                </c:pt>
                <c:pt idx="46">
                  <c:v>23.624019517573878</c:v>
                </c:pt>
                <c:pt idx="47">
                  <c:v>11.925477508218188</c:v>
                </c:pt>
                <c:pt idx="48">
                  <c:v>2.0233273350584451</c:v>
                </c:pt>
                <c:pt idx="49">
                  <c:v>0.18760971081994171</c:v>
                </c:pt>
                <c:pt idx="50">
                  <c:v>0.33913252347542766</c:v>
                </c:pt>
                <c:pt idx="51">
                  <c:v>0</c:v>
                </c:pt>
                <c:pt idx="52">
                  <c:v>1.319981951357363E-2</c:v>
                </c:pt>
                <c:pt idx="53">
                  <c:v>0.28664348773193637</c:v>
                </c:pt>
                <c:pt idx="54">
                  <c:v>3.0706773764845172</c:v>
                </c:pt>
                <c:pt idx="55">
                  <c:v>8.9685153637626946</c:v>
                </c:pt>
                <c:pt idx="56">
                  <c:v>20.671662236164934</c:v>
                </c:pt>
                <c:pt idx="57">
                  <c:v>32.078081428616514</c:v>
                </c:pt>
                <c:pt idx="58">
                  <c:v>44.259387507011581</c:v>
                </c:pt>
                <c:pt idx="59">
                  <c:v>56.060915578725051</c:v>
                </c:pt>
                <c:pt idx="60">
                  <c:v>10.476508531854538</c:v>
                </c:pt>
                <c:pt idx="61">
                  <c:v>21.903158780440549</c:v>
                </c:pt>
                <c:pt idx="62">
                  <c:v>33.546143463908919</c:v>
                </c:pt>
                <c:pt idx="63">
                  <c:v>45.688763077590067</c:v>
                </c:pt>
              </c:numCache>
            </c:numRef>
          </c:xVal>
          <c:yVal>
            <c:numRef>
              <c:f>data!$BB$17:$BB$80</c:f>
              <c:numCache>
                <c:formatCode>General</c:formatCode>
                <c:ptCount val="64"/>
                <c:pt idx="32">
                  <c:v>-11.220639554478566</c:v>
                </c:pt>
                <c:pt idx="33">
                  <c:v>-11.321213836074321</c:v>
                </c:pt>
                <c:pt idx="34">
                  <c:v>-11.214737844607498</c:v>
                </c:pt>
                <c:pt idx="35">
                  <c:v>-11.32050031325798</c:v>
                </c:pt>
                <c:pt idx="36">
                  <c:v>-11.049889886099209</c:v>
                </c:pt>
                <c:pt idx="37">
                  <c:v>-11.411691221184356</c:v>
                </c:pt>
                <c:pt idx="38">
                  <c:v>-11.166981127079271</c:v>
                </c:pt>
                <c:pt idx="39">
                  <c:v>-4.1359170721721856</c:v>
                </c:pt>
                <c:pt idx="40">
                  <c:v>0.43612866268586431</c:v>
                </c:pt>
                <c:pt idx="41">
                  <c:v>4.881640656850311</c:v>
                </c:pt>
                <c:pt idx="42">
                  <c:v>10.988229444432182</c:v>
                </c:pt>
                <c:pt idx="43">
                  <c:v>11.411691221184128</c:v>
                </c:pt>
                <c:pt idx="44">
                  <c:v>11.422254440722099</c:v>
                </c:pt>
                <c:pt idx="45">
                  <c:v>11.467379824714271</c:v>
                </c:pt>
                <c:pt idx="46">
                  <c:v>11.220382154393292</c:v>
                </c:pt>
                <c:pt idx="47">
                  <c:v>11.322686418342983</c:v>
                </c:pt>
                <c:pt idx="48">
                  <c:v>11.220639554478566</c:v>
                </c:pt>
                <c:pt idx="49">
                  <c:v>10.216634913471443</c:v>
                </c:pt>
                <c:pt idx="50">
                  <c:v>4.2923660404528734</c:v>
                </c:pt>
                <c:pt idx="51">
                  <c:v>-0.20213878671329297</c:v>
                </c:pt>
                <c:pt idx="52">
                  <c:v>-4.651461532173073</c:v>
                </c:pt>
                <c:pt idx="53">
                  <c:v>-11.198004999916156</c:v>
                </c:pt>
                <c:pt idx="54">
                  <c:v>-0.38966223978198666</c:v>
                </c:pt>
                <c:pt idx="55">
                  <c:v>-0.29234210383640669</c:v>
                </c:pt>
                <c:pt idx="56">
                  <c:v>-0.445160984492321</c:v>
                </c:pt>
                <c:pt idx="57">
                  <c:v>-0.59026745279969628</c:v>
                </c:pt>
                <c:pt idx="58">
                  <c:v>-0.1559538659343529</c:v>
                </c:pt>
                <c:pt idx="59">
                  <c:v>0.20698903883525777</c:v>
                </c:pt>
                <c:pt idx="60">
                  <c:v>10.963202191994696</c:v>
                </c:pt>
                <c:pt idx="61">
                  <c:v>10.898038801341272</c:v>
                </c:pt>
                <c:pt idx="62">
                  <c:v>11.163563026999327</c:v>
                </c:pt>
                <c:pt idx="63">
                  <c:v>11.197565474558587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84-4D37-9A01-6437DEF778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8826032"/>
        <c:axId val="808825488"/>
      </c:scatterChart>
      <c:valAx>
        <c:axId val="808826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8825488"/>
        <c:crosses val="autoZero"/>
        <c:crossBetween val="midCat"/>
      </c:valAx>
      <c:valAx>
        <c:axId val="80882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8826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Scater plot of x,y deviation</a:t>
            </a:r>
            <a:r>
              <a:rPr lang="en-US" baseline="0"/>
              <a:t>s from nominal (mm)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data!$AM$17:$AM$65</c:f>
              <c:numCache>
                <c:formatCode>General</c:formatCode>
                <c:ptCount val="49"/>
                <c:pt idx="0">
                  <c:v>0.53921417115444115</c:v>
                </c:pt>
                <c:pt idx="1">
                  <c:v>0.29763366519125611</c:v>
                </c:pt>
                <c:pt idx="2">
                  <c:v>0.21963931177833729</c:v>
                </c:pt>
                <c:pt idx="3">
                  <c:v>-0.21501383380791594</c:v>
                </c:pt>
                <c:pt idx="4">
                  <c:v>-0.17160624939879199</c:v>
                </c:pt>
                <c:pt idx="5">
                  <c:v>5.0185374175271136E-3</c:v>
                </c:pt>
                <c:pt idx="6">
                  <c:v>-0.32530544747714885</c:v>
                </c:pt>
                <c:pt idx="7">
                  <c:v>-0.21810706699761795</c:v>
                </c:pt>
                <c:pt idx="8">
                  <c:v>-0.41859694065533404</c:v>
                </c:pt>
                <c:pt idx="9">
                  <c:v>-0.25933477287981077</c:v>
                </c:pt>
                <c:pt idx="10">
                  <c:v>-0.32519771885927184</c:v>
                </c:pt>
                <c:pt idx="11">
                  <c:v>0.23127037786525761</c:v>
                </c:pt>
                <c:pt idx="12">
                  <c:v>0.17166818425266683</c:v>
                </c:pt>
                <c:pt idx="13">
                  <c:v>-5.4858495829648746E-2</c:v>
                </c:pt>
                <c:pt idx="14">
                  <c:v>5.1019517573877238E-2</c:v>
                </c:pt>
                <c:pt idx="15">
                  <c:v>0.19247750821818954</c:v>
                </c:pt>
                <c:pt idx="16">
                  <c:v>0.53032733505844476</c:v>
                </c:pt>
                <c:pt idx="17">
                  <c:v>0.18760971081994171</c:v>
                </c:pt>
                <c:pt idx="18">
                  <c:v>0.33913252347542766</c:v>
                </c:pt>
                <c:pt idx="19">
                  <c:v>0</c:v>
                </c:pt>
                <c:pt idx="20">
                  <c:v>1.319981951357363E-2</c:v>
                </c:pt>
                <c:pt idx="21">
                  <c:v>0.28664348773193637</c:v>
                </c:pt>
                <c:pt idx="22">
                  <c:v>-1.270322623515483</c:v>
                </c:pt>
                <c:pt idx="23">
                  <c:v>-1.2924846362373046</c:v>
                </c:pt>
                <c:pt idx="24">
                  <c:v>-1.4293377638350648</c:v>
                </c:pt>
                <c:pt idx="25">
                  <c:v>-1.8629185713834886</c:v>
                </c:pt>
                <c:pt idx="26">
                  <c:v>-1.5216124929884245</c:v>
                </c:pt>
                <c:pt idx="27">
                  <c:v>-1.5600844212749507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0.21550853185453889</c:v>
                </c:pt>
                <c:pt idx="45">
                  <c:v>-0.19784121955945011</c:v>
                </c:pt>
                <c:pt idx="46">
                  <c:v>-0.3948565360910834</c:v>
                </c:pt>
                <c:pt idx="47">
                  <c:v>-9.2236922409938416E-2</c:v>
                </c:pt>
                <c:pt idx="48">
                  <c:v>-0.35797608619213861</c:v>
                </c:pt>
              </c:numCache>
            </c:numRef>
          </c:xVal>
          <c:yVal>
            <c:numRef>
              <c:f>data!$AN$17:$AN$65</c:f>
              <c:numCache>
                <c:formatCode>General</c:formatCode>
                <c:ptCount val="49"/>
                <c:pt idx="0">
                  <c:v>0.27936044552143358</c:v>
                </c:pt>
                <c:pt idx="1">
                  <c:v>0.17878616392567892</c:v>
                </c:pt>
                <c:pt idx="2">
                  <c:v>0.28526215539250188</c:v>
                </c:pt>
                <c:pt idx="3">
                  <c:v>0.17949968674201955</c:v>
                </c:pt>
                <c:pt idx="4">
                  <c:v>0.45011011390079148</c:v>
                </c:pt>
                <c:pt idx="5">
                  <c:v>8.8308778815644473E-2</c:v>
                </c:pt>
                <c:pt idx="6">
                  <c:v>-0.11698112707927066</c:v>
                </c:pt>
                <c:pt idx="7">
                  <c:v>1.4082927827814729E-2</c:v>
                </c:pt>
                <c:pt idx="8">
                  <c:v>-1.3871337314135701E-2</c:v>
                </c:pt>
                <c:pt idx="9">
                  <c:v>-0.16835934314968881</c:v>
                </c:pt>
                <c:pt idx="10">
                  <c:v>-6.1770555567818519E-2</c:v>
                </c:pt>
                <c:pt idx="11">
                  <c:v>-8.8308778815871847E-2</c:v>
                </c:pt>
                <c:pt idx="12">
                  <c:v>-7.7745559277900611E-2</c:v>
                </c:pt>
                <c:pt idx="13">
                  <c:v>-3.2620175285728692E-2</c:v>
                </c:pt>
                <c:pt idx="14">
                  <c:v>-0.27961784560670822</c:v>
                </c:pt>
                <c:pt idx="15">
                  <c:v>-0.17731358165701749</c:v>
                </c:pt>
                <c:pt idx="16">
                  <c:v>-0.27936044552143358</c:v>
                </c:pt>
                <c:pt idx="17">
                  <c:v>-1.1333650865285563</c:v>
                </c:pt>
                <c:pt idx="18">
                  <c:v>-0.40763395954712678</c:v>
                </c:pt>
                <c:pt idx="19">
                  <c:v>-0.30213878671329297</c:v>
                </c:pt>
                <c:pt idx="20">
                  <c:v>-0.15146153217307301</c:v>
                </c:pt>
                <c:pt idx="21">
                  <c:v>0.15199500008384348</c:v>
                </c:pt>
                <c:pt idx="22">
                  <c:v>-0.89766223978198667</c:v>
                </c:pt>
                <c:pt idx="23">
                  <c:v>-0.80034210383640669</c:v>
                </c:pt>
                <c:pt idx="24">
                  <c:v>-0.95316098449232101</c:v>
                </c:pt>
                <c:pt idx="25">
                  <c:v>-1.0982674527996963</c:v>
                </c:pt>
                <c:pt idx="26">
                  <c:v>-0.6639538659343529</c:v>
                </c:pt>
                <c:pt idx="27">
                  <c:v>-0.30101096116474224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-0.53679780800530352</c:v>
                </c:pt>
                <c:pt idx="45">
                  <c:v>-0.60196119865872788</c:v>
                </c:pt>
                <c:pt idx="46">
                  <c:v>-0.33643697300067288</c:v>
                </c:pt>
                <c:pt idx="47">
                  <c:v>-0.30243452544141292</c:v>
                </c:pt>
                <c:pt idx="48">
                  <c:v>-0.48650538297101775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2E-4176-8705-C6E268BD49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8832016"/>
        <c:axId val="808826576"/>
      </c:scatterChart>
      <c:valAx>
        <c:axId val="808832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8826576"/>
        <c:crosses val="autoZero"/>
        <c:crossBetween val="midCat"/>
      </c:valAx>
      <c:valAx>
        <c:axId val="80882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8832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Rib</a:t>
            </a:r>
            <a:r>
              <a:rPr lang="en-US" baseline="0"/>
              <a:t> Fold</a:t>
            </a:r>
          </a:p>
          <a:p>
            <a:pPr>
              <a:defRPr/>
            </a:pPr>
            <a:r>
              <a:rPr lang="en-US" baseline="0"/>
              <a:t>Location in dm and deviation in mm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data!$BV$17:$BV$69</c:f>
              <c:numCache>
                <c:formatCode>General</c:formatCode>
                <c:ptCount val="53"/>
                <c:pt idx="0">
                  <c:v>1.2101430968414206E-14</c:v>
                </c:pt>
                <c:pt idx="1">
                  <c:v>-0.15277559017211201</c:v>
                </c:pt>
                <c:pt idx="2">
                  <c:v>-0.4682505182461657</c:v>
                </c:pt>
                <c:pt idx="3">
                  <c:v>-0.57809355777684535</c:v>
                </c:pt>
                <c:pt idx="4">
                  <c:v>0</c:v>
                </c:pt>
                <c:pt idx="8">
                  <c:v>12.782205226053412</c:v>
                </c:pt>
                <c:pt idx="9">
                  <c:v>12.5</c:v>
                </c:pt>
                <c:pt idx="10">
                  <c:v>12.569528878848713</c:v>
                </c:pt>
                <c:pt idx="11">
                  <c:v>12.973372309933838</c:v>
                </c:pt>
                <c:pt idx="12">
                  <c:v>12.747770391622415</c:v>
                </c:pt>
                <c:pt idx="13">
                  <c:v>12.499999999999561</c:v>
                </c:pt>
                <c:pt idx="14">
                  <c:v>13.402945586355438</c:v>
                </c:pt>
                <c:pt idx="18">
                  <c:v>24.487694888192234</c:v>
                </c:pt>
                <c:pt idx="19">
                  <c:v>24</c:v>
                </c:pt>
                <c:pt idx="20">
                  <c:v>24.365715852008535</c:v>
                </c:pt>
                <c:pt idx="21">
                  <c:v>24.728924168110677</c:v>
                </c:pt>
                <c:pt idx="22">
                  <c:v>24.163928590858465</c:v>
                </c:pt>
                <c:pt idx="23">
                  <c:v>24.000000000000039</c:v>
                </c:pt>
                <c:pt idx="24">
                  <c:v>24.93724855152535</c:v>
                </c:pt>
                <c:pt idx="28">
                  <c:v>36.356606169694274</c:v>
                </c:pt>
                <c:pt idx="29">
                  <c:v>36.200000000000003</c:v>
                </c:pt>
                <c:pt idx="30">
                  <c:v>36.314601667196683</c:v>
                </c:pt>
                <c:pt idx="31">
                  <c:v>36.696368874240797</c:v>
                </c:pt>
                <c:pt idx="32">
                  <c:v>36.488759456369216</c:v>
                </c:pt>
                <c:pt idx="33">
                  <c:v>36.199999999999918</c:v>
                </c:pt>
                <c:pt idx="34">
                  <c:v>36.932531976119698</c:v>
                </c:pt>
                <c:pt idx="38">
                  <c:v>48.627013938610972</c:v>
                </c:pt>
                <c:pt idx="39">
                  <c:v>48.1</c:v>
                </c:pt>
                <c:pt idx="40">
                  <c:v>48.393526965951274</c:v>
                </c:pt>
                <c:pt idx="41">
                  <c:v>48.567023323118924</c:v>
                </c:pt>
                <c:pt idx="42">
                  <c:v>48.272954210280403</c:v>
                </c:pt>
                <c:pt idx="43">
                  <c:v>48.09999999999981</c:v>
                </c:pt>
                <c:pt idx="44">
                  <c:v>47.748010705588499</c:v>
                </c:pt>
                <c:pt idx="48">
                  <c:v>60.300000000000125</c:v>
                </c:pt>
                <c:pt idx="49">
                  <c:v>60.438552706298807</c:v>
                </c:pt>
                <c:pt idx="50">
                  <c:v>60.465107716586012</c:v>
                </c:pt>
                <c:pt idx="51">
                  <c:v>60.425788166746628</c:v>
                </c:pt>
                <c:pt idx="52">
                  <c:v>60.3</c:v>
                </c:pt>
              </c:numCache>
            </c:numRef>
          </c:xVal>
          <c:yVal>
            <c:numRef>
              <c:f>data!$BW$17:$BW$69</c:f>
              <c:numCache>
                <c:formatCode>General</c:formatCode>
                <c:ptCount val="53"/>
                <c:pt idx="0">
                  <c:v>0.15</c:v>
                </c:pt>
                <c:pt idx="1">
                  <c:v>7</c:v>
                </c:pt>
                <c:pt idx="2">
                  <c:v>11.5</c:v>
                </c:pt>
                <c:pt idx="3">
                  <c:v>16.2</c:v>
                </c:pt>
                <c:pt idx="4">
                  <c:v>22.85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21.5</c:v>
                </c:pt>
                <c:pt idx="14">
                  <c:v>23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1.5</c:v>
                </c:pt>
                <c:pt idx="20">
                  <c:v>10.5</c:v>
                </c:pt>
                <c:pt idx="21">
                  <c:v>11.5</c:v>
                </c:pt>
                <c:pt idx="22">
                  <c:v>12.5</c:v>
                </c:pt>
                <c:pt idx="23">
                  <c:v>21.5</c:v>
                </c:pt>
                <c:pt idx="24">
                  <c:v>23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1.5</c:v>
                </c:pt>
                <c:pt idx="30">
                  <c:v>10.5</c:v>
                </c:pt>
                <c:pt idx="31">
                  <c:v>11.5</c:v>
                </c:pt>
                <c:pt idx="32">
                  <c:v>12.5</c:v>
                </c:pt>
                <c:pt idx="33">
                  <c:v>21.5</c:v>
                </c:pt>
                <c:pt idx="34">
                  <c:v>23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1.5</c:v>
                </c:pt>
                <c:pt idx="40">
                  <c:v>10.5</c:v>
                </c:pt>
                <c:pt idx="41">
                  <c:v>11.5</c:v>
                </c:pt>
                <c:pt idx="42">
                  <c:v>12.5</c:v>
                </c:pt>
                <c:pt idx="43">
                  <c:v>21.5</c:v>
                </c:pt>
                <c:pt idx="44">
                  <c:v>23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0.45</c:v>
                </c:pt>
                <c:pt idx="49">
                  <c:v>7.35</c:v>
                </c:pt>
                <c:pt idx="50">
                  <c:v>11.95</c:v>
                </c:pt>
                <c:pt idx="51">
                  <c:v>16.55</c:v>
                </c:pt>
                <c:pt idx="52">
                  <c:v>22.55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D3-4268-8490-BB4AF185FD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6732624"/>
        <c:axId val="566731968"/>
      </c:scatterChart>
      <c:valAx>
        <c:axId val="566732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731968"/>
        <c:crosses val="autoZero"/>
        <c:crossBetween val="midCat"/>
      </c:valAx>
      <c:valAx>
        <c:axId val="56673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732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zoomScale="96" workbookViewId="0" zoomToFit="1"/>
  </sheetViews>
  <pageMargins left="0.7" right="0.7" top="0.75" bottom="0.75" header="0.3" footer="0.3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96" workbookViewId="0" zoomToFit="1"/>
  </sheetViews>
  <pageMargins left="0.7" right="0.7" top="0.75" bottom="0.75" header="0.3" footer="0.3"/>
  <pageSetup orientation="landscape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zoomScale="96" workbookViewId="0" zoomToFit="1"/>
  </sheetViews>
  <pageMargins left="0.7" right="0.7" top="0.75" bottom="0.75" header="0.3" footer="0.3"/>
  <pageSetup orientation="landscape" r:id="rId1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300-000000000000}">
  <sheetPr/>
  <sheetViews>
    <sheetView zoomScale="96" workbookViewId="0" zoomToFit="1"/>
  </sheetViews>
  <pageMargins left="0.7" right="0.7" top="0.75" bottom="0.75" header="0.3" footer="0.3"/>
  <pageSetup orientation="landscape" r:id="rId1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400-000000000000}">
  <sheetPr/>
  <sheetViews>
    <sheetView zoomScale="96" workbookViewId="0" zoomToFit="1"/>
  </sheetViews>
  <pageMargins left="0.7" right="0.7" top="0.75" bottom="0.75" header="0.3" footer="0.3"/>
  <pageSetup orientation="landscape" horizontalDpi="1200" verticalDpi="1200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70625"/>
    <xdr:graphicFrame macro="">
      <xdr:nvGraphicFramePr>
        <xdr:cNvPr id="2" name="Chart 1" title="Surface plot of flatness with head and foot tube (mm)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0.00241</cdr:x>
      <cdr:y>0.00331</cdr:y>
    </cdr:from>
    <cdr:to>
      <cdr:x>1</cdr:x>
      <cdr:y>1</cdr:y>
    </cdr:to>
    <cdr:graphicFrame macro="">
      <cdr:nvGraphicFramePr>
        <cdr:cNvPr id="2" name="Chart 12">
          <a:extLst xmlns:a="http://schemas.openxmlformats.org/drawingml/2006/main">
            <a:ext uri="{FF2B5EF4-FFF2-40B4-BE49-F238E27FC236}">
              <a16:creationId xmlns:a16="http://schemas.microsoft.com/office/drawing/2014/main" id="{FF6069F6-3898-9E49-A8A1-4774A27AC81A}"/>
            </a:ext>
          </a:extLst>
        </cdr:cNvPr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cdr:graphicFrame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706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706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706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706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22"/>
  <sheetViews>
    <sheetView tabSelected="1" workbookViewId="0">
      <selection activeCell="A26" sqref="A26"/>
    </sheetView>
  </sheetViews>
  <sheetFormatPr baseColWidth="10" defaultColWidth="8.83203125" defaultRowHeight="15" x14ac:dyDescent="0.2"/>
  <cols>
    <col min="1" max="1" width="18.1640625" customWidth="1"/>
  </cols>
  <sheetData>
    <row r="1" spans="1:4" x14ac:dyDescent="0.2">
      <c r="B1" t="s">
        <v>78</v>
      </c>
      <c r="C1" t="s">
        <v>59</v>
      </c>
      <c r="D1" t="s">
        <v>60</v>
      </c>
    </row>
    <row r="2" spans="1:4" x14ac:dyDescent="0.2">
      <c r="A2" t="s">
        <v>56</v>
      </c>
      <c r="B2" s="12">
        <f>data!AQ29</f>
        <v>1.8743853816665774</v>
      </c>
      <c r="C2">
        <v>11</v>
      </c>
      <c r="D2" t="s">
        <v>61</v>
      </c>
    </row>
    <row r="3" spans="1:4" x14ac:dyDescent="0.2">
      <c r="A3" t="s">
        <v>57</v>
      </c>
      <c r="B3" s="12">
        <f>data!AV53</f>
        <v>-1.0942492146157952</v>
      </c>
      <c r="C3">
        <v>11</v>
      </c>
      <c r="D3" t="s">
        <v>61</v>
      </c>
    </row>
    <row r="4" spans="1:4" x14ac:dyDescent="0.2">
      <c r="A4" t="s">
        <v>58</v>
      </c>
      <c r="B4" s="12">
        <f>data!AS35</f>
        <v>-0.16222753745885721</v>
      </c>
      <c r="C4">
        <v>2</v>
      </c>
      <c r="D4" t="s">
        <v>62</v>
      </c>
    </row>
    <row r="5" spans="1:4" x14ac:dyDescent="0.2">
      <c r="A5" t="s">
        <v>63</v>
      </c>
      <c r="B5" s="12">
        <f>data!AS36</f>
        <v>0.16470072144578096</v>
      </c>
      <c r="C5">
        <v>2</v>
      </c>
      <c r="D5" t="s">
        <v>62</v>
      </c>
    </row>
    <row r="6" spans="1:4" x14ac:dyDescent="0.2">
      <c r="A6" t="s">
        <v>64</v>
      </c>
      <c r="B6" s="12">
        <f>data!AS37</f>
        <v>0.23602100185297056</v>
      </c>
      <c r="C6">
        <v>2</v>
      </c>
      <c r="D6" t="s">
        <v>62</v>
      </c>
    </row>
    <row r="7" spans="1:4" x14ac:dyDescent="0.2">
      <c r="A7" t="s">
        <v>65</v>
      </c>
      <c r="B7" s="12">
        <f>data!AS38</f>
        <v>-0.13065730751615642</v>
      </c>
      <c r="C7">
        <v>2</v>
      </c>
      <c r="D7" t="s">
        <v>62</v>
      </c>
    </row>
    <row r="8" spans="1:4" x14ac:dyDescent="0.2">
      <c r="A8" t="s">
        <v>66</v>
      </c>
      <c r="B8" s="12">
        <f>data!AS39</f>
        <v>-0.83043842934320211</v>
      </c>
      <c r="C8">
        <v>2</v>
      </c>
      <c r="D8" t="s">
        <v>62</v>
      </c>
    </row>
    <row r="9" spans="1:4" x14ac:dyDescent="0.2">
      <c r="A9" t="s">
        <v>95</v>
      </c>
      <c r="B9" s="12">
        <f>data!AS40</f>
        <v>-0.28205295827242333</v>
      </c>
      <c r="C9">
        <v>2</v>
      </c>
      <c r="D9" t="s">
        <v>62</v>
      </c>
    </row>
    <row r="10" spans="1:4" x14ac:dyDescent="0.2">
      <c r="A10" t="s">
        <v>73</v>
      </c>
      <c r="B10" s="12"/>
    </row>
    <row r="11" spans="1:4" x14ac:dyDescent="0.2">
      <c r="A11" t="s">
        <v>67</v>
      </c>
      <c r="B11" s="12">
        <f>data!BX24</f>
        <v>0.57809355777684535</v>
      </c>
      <c r="C11">
        <v>1.2</v>
      </c>
      <c r="D11" t="s">
        <v>61</v>
      </c>
    </row>
    <row r="12" spans="1:4" x14ac:dyDescent="0.2">
      <c r="A12" t="s">
        <v>68</v>
      </c>
      <c r="B12" s="12">
        <f>data!BX34</f>
        <v>0.47337230993383805</v>
      </c>
      <c r="C12">
        <v>1.2</v>
      </c>
      <c r="D12" t="s">
        <v>61</v>
      </c>
    </row>
    <row r="13" spans="1:4" x14ac:dyDescent="0.2">
      <c r="A13" t="s">
        <v>69</v>
      </c>
      <c r="B13" s="12">
        <f>data!BX44</f>
        <v>0.72892416811067662</v>
      </c>
      <c r="C13">
        <v>1.2</v>
      </c>
      <c r="D13" t="s">
        <v>61</v>
      </c>
    </row>
    <row r="14" spans="1:4" x14ac:dyDescent="0.2">
      <c r="A14" t="s">
        <v>70</v>
      </c>
      <c r="B14" s="12">
        <f>data!BX54</f>
        <v>0.4963688742407939</v>
      </c>
      <c r="C14">
        <v>1.2</v>
      </c>
      <c r="D14" t="s">
        <v>61</v>
      </c>
    </row>
    <row r="15" spans="1:4" x14ac:dyDescent="0.2">
      <c r="A15" t="s">
        <v>71</v>
      </c>
      <c r="B15" s="12">
        <f>data!BX64</f>
        <v>0.46702332311892292</v>
      </c>
      <c r="C15">
        <v>1.2</v>
      </c>
      <c r="D15" t="s">
        <v>61</v>
      </c>
    </row>
    <row r="16" spans="1:4" x14ac:dyDescent="0.2">
      <c r="A16" t="s">
        <v>72</v>
      </c>
      <c r="B16" s="12">
        <f>data!BX72</f>
        <v>0.16510771658601442</v>
      </c>
      <c r="C16">
        <v>1.2</v>
      </c>
      <c r="D16" t="s">
        <v>61</v>
      </c>
    </row>
    <row r="17" spans="1:3" x14ac:dyDescent="0.2">
      <c r="A17" t="s">
        <v>76</v>
      </c>
      <c r="B17" s="18">
        <f>data!AM69</f>
        <v>-1.8629185713834886</v>
      </c>
      <c r="C17" t="s">
        <v>74</v>
      </c>
    </row>
    <row r="18" spans="1:3" x14ac:dyDescent="0.2">
      <c r="A18" t="s">
        <v>77</v>
      </c>
      <c r="B18" s="18">
        <f>data!AN69</f>
        <v>-1.1333650865285563</v>
      </c>
      <c r="C18" t="s">
        <v>74</v>
      </c>
    </row>
    <row r="20" spans="1:3" x14ac:dyDescent="0.2">
      <c r="A20" t="s">
        <v>96</v>
      </c>
    </row>
    <row r="22" spans="1:3" x14ac:dyDescent="0.2">
      <c r="A22" t="s">
        <v>100</v>
      </c>
      <c r="B22" s="14">
        <f>data!AH67</f>
        <v>2299.8790710458989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CH80"/>
  <sheetViews>
    <sheetView topLeftCell="A4" zoomScaleNormal="100" workbookViewId="0">
      <pane xSplit="2" topLeftCell="AK1" activePane="topRight" state="frozen"/>
      <selection pane="topRight" activeCell="AS17" sqref="AS17"/>
    </sheetView>
  </sheetViews>
  <sheetFormatPr baseColWidth="10" defaultColWidth="8.83203125" defaultRowHeight="15" x14ac:dyDescent="0.2"/>
  <cols>
    <col min="2" max="2" width="7.6640625" customWidth="1"/>
    <col min="72" max="72" width="12" bestFit="1" customWidth="1"/>
    <col min="73" max="75" width="12" customWidth="1"/>
    <col min="76" max="76" width="11" bestFit="1" customWidth="1"/>
    <col min="80" max="81" width="9.1640625" customWidth="1"/>
    <col min="83" max="83" width="9.1640625" customWidth="1"/>
    <col min="85" max="85" width="9.1640625" customWidth="1"/>
  </cols>
  <sheetData>
    <row r="1" spans="1:86" x14ac:dyDescent="0.2">
      <c r="A1" t="s">
        <v>55</v>
      </c>
    </row>
    <row r="2" spans="1:86" x14ac:dyDescent="0.2">
      <c r="A2" t="s">
        <v>98</v>
      </c>
    </row>
    <row r="4" spans="1:86" x14ac:dyDescent="0.2">
      <c r="A4">
        <v>1.25</v>
      </c>
      <c r="B4" s="1" t="s">
        <v>6</v>
      </c>
    </row>
    <row r="5" spans="1:86" x14ac:dyDescent="0.2">
      <c r="A5">
        <v>1</v>
      </c>
      <c r="B5" s="1" t="s">
        <v>6</v>
      </c>
    </row>
    <row r="6" spans="1:86" x14ac:dyDescent="0.2">
      <c r="A6">
        <v>15.98</v>
      </c>
      <c r="B6" s="1" t="s">
        <v>26</v>
      </c>
    </row>
    <row r="7" spans="1:86" x14ac:dyDescent="0.2">
      <c r="A7">
        <v>0</v>
      </c>
      <c r="B7" s="1" t="s">
        <v>25</v>
      </c>
      <c r="F7">
        <v>28.98</v>
      </c>
    </row>
    <row r="8" spans="1:86" x14ac:dyDescent="0.2">
      <c r="A8">
        <f>(A4+A6/25.4)*25.4</f>
        <v>47.73</v>
      </c>
      <c r="B8" s="1" t="s">
        <v>3</v>
      </c>
    </row>
    <row r="9" spans="1:86" x14ac:dyDescent="0.2">
      <c r="A9">
        <f>(A5+A7/25.4)*25.4</f>
        <v>25.4</v>
      </c>
      <c r="B9" s="1" t="s">
        <v>4</v>
      </c>
    </row>
    <row r="10" spans="1:86" x14ac:dyDescent="0.2">
      <c r="A10">
        <v>25</v>
      </c>
      <c r="B10" s="1" t="s">
        <v>5</v>
      </c>
    </row>
    <row r="11" spans="1:86" x14ac:dyDescent="0.2">
      <c r="A11">
        <f>2.7*25.4</f>
        <v>68.58</v>
      </c>
    </row>
    <row r="12" spans="1:86" x14ac:dyDescent="0.2">
      <c r="L12" t="s">
        <v>17</v>
      </c>
      <c r="R12" t="s">
        <v>22</v>
      </c>
      <c r="X12" t="s">
        <v>18</v>
      </c>
      <c r="AD12" t="s">
        <v>27</v>
      </c>
      <c r="AG12" t="s">
        <v>28</v>
      </c>
      <c r="AJ12" t="s">
        <v>29</v>
      </c>
      <c r="AM12" t="s">
        <v>30</v>
      </c>
      <c r="AP12" t="s">
        <v>31</v>
      </c>
      <c r="AY12" t="s">
        <v>41</v>
      </c>
      <c r="BD12" t="s">
        <v>144</v>
      </c>
      <c r="BK12" t="s">
        <v>17</v>
      </c>
      <c r="BZ12" t="s">
        <v>145</v>
      </c>
    </row>
    <row r="13" spans="1:86" x14ac:dyDescent="0.2">
      <c r="C13" t="s">
        <v>54</v>
      </c>
      <c r="F13" t="s">
        <v>10</v>
      </c>
      <c r="I13" t="s">
        <v>39</v>
      </c>
      <c r="L13" t="s">
        <v>11</v>
      </c>
      <c r="O13" t="s">
        <v>15</v>
      </c>
      <c r="R13" t="s">
        <v>23</v>
      </c>
      <c r="X13" t="s">
        <v>16</v>
      </c>
      <c r="BK13" t="s">
        <v>11</v>
      </c>
    </row>
    <row r="14" spans="1:86" x14ac:dyDescent="0.2">
      <c r="C14" t="s">
        <v>0</v>
      </c>
      <c r="D14" t="s">
        <v>1</v>
      </c>
      <c r="E14" t="s">
        <v>2</v>
      </c>
      <c r="F14" t="s">
        <v>7</v>
      </c>
      <c r="G14" t="s">
        <v>8</v>
      </c>
      <c r="H14" t="s">
        <v>9</v>
      </c>
      <c r="I14" s="2" t="s">
        <v>7</v>
      </c>
      <c r="J14" s="3" t="s">
        <v>8</v>
      </c>
      <c r="K14" s="4" t="s">
        <v>9</v>
      </c>
      <c r="L14" t="s">
        <v>12</v>
      </c>
      <c r="M14" t="s">
        <v>13</v>
      </c>
      <c r="N14" t="s">
        <v>14</v>
      </c>
      <c r="O14" s="2" t="s">
        <v>7</v>
      </c>
      <c r="P14" s="3" t="s">
        <v>8</v>
      </c>
      <c r="Q14" s="4" t="s">
        <v>9</v>
      </c>
      <c r="R14" t="s">
        <v>12</v>
      </c>
      <c r="S14" t="s">
        <v>13</v>
      </c>
      <c r="T14" t="s">
        <v>14</v>
      </c>
      <c r="U14" s="2" t="s">
        <v>7</v>
      </c>
      <c r="V14" s="3" t="s">
        <v>8</v>
      </c>
      <c r="W14" s="4" t="s">
        <v>9</v>
      </c>
      <c r="X14" t="s">
        <v>12</v>
      </c>
      <c r="Y14" t="s">
        <v>13</v>
      </c>
      <c r="Z14" t="s">
        <v>14</v>
      </c>
      <c r="AA14" s="2" t="s">
        <v>7</v>
      </c>
      <c r="AB14" s="3" t="s">
        <v>8</v>
      </c>
      <c r="AC14" s="4" t="s">
        <v>9</v>
      </c>
      <c r="AD14" s="11" t="s">
        <v>7</v>
      </c>
      <c r="AE14" s="11" t="s">
        <v>8</v>
      </c>
      <c r="AF14" s="11" t="s">
        <v>9</v>
      </c>
      <c r="AG14" s="11" t="s">
        <v>7</v>
      </c>
      <c r="AH14" s="11" t="s">
        <v>8</v>
      </c>
      <c r="AI14" s="11" t="s">
        <v>9</v>
      </c>
      <c r="AJ14" s="11" t="s">
        <v>7</v>
      </c>
      <c r="AK14" s="11" t="s">
        <v>8</v>
      </c>
      <c r="AL14" s="11" t="s">
        <v>9</v>
      </c>
      <c r="AM14" s="11" t="s">
        <v>7</v>
      </c>
      <c r="AN14" s="11" t="s">
        <v>8</v>
      </c>
      <c r="AO14" s="11" t="s">
        <v>9</v>
      </c>
      <c r="AZ14" t="s">
        <v>45</v>
      </c>
      <c r="BA14" t="s">
        <v>47</v>
      </c>
      <c r="BK14" t="s">
        <v>12</v>
      </c>
      <c r="BL14" t="s">
        <v>13</v>
      </c>
      <c r="BM14" t="s">
        <v>14</v>
      </c>
      <c r="BN14" t="s">
        <v>8</v>
      </c>
      <c r="BO14" t="s">
        <v>9</v>
      </c>
    </row>
    <row r="15" spans="1:86" x14ac:dyDescent="0.2">
      <c r="I15" s="5">
        <f>F66</f>
        <v>3108.1104999999998</v>
      </c>
      <c r="J15" s="6">
        <f>G66</f>
        <v>1416.1655000000001</v>
      </c>
      <c r="K15" s="7">
        <f>H66</f>
        <v>-3116.1529999999998</v>
      </c>
      <c r="M15">
        <f>ATAN($J$68/$I$68)</f>
        <v>-1.7890397495895491E-3</v>
      </c>
      <c r="O15" s="5"/>
      <c r="P15" s="6"/>
      <c r="Q15" s="7"/>
      <c r="S15">
        <f>IF(Q68&lt;0,ATAN($O$68/$Q$68)+PI(),ATAN($O$68/$Q$68))-PI()/2</f>
        <v>7.7719203562973682E-3</v>
      </c>
      <c r="U15" s="5"/>
      <c r="V15" s="6"/>
      <c r="W15" s="7"/>
      <c r="Y15">
        <f>ATAN($W$69/$V$69)</f>
        <v>2.6683190622004971E-3</v>
      </c>
      <c r="AA15" s="5"/>
      <c r="AB15" s="6"/>
      <c r="AC15" s="7"/>
      <c r="AG15">
        <f>AD36</f>
        <v>-157.83477075310611</v>
      </c>
      <c r="AY15" t="s">
        <v>42</v>
      </c>
      <c r="AZ15" t="s">
        <v>46</v>
      </c>
      <c r="BA15" t="s">
        <v>48</v>
      </c>
      <c r="BB15" t="s">
        <v>49</v>
      </c>
      <c r="BI15" t="s">
        <v>163</v>
      </c>
      <c r="BJ15" t="s">
        <v>162</v>
      </c>
      <c r="BZ15" t="s">
        <v>172</v>
      </c>
    </row>
    <row r="16" spans="1:86" x14ac:dyDescent="0.2">
      <c r="I16" s="5"/>
      <c r="J16" s="6"/>
      <c r="K16" s="7"/>
      <c r="O16" s="5"/>
      <c r="P16" s="6"/>
      <c r="Q16" s="7"/>
      <c r="U16" s="5"/>
      <c r="V16" s="6"/>
      <c r="W16" s="7"/>
      <c r="AA16" s="5"/>
      <c r="AB16" s="6"/>
      <c r="AC16" s="7"/>
      <c r="AQ16" t="s">
        <v>50</v>
      </c>
      <c r="AR16" t="s">
        <v>51</v>
      </c>
      <c r="AS16" t="s">
        <v>52</v>
      </c>
      <c r="BA16" t="s">
        <v>44</v>
      </c>
      <c r="BB16" t="s">
        <v>43</v>
      </c>
      <c r="BD16" t="s">
        <v>146</v>
      </c>
      <c r="BE16" t="s">
        <v>147</v>
      </c>
      <c r="BF16" t="s">
        <v>2</v>
      </c>
      <c r="BI16" t="s">
        <v>8</v>
      </c>
      <c r="BJ16" t="s">
        <v>9</v>
      </c>
      <c r="BQ16" t="s">
        <v>160</v>
      </c>
      <c r="BR16" t="s">
        <v>161</v>
      </c>
      <c r="BS16" t="s">
        <v>8</v>
      </c>
      <c r="BT16" t="s">
        <v>167</v>
      </c>
      <c r="BZ16" t="s">
        <v>148</v>
      </c>
      <c r="CA16" t="s">
        <v>173</v>
      </c>
      <c r="CC16" t="s">
        <v>174</v>
      </c>
      <c r="CD16" t="s">
        <v>175</v>
      </c>
      <c r="CE16" t="s">
        <v>176</v>
      </c>
      <c r="CF16" t="s">
        <v>177</v>
      </c>
      <c r="CG16" t="s">
        <v>176</v>
      </c>
      <c r="CH16" t="s">
        <v>178</v>
      </c>
    </row>
    <row r="17" spans="2:86" x14ac:dyDescent="0.2">
      <c r="B17" s="13">
        <v>1</v>
      </c>
      <c r="C17" s="13">
        <v>3.1198709999999998</v>
      </c>
      <c r="D17" s="13">
        <v>3.113944</v>
      </c>
      <c r="E17" s="13">
        <v>0.21870800000000001</v>
      </c>
      <c r="F17">
        <f t="shared" ref="F17:F44" si="0">D17*1000</f>
        <v>3113.944</v>
      </c>
      <c r="G17">
        <f>E17*1000</f>
        <v>218.70800000000003</v>
      </c>
      <c r="H17">
        <f>-C17*1000</f>
        <v>-3119.8709999999996</v>
      </c>
      <c r="I17" s="5">
        <f>F17-I$15</f>
        <v>5.8335000000001855</v>
      </c>
      <c r="J17" s="6">
        <f t="shared" ref="J17:K17" si="1">G17-J$15</f>
        <v>-1197.4575</v>
      </c>
      <c r="K17" s="7">
        <f t="shared" si="1"/>
        <v>-3.7179999999998472</v>
      </c>
      <c r="L17">
        <f>((I17^2)+(J17^2))^0.5</f>
        <v>1197.4717090722854</v>
      </c>
      <c r="M17">
        <f>IF(I17&lt;0,(ATAN(J17/I17)+PI()),ATAN(J17/I17))</f>
        <v>-1.5659247936896512</v>
      </c>
      <c r="N17">
        <f>M17-M$15</f>
        <v>-1.5641357539400618</v>
      </c>
      <c r="O17" s="5">
        <f>L17*COS(N17)</f>
        <v>7.9757885876160772</v>
      </c>
      <c r="P17" s="6">
        <f>L17*SIN(N17)</f>
        <v>-1197.4451473136069</v>
      </c>
      <c r="Q17" s="7">
        <f t="shared" ref="Q17" si="2">K17</f>
        <v>-3.7179999999998472</v>
      </c>
      <c r="R17">
        <f>((O17^2)+(Q17^2))^0.5</f>
        <v>8.799814065896264</v>
      </c>
      <c r="S17">
        <f>IF(Q17&lt;0,(ATAN(O17/Q17)+PI()),ATAN(O17/Q17))</f>
        <v>2.0070080058002926</v>
      </c>
      <c r="T17">
        <f>S17-S$15</f>
        <v>1.9992360854439952</v>
      </c>
      <c r="U17" s="5">
        <f t="shared" ref="U17:U44" si="3">R17*SIN(T17)</f>
        <v>8.0044434180483268</v>
      </c>
      <c r="V17" s="6">
        <f>P17</f>
        <v>-1197.4451473136069</v>
      </c>
      <c r="W17" s="7">
        <f t="shared" ref="W17:W44" si="4">R17*COS(T17)</f>
        <v>-3.6559011422094789</v>
      </c>
      <c r="X17">
        <f>((V17^2)+(W17^2))^0.5</f>
        <v>1197.4507281880399</v>
      </c>
      <c r="Y17">
        <f>IF(V17&lt;0,(ATAN(W17/V17)+PI()),ATAN(W17/V17))</f>
        <v>3.1446457285395679</v>
      </c>
      <c r="Z17">
        <f t="shared" ref="Z17:Z44" si="5">Y17-Y$15</f>
        <v>3.1419774094773674</v>
      </c>
      <c r="AA17" s="5">
        <f>U17</f>
        <v>8.0044434180483268</v>
      </c>
      <c r="AB17" s="6">
        <f>X17*COS(Z17)</f>
        <v>-1197.4506395544786</v>
      </c>
      <c r="AC17" s="7">
        <f t="shared" ref="AC17:AC44" si="6">X17*SIN(Z17)</f>
        <v>-0.46072620638284717</v>
      </c>
      <c r="AD17">
        <f>AA17</f>
        <v>8.0044434180483268</v>
      </c>
      <c r="AE17">
        <f>AB17+$A$8</f>
        <v>-1149.7206395544786</v>
      </c>
      <c r="AF17">
        <f>AC17</f>
        <v>-0.46072620638284717</v>
      </c>
      <c r="AG17">
        <f>AD17-AG$15</f>
        <v>165.83921417115445</v>
      </c>
      <c r="AH17">
        <f>AE17</f>
        <v>-1149.7206395544786</v>
      </c>
      <c r="AI17">
        <f>AF17</f>
        <v>-0.46072620638284717</v>
      </c>
      <c r="AJ17">
        <v>165.3</v>
      </c>
      <c r="AK17">
        <f>-2300/2</f>
        <v>-1150</v>
      </c>
      <c r="AL17">
        <v>0</v>
      </c>
      <c r="AM17">
        <f>AG17-AJ17</f>
        <v>0.53921417115444115</v>
      </c>
      <c r="AN17">
        <f t="shared" ref="AN17:AO17" si="7">AH17-AK17</f>
        <v>0.27936044552143358</v>
      </c>
      <c r="AO17">
        <f t="shared" si="7"/>
        <v>-0.46072620638284717</v>
      </c>
      <c r="AP17" s="15" t="s">
        <v>53</v>
      </c>
      <c r="AQ17">
        <f>AO38</f>
        <v>0.67501272277777602</v>
      </c>
      <c r="AR17">
        <f>AO36</f>
        <v>2.3507675097126913E-2</v>
      </c>
      <c r="AS17">
        <f>AO34</f>
        <v>0.31176627506894405</v>
      </c>
      <c r="AT17" s="15"/>
      <c r="AU17" t="s">
        <v>7</v>
      </c>
      <c r="AV17" t="s">
        <v>50</v>
      </c>
      <c r="AW17" t="s">
        <v>51</v>
      </c>
      <c r="AX17" t="s">
        <v>52</v>
      </c>
      <c r="AY17">
        <v>1</v>
      </c>
      <c r="AZ17">
        <f>AJ17/100</f>
        <v>1.653</v>
      </c>
      <c r="BA17">
        <f>AK17/100</f>
        <v>-11.5</v>
      </c>
      <c r="BD17" t="s">
        <v>170</v>
      </c>
      <c r="BE17" t="s">
        <v>53</v>
      </c>
      <c r="BF17">
        <f>AO38</f>
        <v>0.67501272277777602</v>
      </c>
      <c r="BG17">
        <v>22</v>
      </c>
      <c r="BH17">
        <f>BG17+16</f>
        <v>38</v>
      </c>
      <c r="BI17">
        <f>AH38</f>
        <v>-1134.8480049999162</v>
      </c>
      <c r="BJ17" s="6">
        <f>AO38</f>
        <v>0.67501272277777602</v>
      </c>
      <c r="BK17" s="6">
        <f>((BI17^2)+(BJ17^2))^0.5</f>
        <v>1134.8482057502076</v>
      </c>
      <c r="BL17" s="6">
        <f>IF(BI17&lt;0,(ATAN(BJ17/BI17)+PI()),ATAN(BJ17/BI17))</f>
        <v>3.1409978491400352</v>
      </c>
      <c r="BM17" s="6">
        <f>BL17-BI$24</f>
        <v>3.1411579602612023</v>
      </c>
      <c r="BN17" s="6">
        <f>BK17*COS(BM17)</f>
        <v>-1134.8480985307212</v>
      </c>
      <c r="BO17" s="6">
        <f>BK17*SIN(BM17)</f>
        <v>0.49331092846713676</v>
      </c>
      <c r="BQ17">
        <v>0</v>
      </c>
      <c r="BR17">
        <f>BO17+BQ17</f>
        <v>0.49331092846713676</v>
      </c>
      <c r="BS17">
        <v>15</v>
      </c>
      <c r="BT17">
        <f>BR17-BR$21</f>
        <v>1.2101430968414206E-14</v>
      </c>
      <c r="BU17">
        <f>BS17</f>
        <v>15</v>
      </c>
      <c r="BV17">
        <f>BQ17+BT17</f>
        <v>1.2101430968414206E-14</v>
      </c>
      <c r="BW17">
        <f>BS17/100</f>
        <v>0.15</v>
      </c>
      <c r="CA17" t="s">
        <v>149</v>
      </c>
      <c r="CB17" t="s">
        <v>139</v>
      </c>
      <c r="CC17" s="14">
        <f>AM61</f>
        <v>0.21550853185453889</v>
      </c>
      <c r="CD17" t="s">
        <v>179</v>
      </c>
      <c r="CE17" s="14">
        <f>AN61</f>
        <v>-0.53679780800530352</v>
      </c>
      <c r="CF17" t="s">
        <v>179</v>
      </c>
      <c r="CG17" s="14">
        <f>AO61</f>
        <v>9.6738934220256742E-2</v>
      </c>
      <c r="CH17" t="s">
        <v>179</v>
      </c>
    </row>
    <row r="18" spans="2:86" x14ac:dyDescent="0.2">
      <c r="B18" s="13">
        <v>2</v>
      </c>
      <c r="C18" s="13">
        <v>3.1257380000000001</v>
      </c>
      <c r="D18" s="13">
        <v>3.8256770000000002</v>
      </c>
      <c r="E18" s="13">
        <v>0.217335</v>
      </c>
      <c r="F18">
        <f t="shared" si="0"/>
        <v>3825.6770000000001</v>
      </c>
      <c r="G18">
        <f t="shared" ref="G18:G44" si="8">E18*1000</f>
        <v>217.33500000000001</v>
      </c>
      <c r="H18">
        <f t="shared" ref="H18:H44" si="9">-C18*1000</f>
        <v>-3125.7380000000003</v>
      </c>
      <c r="I18" s="5">
        <f t="shared" ref="I18:I44" si="10">F18-I$15</f>
        <v>717.56650000000036</v>
      </c>
      <c r="J18" s="6">
        <f t="shared" ref="J18:J44" si="11">G18-J$15</f>
        <v>-1198.8305</v>
      </c>
      <c r="K18" s="7">
        <f t="shared" ref="K18:K44" si="12">H18-K$15</f>
        <v>-9.5850000000004911</v>
      </c>
      <c r="L18">
        <f>((I18^2)+(J18^2))^0.5</f>
        <v>1397.174380545428</v>
      </c>
      <c r="M18">
        <f>IF(I18&lt;0,(ATAN(J18/I18)+PI()),ATAN(J18/I18))</f>
        <v>-1.0314396906513845</v>
      </c>
      <c r="N18">
        <f>M18-M$15</f>
        <v>-1.0296506509017951</v>
      </c>
      <c r="O18" s="5">
        <f>L18*COS(N18)</f>
        <v>719.71010592936602</v>
      </c>
      <c r="P18" s="6">
        <f>L18*SIN(N18)</f>
        <v>-1197.5448271675016</v>
      </c>
      <c r="Q18" s="7">
        <f t="shared" ref="Q18:Q44" si="13">K18</f>
        <v>-9.5850000000004911</v>
      </c>
      <c r="R18">
        <f t="shared" ref="R18:R44" si="14">((O18^2)+(Q18^2))^0.5</f>
        <v>719.77392895398714</v>
      </c>
      <c r="S18">
        <f t="shared" ref="S18:S44" si="15">IF(Q18&lt;0,(ATAN(O18/Q18)+PI()),ATAN(O18/Q18))</f>
        <v>1.5841134016820135</v>
      </c>
      <c r="T18">
        <f t="shared" ref="T18:T44" si="16">S18-S$15</f>
        <v>1.5763414813257162</v>
      </c>
      <c r="U18" s="5">
        <f t="shared" si="3"/>
        <v>719.7628629120851</v>
      </c>
      <c r="V18" s="6">
        <f t="shared" ref="V18:V44" si="17">P18</f>
        <v>-1197.5448271675016</v>
      </c>
      <c r="W18" s="7">
        <f t="shared" si="4"/>
        <v>-3.9912372089798924</v>
      </c>
      <c r="X18">
        <f t="shared" ref="X18:X44" si="18">((V18^2)+(W18^2))^0.5</f>
        <v>1197.551478246384</v>
      </c>
      <c r="Y18">
        <f t="shared" ref="Y18:Y44" si="19">IF(V18&lt;0,(ATAN(W18/V18)+PI()),ATAN(W18/V18))</f>
        <v>3.1449254911925788</v>
      </c>
      <c r="Z18">
        <f t="shared" si="5"/>
        <v>3.1422571721303783</v>
      </c>
      <c r="AA18" s="5">
        <f t="shared" ref="AA18:AA44" si="20">U18</f>
        <v>719.7628629120851</v>
      </c>
      <c r="AB18" s="6">
        <f t="shared" ref="AB18:AB30" si="21">X18*COS(Z18)</f>
        <v>-1197.5512138360743</v>
      </c>
      <c r="AC18" s="7">
        <f t="shared" si="6"/>
        <v>-0.79579510203119286</v>
      </c>
      <c r="AD18">
        <f t="shared" ref="AD18:AD22" si="22">AA18</f>
        <v>719.7628629120851</v>
      </c>
      <c r="AE18">
        <f t="shared" ref="AE18:AE22" si="23">AB18+$A$8</f>
        <v>-1149.8212138360743</v>
      </c>
      <c r="AF18">
        <f t="shared" ref="AF18:AF22" si="24">AC18</f>
        <v>-0.79579510203119286</v>
      </c>
      <c r="AG18">
        <f t="shared" ref="AG18:AG44" si="25">AD18-AG$15</f>
        <v>877.59763366519121</v>
      </c>
      <c r="AH18">
        <f t="shared" ref="AH18:AH44" si="26">AE18</f>
        <v>-1149.8212138360743</v>
      </c>
      <c r="AI18">
        <f t="shared" ref="AI18:AI44" si="27">AF18</f>
        <v>-0.79579510203119286</v>
      </c>
      <c r="AJ18" s="16">
        <v>877.3</v>
      </c>
      <c r="AK18">
        <f t="shared" ref="AK18:AK22" si="28">-2300/2</f>
        <v>-1150</v>
      </c>
      <c r="AL18">
        <v>0</v>
      </c>
      <c r="AM18">
        <f>AG18-AJ18</f>
        <v>0.29763366519125611</v>
      </c>
      <c r="AN18">
        <f t="shared" ref="AN18:AN44" si="29">AH18-AK18</f>
        <v>0.17878616392567892</v>
      </c>
      <c r="AO18">
        <f t="shared" ref="AO18:AO44" si="30">AI18-AL18</f>
        <v>-0.79579510203119286</v>
      </c>
      <c r="AP18" s="15" t="s">
        <v>32</v>
      </c>
      <c r="AQ18">
        <f>AO17</f>
        <v>-0.46072620638284717</v>
      </c>
      <c r="AR18">
        <f t="shared" ref="AR18:AR23" si="31">AO39</f>
        <v>-0.42986989892654182</v>
      </c>
      <c r="AS18">
        <f>AO33</f>
        <v>0.46072620638312062</v>
      </c>
      <c r="AT18" s="15" t="s">
        <v>32</v>
      </c>
      <c r="AU18">
        <f>AJ17-AJ17</f>
        <v>0</v>
      </c>
      <c r="AV18">
        <f>AQ18</f>
        <v>-0.46072620638284717</v>
      </c>
      <c r="AW18">
        <f>AR18</f>
        <v>-0.42986989892654182</v>
      </c>
      <c r="AX18">
        <f>AS18</f>
        <v>0.46072620638312062</v>
      </c>
      <c r="AY18">
        <v>2</v>
      </c>
      <c r="AZ18">
        <f t="shared" ref="AZ18:AZ44" si="32">AJ18/100</f>
        <v>8.7729999999999997</v>
      </c>
      <c r="BA18">
        <f t="shared" ref="BA18:BA44" si="33">AK18/100</f>
        <v>-11.5</v>
      </c>
      <c r="BD18" t="s">
        <v>170</v>
      </c>
      <c r="BE18" t="s">
        <v>116</v>
      </c>
      <c r="BF18">
        <f>AO37</f>
        <v>0.4126095984767324</v>
      </c>
      <c r="BG18">
        <v>21</v>
      </c>
      <c r="BH18">
        <f t="shared" ref="BH18:BH21" si="34">BG18+16</f>
        <v>37</v>
      </c>
      <c r="BI18">
        <f>AH37</f>
        <v>-450.15146153217307</v>
      </c>
      <c r="BJ18" s="6">
        <f>AO37</f>
        <v>0.4126095984767324</v>
      </c>
      <c r="BK18" s="6">
        <f t="shared" ref="BK18:BK21" si="35">((BI18^2)+(BJ18^2))^0.5</f>
        <v>450.15165063146469</v>
      </c>
      <c r="BL18" s="6">
        <f t="shared" ref="BL18:BL21" si="36">IF(BI18&lt;0,(ATAN(BJ18/BI18)+PI()),ATAN(BJ18/BI18))</f>
        <v>3.1406760521385397</v>
      </c>
      <c r="BM18" s="6">
        <f t="shared" ref="BM18:BM21" si="37">BL18-BI$24</f>
        <v>3.1408361632597068</v>
      </c>
      <c r="BN18" s="6">
        <f t="shared" ref="BN18:BN21" si="38">BK18*COS(BM18)</f>
        <v>-450.15152182561332</v>
      </c>
      <c r="BO18" s="6">
        <f t="shared" ref="BO18:BO21" si="39">BK18*SIN(BM18)</f>
        <v>0.34053533829501265</v>
      </c>
      <c r="BQ18">
        <v>0</v>
      </c>
      <c r="BR18">
        <f t="shared" ref="BR18:BR21" si="40">BO18+BQ18</f>
        <v>0.34053533829501265</v>
      </c>
      <c r="BS18">
        <v>700</v>
      </c>
      <c r="BT18">
        <f t="shared" ref="BT18:BT21" si="41">BR18-BR$21</f>
        <v>-0.15277559017211201</v>
      </c>
      <c r="BU18">
        <f t="shared" ref="BU18:BU69" si="42">BS18</f>
        <v>700</v>
      </c>
      <c r="BV18">
        <f t="shared" ref="BV18:BV69" si="43">BQ18+BT18</f>
        <v>-0.15277559017211201</v>
      </c>
      <c r="BW18">
        <f t="shared" ref="BW18:BW69" si="44">BS18/100</f>
        <v>7</v>
      </c>
      <c r="BZ18">
        <v>1</v>
      </c>
      <c r="CA18" t="s">
        <v>150</v>
      </c>
      <c r="CB18" t="s">
        <v>155</v>
      </c>
      <c r="CC18" s="14">
        <f>AM40</f>
        <v>-1.2924846362373046</v>
      </c>
      <c r="CD18" s="14">
        <f>CC18-CC17</f>
        <v>-1.5079931680918435</v>
      </c>
      <c r="CE18" s="14">
        <f>AN40</f>
        <v>-0.80034210383640669</v>
      </c>
      <c r="CF18" s="14">
        <f>CE18-CE17</f>
        <v>-0.26354429583110317</v>
      </c>
      <c r="CG18" s="14">
        <f>AO40</f>
        <v>-0.32536775104623988</v>
      </c>
      <c r="CH18" s="14">
        <f>CG18-CG17</f>
        <v>-0.42210668526649664</v>
      </c>
    </row>
    <row r="19" spans="2:86" x14ac:dyDescent="0.2">
      <c r="B19" s="13">
        <v>3</v>
      </c>
      <c r="C19" s="13">
        <v>3.1376430000000002</v>
      </c>
      <c r="D19" s="13">
        <v>5.3055490000000001</v>
      </c>
      <c r="E19" s="13">
        <v>0.21479500000000001</v>
      </c>
      <c r="F19">
        <f t="shared" si="0"/>
        <v>5305.549</v>
      </c>
      <c r="G19">
        <f t="shared" si="8"/>
        <v>214.79500000000002</v>
      </c>
      <c r="H19">
        <f t="shared" si="9"/>
        <v>-3137.643</v>
      </c>
      <c r="I19" s="5">
        <f t="shared" si="10"/>
        <v>2197.4385000000002</v>
      </c>
      <c r="J19" s="6">
        <f t="shared" si="11"/>
        <v>-1201.3705</v>
      </c>
      <c r="K19" s="7">
        <f t="shared" si="12"/>
        <v>-21.490000000000236</v>
      </c>
      <c r="L19">
        <f t="shared" ref="L19:L44" si="45">((I19^2)+(J19^2))^0.5</f>
        <v>2504.4015332115778</v>
      </c>
      <c r="M19">
        <f t="shared" ref="M19:M44" si="46">IF(I19&lt;0,(ATAN(J19/I19)+PI()),ATAN(J19/I19))</f>
        <v>-0.5003169079559191</v>
      </c>
      <c r="N19">
        <f t="shared" ref="N19:N44" si="47">M19-M$15</f>
        <v>-0.49852786820632955</v>
      </c>
      <c r="O19" s="5">
        <f t="shared" ref="O19:O44" si="48">L19*COS(N19)</f>
        <v>2199.5842818025931</v>
      </c>
      <c r="P19" s="6">
        <f t="shared" ref="P19:P44" si="49">L19*SIN(N19)</f>
        <v>-1197.4372746826748</v>
      </c>
      <c r="Q19" s="7">
        <f t="shared" si="13"/>
        <v>-21.490000000000236</v>
      </c>
      <c r="R19">
        <f t="shared" si="14"/>
        <v>2199.6892582483165</v>
      </c>
      <c r="S19">
        <f t="shared" si="15"/>
        <v>1.5805660439419427</v>
      </c>
      <c r="T19">
        <f t="shared" si="16"/>
        <v>1.5727941235856453</v>
      </c>
      <c r="U19" s="5">
        <f t="shared" si="3"/>
        <v>2199.6848685586724</v>
      </c>
      <c r="V19" s="6">
        <f t="shared" si="17"/>
        <v>-1197.4372746826748</v>
      </c>
      <c r="W19" s="7">
        <f t="shared" si="4"/>
        <v>-4.394529217536479</v>
      </c>
      <c r="X19">
        <f t="shared" si="18"/>
        <v>1197.4453384962987</v>
      </c>
      <c r="Y19">
        <f t="shared" si="19"/>
        <v>3.1452625823462905</v>
      </c>
      <c r="Z19">
        <f t="shared" si="5"/>
        <v>3.14259426328409</v>
      </c>
      <c r="AA19" s="5">
        <f t="shared" si="20"/>
        <v>2199.6848685586724</v>
      </c>
      <c r="AB19" s="6">
        <f t="shared" si="21"/>
        <v>-1197.4447378446075</v>
      </c>
      <c r="AC19" s="7">
        <f t="shared" si="6"/>
        <v>-1.1993726588888014</v>
      </c>
      <c r="AD19">
        <f t="shared" si="22"/>
        <v>2199.6848685586724</v>
      </c>
      <c r="AE19">
        <f t="shared" si="23"/>
        <v>-1149.7147378446075</v>
      </c>
      <c r="AF19">
        <f t="shared" si="24"/>
        <v>-1.1993726588888014</v>
      </c>
      <c r="AG19">
        <f t="shared" si="25"/>
        <v>2357.5196393117785</v>
      </c>
      <c r="AH19">
        <f t="shared" si="26"/>
        <v>-1149.7147378446075</v>
      </c>
      <c r="AI19">
        <f t="shared" si="27"/>
        <v>-1.1993726588888014</v>
      </c>
      <c r="AJ19">
        <v>2357.3000000000002</v>
      </c>
      <c r="AK19">
        <f t="shared" si="28"/>
        <v>-1150</v>
      </c>
      <c r="AL19">
        <v>0</v>
      </c>
      <c r="AM19">
        <f t="shared" ref="AM19:AM44" si="50">AG19-AJ19</f>
        <v>0.21963931177833729</v>
      </c>
      <c r="AN19">
        <f t="shared" si="29"/>
        <v>0.28526215539250188</v>
      </c>
      <c r="AO19">
        <f t="shared" si="30"/>
        <v>-1.1993726588888014</v>
      </c>
      <c r="AP19" s="15" t="s">
        <v>33</v>
      </c>
      <c r="AQ19">
        <f t="shared" ref="AQ19:AQ24" si="51">AO18</f>
        <v>-0.79579510203119286</v>
      </c>
      <c r="AR19">
        <f t="shared" si="31"/>
        <v>-0.32536775104623988</v>
      </c>
      <c r="AS19">
        <f>AO32</f>
        <v>0.36019113807356695</v>
      </c>
      <c r="AT19" s="15" t="s">
        <v>33</v>
      </c>
      <c r="AU19">
        <f>AJ18-AJ17</f>
        <v>712</v>
      </c>
      <c r="AV19">
        <f t="shared" ref="AV19:AV23" si="52">AQ19</f>
        <v>-0.79579510203119286</v>
      </c>
      <c r="AW19">
        <f t="shared" ref="AW19:AW23" si="53">AR19</f>
        <v>-0.32536775104623988</v>
      </c>
      <c r="AX19">
        <f t="shared" ref="AX19:AX23" si="54">AS19</f>
        <v>0.36019113807356695</v>
      </c>
      <c r="AY19">
        <v>3</v>
      </c>
      <c r="AZ19">
        <f t="shared" si="32"/>
        <v>23.573</v>
      </c>
      <c r="BA19">
        <f t="shared" si="33"/>
        <v>-11.5</v>
      </c>
      <c r="BD19" t="s">
        <v>170</v>
      </c>
      <c r="BE19" t="s">
        <v>115</v>
      </c>
      <c r="BF19">
        <f>AO36</f>
        <v>2.3507675097126913E-2</v>
      </c>
      <c r="BG19">
        <v>20</v>
      </c>
      <c r="BH19">
        <f t="shared" si="34"/>
        <v>36</v>
      </c>
      <c r="BI19">
        <f>AH36</f>
        <v>9.697861213286707</v>
      </c>
      <c r="BJ19" s="6">
        <f>AO36</f>
        <v>2.3507675097126913E-2</v>
      </c>
      <c r="BK19" s="6">
        <f t="shared" si="35"/>
        <v>9.6978897046192074</v>
      </c>
      <c r="BL19" s="6">
        <f t="shared" si="36"/>
        <v>2.4240013893893136E-3</v>
      </c>
      <c r="BM19" s="6">
        <f t="shared" si="37"/>
        <v>2.5841125105564469E-3</v>
      </c>
      <c r="BN19" s="6">
        <f t="shared" si="38"/>
        <v>9.6978573251414026</v>
      </c>
      <c r="BO19" s="6">
        <f t="shared" si="39"/>
        <v>2.5060410220958961E-2</v>
      </c>
      <c r="BQ19">
        <v>0</v>
      </c>
      <c r="BR19">
        <f t="shared" si="40"/>
        <v>2.5060410220958961E-2</v>
      </c>
      <c r="BS19">
        <v>1150</v>
      </c>
      <c r="BT19">
        <f t="shared" si="41"/>
        <v>-0.4682505182461657</v>
      </c>
      <c r="BU19">
        <f t="shared" si="42"/>
        <v>1150</v>
      </c>
      <c r="BV19">
        <f t="shared" si="43"/>
        <v>-0.4682505182461657</v>
      </c>
      <c r="BW19">
        <f t="shared" si="44"/>
        <v>11.5</v>
      </c>
      <c r="CA19" t="s">
        <v>149</v>
      </c>
      <c r="CB19" t="s">
        <v>151</v>
      </c>
      <c r="CC19" s="14">
        <f>AM62</f>
        <v>-0.19784121955945011</v>
      </c>
      <c r="CD19" s="14"/>
      <c r="CE19" s="14">
        <f>AN62</f>
        <v>-0.60196119865872788</v>
      </c>
      <c r="CF19" s="14"/>
      <c r="CG19" s="14">
        <f>AO62</f>
        <v>0.6255792356141866</v>
      </c>
      <c r="CH19" s="14"/>
    </row>
    <row r="20" spans="2:86" x14ac:dyDescent="0.2">
      <c r="B20" s="13">
        <v>4</v>
      </c>
      <c r="C20" s="13">
        <v>3.146522</v>
      </c>
      <c r="D20" s="13">
        <v>6.4890790000000003</v>
      </c>
      <c r="E20" s="13">
        <v>0.21257100000000001</v>
      </c>
      <c r="F20">
        <f t="shared" si="0"/>
        <v>6489.0790000000006</v>
      </c>
      <c r="G20">
        <f t="shared" si="8"/>
        <v>212.571</v>
      </c>
      <c r="H20">
        <f t="shared" si="9"/>
        <v>-3146.5219999999999</v>
      </c>
      <c r="I20" s="5">
        <f t="shared" si="10"/>
        <v>3380.9685000000009</v>
      </c>
      <c r="J20" s="6">
        <f t="shared" si="11"/>
        <v>-1203.5945000000002</v>
      </c>
      <c r="K20" s="7">
        <f t="shared" si="12"/>
        <v>-30.369000000000142</v>
      </c>
      <c r="L20">
        <f t="shared" si="45"/>
        <v>3588.8142496404721</v>
      </c>
      <c r="M20">
        <f t="shared" si="46"/>
        <v>-0.34200204883690799</v>
      </c>
      <c r="N20">
        <f t="shared" si="47"/>
        <v>-0.34021300908731844</v>
      </c>
      <c r="O20" s="5">
        <f t="shared" si="48"/>
        <v>3383.1163665849058</v>
      </c>
      <c r="P20" s="6">
        <f t="shared" si="49"/>
        <v>-1197.543890038211</v>
      </c>
      <c r="Q20" s="7">
        <f t="shared" si="13"/>
        <v>-30.369000000000142</v>
      </c>
      <c r="R20">
        <f t="shared" si="14"/>
        <v>3383.2526695497713</v>
      </c>
      <c r="S20">
        <f t="shared" si="15"/>
        <v>1.5797727204620871</v>
      </c>
      <c r="T20">
        <f t="shared" si="16"/>
        <v>1.5720008001057897</v>
      </c>
      <c r="U20" s="5">
        <f t="shared" si="3"/>
        <v>3383.2502154130862</v>
      </c>
      <c r="V20" s="6">
        <f t="shared" si="17"/>
        <v>-1197.543890038211</v>
      </c>
      <c r="W20" s="7">
        <f t="shared" si="4"/>
        <v>-4.0750365591663273</v>
      </c>
      <c r="X20">
        <f t="shared" si="18"/>
        <v>1197.5508233435478</v>
      </c>
      <c r="Y20">
        <f t="shared" si="19"/>
        <v>3.1449954690227488</v>
      </c>
      <c r="Z20">
        <f t="shared" si="5"/>
        <v>3.1423271499605483</v>
      </c>
      <c r="AA20" s="5">
        <f t="shared" si="20"/>
        <v>3383.2502154130862</v>
      </c>
      <c r="AB20" s="6">
        <f t="shared" si="21"/>
        <v>-1197.550500313258</v>
      </c>
      <c r="AC20" s="7">
        <f t="shared" si="6"/>
        <v>-0.87959665445237079</v>
      </c>
      <c r="AD20">
        <f t="shared" si="22"/>
        <v>3383.2502154130862</v>
      </c>
      <c r="AE20">
        <f t="shared" si="23"/>
        <v>-1149.820500313258</v>
      </c>
      <c r="AF20">
        <f t="shared" si="24"/>
        <v>-0.87959665445237079</v>
      </c>
      <c r="AG20">
        <f t="shared" si="25"/>
        <v>3541.0849861661923</v>
      </c>
      <c r="AH20">
        <f t="shared" si="26"/>
        <v>-1149.820500313258</v>
      </c>
      <c r="AI20">
        <f t="shared" si="27"/>
        <v>-0.87959665445237079</v>
      </c>
      <c r="AJ20">
        <v>3541.3</v>
      </c>
      <c r="AK20">
        <f t="shared" si="28"/>
        <v>-1150</v>
      </c>
      <c r="AL20">
        <v>0</v>
      </c>
      <c r="AM20">
        <f t="shared" si="50"/>
        <v>-0.21501383380791594</v>
      </c>
      <c r="AN20">
        <f t="shared" si="29"/>
        <v>0.17949968674201955</v>
      </c>
      <c r="AO20">
        <f t="shared" si="30"/>
        <v>-0.87959665445237079</v>
      </c>
      <c r="AP20" s="15" t="s">
        <v>34</v>
      </c>
      <c r="AQ20">
        <f t="shared" si="51"/>
        <v>-1.1993726588888014</v>
      </c>
      <c r="AR20">
        <f t="shared" si="31"/>
        <v>-0.22515914714035817</v>
      </c>
      <c r="AS20">
        <f>AO31</f>
        <v>0.65523574670075113</v>
      </c>
      <c r="AT20" s="15" t="s">
        <v>34</v>
      </c>
      <c r="AU20">
        <f>AJ19-AJ17</f>
        <v>2192</v>
      </c>
      <c r="AV20">
        <f t="shared" si="52"/>
        <v>-1.1993726588888014</v>
      </c>
      <c r="AW20">
        <f t="shared" si="53"/>
        <v>-0.22515914714035817</v>
      </c>
      <c r="AX20">
        <f t="shared" si="54"/>
        <v>0.65523574670075113</v>
      </c>
      <c r="AY20">
        <v>4</v>
      </c>
      <c r="AZ20">
        <f t="shared" si="32"/>
        <v>35.413000000000004</v>
      </c>
      <c r="BA20">
        <f t="shared" si="33"/>
        <v>-11.5</v>
      </c>
      <c r="BD20" t="s">
        <v>170</v>
      </c>
      <c r="BE20" t="s">
        <v>114</v>
      </c>
      <c r="BF20">
        <f>AO35</f>
        <v>-0.15996959125719704</v>
      </c>
      <c r="BG20">
        <v>19</v>
      </c>
      <c r="BH20">
        <f t="shared" si="34"/>
        <v>35</v>
      </c>
      <c r="BI20">
        <f>AH35</f>
        <v>469.59236604045287</v>
      </c>
      <c r="BJ20" s="6">
        <f>AO35</f>
        <v>-0.15996959125719704</v>
      </c>
      <c r="BK20" s="6">
        <f t="shared" si="35"/>
        <v>469.59239328777545</v>
      </c>
      <c r="BL20" s="6">
        <f t="shared" si="36"/>
        <v>-3.4065627262653501E-4</v>
      </c>
      <c r="BM20" s="6">
        <f t="shared" si="37"/>
        <v>-1.8054515145940158E-4</v>
      </c>
      <c r="BN20" s="6">
        <f t="shared" si="38"/>
        <v>469.59238563422912</v>
      </c>
      <c r="BO20" s="6">
        <f t="shared" si="39"/>
        <v>-8.4782629309720733E-2</v>
      </c>
      <c r="BQ20">
        <v>0</v>
      </c>
      <c r="BR20">
        <f t="shared" si="40"/>
        <v>-8.4782629309720733E-2</v>
      </c>
      <c r="BS20">
        <v>1620</v>
      </c>
      <c r="BT20">
        <f t="shared" si="41"/>
        <v>-0.57809355777684535</v>
      </c>
      <c r="BU20">
        <f t="shared" si="42"/>
        <v>1620</v>
      </c>
      <c r="BV20">
        <f t="shared" si="43"/>
        <v>-0.57809355777684535</v>
      </c>
      <c r="BW20">
        <f t="shared" si="44"/>
        <v>16.2</v>
      </c>
      <c r="BZ20">
        <v>2</v>
      </c>
      <c r="CA20" t="s">
        <v>150</v>
      </c>
      <c r="CB20" t="s">
        <v>156</v>
      </c>
      <c r="CC20" s="14">
        <f>AM41</f>
        <v>-1.4293377638350648</v>
      </c>
      <c r="CD20" s="14">
        <f>CC20-CC19</f>
        <v>-1.2314965442756147</v>
      </c>
      <c r="CE20" s="14">
        <f>AN41</f>
        <v>-0.95316098449232101</v>
      </c>
      <c r="CF20" s="14">
        <f>CE20-CE19</f>
        <v>-0.35119978583359313</v>
      </c>
      <c r="CG20" s="14">
        <f>AO41</f>
        <v>-0.22515914714035817</v>
      </c>
      <c r="CH20" s="14">
        <f>CG20-CG19</f>
        <v>-0.85073838275454472</v>
      </c>
    </row>
    <row r="21" spans="2:86" x14ac:dyDescent="0.2">
      <c r="B21" s="13">
        <v>5</v>
      </c>
      <c r="C21" s="13">
        <v>3.154026</v>
      </c>
      <c r="D21" s="13">
        <v>7.5530949999999999</v>
      </c>
      <c r="E21" s="13">
        <v>0.21093600000000001</v>
      </c>
      <c r="F21">
        <f t="shared" si="0"/>
        <v>7553.0950000000003</v>
      </c>
      <c r="G21">
        <f t="shared" si="8"/>
        <v>210.93600000000001</v>
      </c>
      <c r="H21">
        <f t="shared" si="9"/>
        <v>-3154.0259999999998</v>
      </c>
      <c r="I21" s="5">
        <f t="shared" si="10"/>
        <v>4444.9845000000005</v>
      </c>
      <c r="J21" s="6">
        <f t="shared" si="11"/>
        <v>-1205.2295000000001</v>
      </c>
      <c r="K21" s="7">
        <f t="shared" si="12"/>
        <v>-37.873000000000047</v>
      </c>
      <c r="L21">
        <f t="shared" si="45"/>
        <v>4605.4820977733161</v>
      </c>
      <c r="M21">
        <f t="shared" si="46"/>
        <v>-0.26477750753846724</v>
      </c>
      <c r="N21">
        <f t="shared" si="47"/>
        <v>-0.26298846778887769</v>
      </c>
      <c r="O21" s="5">
        <f t="shared" si="48"/>
        <v>4447.1335888853482</v>
      </c>
      <c r="P21" s="6">
        <f t="shared" si="49"/>
        <v>-1197.2753215189161</v>
      </c>
      <c r="Q21" s="7">
        <f t="shared" si="13"/>
        <v>-37.873000000000047</v>
      </c>
      <c r="R21">
        <f t="shared" si="14"/>
        <v>4447.2948543492457</v>
      </c>
      <c r="S21">
        <f t="shared" si="15"/>
        <v>1.5793123930832669</v>
      </c>
      <c r="T21">
        <f t="shared" si="16"/>
        <v>1.5715404727269695</v>
      </c>
      <c r="U21" s="5">
        <f t="shared" si="3"/>
        <v>4447.2936229974948</v>
      </c>
      <c r="V21" s="6">
        <f t="shared" si="17"/>
        <v>-1197.2753215189161</v>
      </c>
      <c r="W21" s="7">
        <f t="shared" si="4"/>
        <v>-3.3094360691575355</v>
      </c>
      <c r="X21">
        <f t="shared" si="18"/>
        <v>1197.2798953817439</v>
      </c>
      <c r="Y21">
        <f t="shared" si="19"/>
        <v>3.1443567861006443</v>
      </c>
      <c r="Z21">
        <f t="shared" si="5"/>
        <v>3.1416884670384437</v>
      </c>
      <c r="AA21" s="5">
        <f t="shared" si="20"/>
        <v>4447.2936229974948</v>
      </c>
      <c r="AB21" s="6">
        <f t="shared" si="21"/>
        <v>-1197.2798898860992</v>
      </c>
      <c r="AC21" s="7">
        <f t="shared" si="6"/>
        <v>-0.11471551560090902</v>
      </c>
      <c r="AD21">
        <f t="shared" si="22"/>
        <v>4447.2936229974948</v>
      </c>
      <c r="AE21">
        <f t="shared" si="23"/>
        <v>-1149.5498898860992</v>
      </c>
      <c r="AF21">
        <f t="shared" si="24"/>
        <v>-0.11471551560090902</v>
      </c>
      <c r="AG21">
        <f t="shared" si="25"/>
        <v>4605.1283937506014</v>
      </c>
      <c r="AH21">
        <f t="shared" si="26"/>
        <v>-1149.5498898860992</v>
      </c>
      <c r="AI21">
        <f t="shared" si="27"/>
        <v>-0.11471551560090902</v>
      </c>
      <c r="AJ21">
        <v>4605.3</v>
      </c>
      <c r="AK21">
        <f t="shared" si="28"/>
        <v>-1150</v>
      </c>
      <c r="AL21">
        <v>0</v>
      </c>
      <c r="AM21">
        <f t="shared" si="50"/>
        <v>-0.17160624939879199</v>
      </c>
      <c r="AN21">
        <f t="shared" si="29"/>
        <v>0.45011011390079148</v>
      </c>
      <c r="AO21">
        <f t="shared" si="30"/>
        <v>-0.11471551560090902</v>
      </c>
      <c r="AP21" s="15" t="s">
        <v>35</v>
      </c>
      <c r="AQ21">
        <f t="shared" si="51"/>
        <v>-0.87959665445237079</v>
      </c>
      <c r="AR21">
        <f t="shared" si="31"/>
        <v>-3.4274181112556465E-2</v>
      </c>
      <c r="AS21">
        <f>AO30</f>
        <v>0.66561524693892338</v>
      </c>
      <c r="AT21" s="15" t="s">
        <v>35</v>
      </c>
      <c r="AU21">
        <f>AJ20-AJ17</f>
        <v>3376</v>
      </c>
      <c r="AV21">
        <f t="shared" si="52"/>
        <v>-0.87959665445237079</v>
      </c>
      <c r="AW21">
        <f t="shared" si="53"/>
        <v>-3.4274181112556465E-2</v>
      </c>
      <c r="AX21">
        <f t="shared" si="54"/>
        <v>0.66561524693892338</v>
      </c>
      <c r="AY21">
        <v>5</v>
      </c>
      <c r="AZ21">
        <f t="shared" si="32"/>
        <v>46.053000000000004</v>
      </c>
      <c r="BA21">
        <f t="shared" si="33"/>
        <v>-11.5</v>
      </c>
      <c r="BD21" t="s">
        <v>170</v>
      </c>
      <c r="BE21" t="s">
        <v>113</v>
      </c>
      <c r="BF21">
        <f>AO34</f>
        <v>0.31176627506894405</v>
      </c>
      <c r="BG21">
        <v>18</v>
      </c>
      <c r="BH21">
        <f t="shared" si="34"/>
        <v>34</v>
      </c>
      <c r="BI21">
        <f>AH34</f>
        <v>1133.8666349134714</v>
      </c>
      <c r="BJ21" s="6">
        <f>AO34</f>
        <v>0.31176627506894405</v>
      </c>
      <c r="BK21" s="6">
        <f t="shared" si="35"/>
        <v>1133.8666777748651</v>
      </c>
      <c r="BL21" s="6">
        <f t="shared" si="36"/>
        <v>2.7495849830346187E-4</v>
      </c>
      <c r="BM21" s="6">
        <f t="shared" si="37"/>
        <v>4.3506961947059532E-4</v>
      </c>
      <c r="BN21" s="6">
        <f t="shared" si="38"/>
        <v>1133.8665704625646</v>
      </c>
      <c r="BO21" s="6">
        <f t="shared" si="39"/>
        <v>0.49331092846712465</v>
      </c>
      <c r="BQ21">
        <v>0</v>
      </c>
      <c r="BR21">
        <f t="shared" si="40"/>
        <v>0.49331092846712465</v>
      </c>
      <c r="BS21">
        <v>2285</v>
      </c>
      <c r="BT21">
        <f t="shared" si="41"/>
        <v>0</v>
      </c>
      <c r="BU21">
        <f t="shared" si="42"/>
        <v>2285</v>
      </c>
      <c r="BV21">
        <f t="shared" si="43"/>
        <v>0</v>
      </c>
      <c r="BW21">
        <f t="shared" si="44"/>
        <v>22.85</v>
      </c>
      <c r="CA21" t="s">
        <v>149</v>
      </c>
      <c r="CB21" t="s">
        <v>152</v>
      </c>
      <c r="CC21" s="14">
        <f>AM63</f>
        <v>-0.3948565360910834</v>
      </c>
      <c r="CD21" s="14"/>
      <c r="CE21" s="14">
        <f>AN63</f>
        <v>-0.33643697300067288</v>
      </c>
      <c r="CF21" s="14"/>
      <c r="CG21" s="14">
        <f>AO63</f>
        <v>0.52019708967477618</v>
      </c>
      <c r="CH21" s="14"/>
    </row>
    <row r="22" spans="2:86" x14ac:dyDescent="0.2">
      <c r="B22" s="13">
        <v>6</v>
      </c>
      <c r="C22" s="13">
        <v>3.16309</v>
      </c>
      <c r="D22" s="13">
        <v>8.7932360000000003</v>
      </c>
      <c r="E22" s="13">
        <v>0.20835400000000001</v>
      </c>
      <c r="F22">
        <f t="shared" si="0"/>
        <v>8793.2360000000008</v>
      </c>
      <c r="G22">
        <f t="shared" si="8"/>
        <v>208.35400000000001</v>
      </c>
      <c r="H22">
        <f t="shared" si="9"/>
        <v>-3163.09</v>
      </c>
      <c r="I22" s="5">
        <f t="shared" si="10"/>
        <v>5685.125500000001</v>
      </c>
      <c r="J22" s="6">
        <f t="shared" si="11"/>
        <v>-1207.8115</v>
      </c>
      <c r="K22" s="7">
        <f t="shared" si="12"/>
        <v>-46.937000000000353</v>
      </c>
      <c r="L22">
        <f t="shared" si="45"/>
        <v>5812.0100284051914</v>
      </c>
      <c r="M22">
        <f t="shared" si="46"/>
        <v>-0.20933866141927457</v>
      </c>
      <c r="N22">
        <f t="shared" si="47"/>
        <v>-0.20754962166968502</v>
      </c>
      <c r="O22" s="5">
        <f t="shared" si="48"/>
        <v>5687.2772235472012</v>
      </c>
      <c r="P22" s="6">
        <f t="shared" si="49"/>
        <v>-1197.6386570262964</v>
      </c>
      <c r="Q22" s="7">
        <f t="shared" si="13"/>
        <v>-46.937000000000353</v>
      </c>
      <c r="R22">
        <f t="shared" si="14"/>
        <v>5687.4709053715396</v>
      </c>
      <c r="S22">
        <f t="shared" si="15"/>
        <v>1.5790491220333494</v>
      </c>
      <c r="T22">
        <f t="shared" si="16"/>
        <v>1.571277201677052</v>
      </c>
      <c r="U22" s="5">
        <f t="shared" si="3"/>
        <v>5687.4702477843111</v>
      </c>
      <c r="V22" s="6">
        <f t="shared" si="17"/>
        <v>-1197.6386570262964</v>
      </c>
      <c r="W22" s="7">
        <f t="shared" si="4"/>
        <v>-2.7349617959768673</v>
      </c>
      <c r="X22">
        <f t="shared" si="18"/>
        <v>1197.6417798406067</v>
      </c>
      <c r="Y22">
        <f t="shared" si="19"/>
        <v>3.1438762781419136</v>
      </c>
      <c r="Z22">
        <f t="shared" si="5"/>
        <v>3.1412079590797131</v>
      </c>
      <c r="AA22" s="5">
        <f t="shared" si="20"/>
        <v>5687.4702477843111</v>
      </c>
      <c r="AB22" s="6">
        <f t="shared" si="21"/>
        <v>-1197.6416912211844</v>
      </c>
      <c r="AC22" s="7">
        <f t="shared" si="6"/>
        <v>0.46072620638352918</v>
      </c>
      <c r="AD22">
        <f t="shared" si="22"/>
        <v>5687.4702477843111</v>
      </c>
      <c r="AE22">
        <f t="shared" si="23"/>
        <v>-1149.9116912211844</v>
      </c>
      <c r="AF22">
        <f t="shared" si="24"/>
        <v>0.46072620638352918</v>
      </c>
      <c r="AG22">
        <f t="shared" si="25"/>
        <v>5845.3050185374177</v>
      </c>
      <c r="AH22">
        <f t="shared" si="26"/>
        <v>-1149.9116912211844</v>
      </c>
      <c r="AI22">
        <f t="shared" si="27"/>
        <v>0.46072620638352918</v>
      </c>
      <c r="AJ22" s="16">
        <v>5845.3</v>
      </c>
      <c r="AK22">
        <f t="shared" si="28"/>
        <v>-1150</v>
      </c>
      <c r="AL22">
        <v>0</v>
      </c>
      <c r="AM22">
        <f t="shared" si="50"/>
        <v>5.0185374175271136E-3</v>
      </c>
      <c r="AN22">
        <f t="shared" si="29"/>
        <v>8.8308778815644473E-2</v>
      </c>
      <c r="AO22">
        <f t="shared" si="30"/>
        <v>0.46072620638352918</v>
      </c>
      <c r="AP22" s="15" t="s">
        <v>36</v>
      </c>
      <c r="AQ22">
        <f t="shared" si="51"/>
        <v>-0.11471551560090902</v>
      </c>
      <c r="AR22">
        <f t="shared" si="31"/>
        <v>0.16808744186397909</v>
      </c>
      <c r="AS22">
        <f>AO29</f>
        <v>-0.33667659185194887</v>
      </c>
      <c r="AT22" s="15" t="s">
        <v>36</v>
      </c>
      <c r="AU22">
        <f>AJ21-AJ17</f>
        <v>4440</v>
      </c>
      <c r="AV22">
        <f t="shared" si="52"/>
        <v>-0.11471551560090902</v>
      </c>
      <c r="AW22">
        <f t="shared" si="53"/>
        <v>0.16808744186397909</v>
      </c>
      <c r="AX22">
        <f t="shared" si="54"/>
        <v>-0.33667659185194887</v>
      </c>
      <c r="AY22">
        <v>6</v>
      </c>
      <c r="AZ22">
        <f t="shared" si="32"/>
        <v>58.453000000000003</v>
      </c>
      <c r="BA22">
        <f t="shared" si="33"/>
        <v>-11.5</v>
      </c>
      <c r="BD22" t="s">
        <v>164</v>
      </c>
      <c r="BI22">
        <f>BJ21-BJ17</f>
        <v>-0.36324644770883197</v>
      </c>
      <c r="BJ22" s="6"/>
      <c r="BK22" s="6"/>
      <c r="BL22" s="6"/>
      <c r="BM22" s="6"/>
      <c r="BN22" s="6"/>
      <c r="BO22" s="6"/>
      <c r="BQ22" t="s">
        <v>168</v>
      </c>
      <c r="BW22">
        <f t="shared" si="44"/>
        <v>0</v>
      </c>
      <c r="BX22">
        <f>MAX(BT17:BT21)</f>
        <v>1.2101430968414206E-14</v>
      </c>
      <c r="BZ22">
        <v>3</v>
      </c>
      <c r="CA22" t="s">
        <v>150</v>
      </c>
      <c r="CB22" t="s">
        <v>157</v>
      </c>
      <c r="CC22" s="14">
        <f>AM42</f>
        <v>-1.8629185713834886</v>
      </c>
      <c r="CD22" s="14">
        <f>CC22-CC21</f>
        <v>-1.4680620352924052</v>
      </c>
      <c r="CE22" s="14">
        <f>AN42</f>
        <v>-1.0982674527996963</v>
      </c>
      <c r="CF22" s="14">
        <f>CE22-CE21</f>
        <v>-0.76183047979902341</v>
      </c>
      <c r="CG22" s="14">
        <f>AO42</f>
        <v>-3.4274181112556465E-2</v>
      </c>
      <c r="CH22" s="14">
        <f>CG22-CG21</f>
        <v>-0.5544712707873326</v>
      </c>
    </row>
    <row r="23" spans="2:86" x14ac:dyDescent="0.2">
      <c r="B23" s="13">
        <v>7</v>
      </c>
      <c r="C23" s="13">
        <v>3.0663320000000001</v>
      </c>
      <c r="D23" s="13">
        <v>8.9777979999999999</v>
      </c>
      <c r="E23" s="13">
        <v>0.30028700000000003</v>
      </c>
      <c r="F23">
        <f t="shared" si="0"/>
        <v>8977.7980000000007</v>
      </c>
      <c r="G23">
        <f t="shared" si="8"/>
        <v>300.28700000000003</v>
      </c>
      <c r="H23">
        <f t="shared" si="9"/>
        <v>-3066.3319999999999</v>
      </c>
      <c r="I23" s="5">
        <f t="shared" si="10"/>
        <v>5869.6875000000009</v>
      </c>
      <c r="J23" s="6">
        <f t="shared" si="11"/>
        <v>-1115.8785</v>
      </c>
      <c r="K23" s="7">
        <f t="shared" si="12"/>
        <v>49.820999999999913</v>
      </c>
      <c r="L23">
        <f t="shared" si="45"/>
        <v>5974.8151581800848</v>
      </c>
      <c r="M23">
        <f t="shared" si="46"/>
        <v>-0.1878668307621747</v>
      </c>
      <c r="N23">
        <f t="shared" si="47"/>
        <v>-0.18607779101258515</v>
      </c>
      <c r="O23" s="5">
        <f t="shared" si="48"/>
        <v>5871.6744564833143</v>
      </c>
      <c r="P23" s="6">
        <f t="shared" si="49"/>
        <v>-1105.3756155714166</v>
      </c>
      <c r="Q23" s="7">
        <f t="shared" si="13"/>
        <v>49.820999999999913</v>
      </c>
      <c r="R23">
        <f t="shared" si="14"/>
        <v>5871.8858176023505</v>
      </c>
      <c r="S23">
        <f t="shared" si="15"/>
        <v>1.5623115572791915</v>
      </c>
      <c r="T23">
        <f t="shared" si="16"/>
        <v>1.5545396369228941</v>
      </c>
      <c r="U23" s="5">
        <f t="shared" si="3"/>
        <v>5871.1099237994167</v>
      </c>
      <c r="V23" s="6">
        <f t="shared" si="17"/>
        <v>-1105.3756155714166</v>
      </c>
      <c r="W23" s="7">
        <f t="shared" si="4"/>
        <v>95.45322217522299</v>
      </c>
      <c r="X23">
        <f t="shared" si="18"/>
        <v>1109.48932808005</v>
      </c>
      <c r="Y23">
        <f t="shared" si="19"/>
        <v>3.0554526905212169</v>
      </c>
      <c r="Z23">
        <f t="shared" si="5"/>
        <v>3.0527843714590164</v>
      </c>
      <c r="AA23" s="5">
        <f t="shared" si="20"/>
        <v>5871.1099237994167</v>
      </c>
      <c r="AB23" s="6">
        <f t="shared" si="21"/>
        <v>-1105.1169811270793</v>
      </c>
      <c r="AC23" s="7">
        <f t="shared" si="6"/>
        <v>98.402373691347094</v>
      </c>
      <c r="AD23">
        <f>AA23</f>
        <v>5871.1099237994167</v>
      </c>
      <c r="AE23">
        <f>AB23</f>
        <v>-1105.1169811270793</v>
      </c>
      <c r="AF23">
        <f>AC23-$A$8</f>
        <v>50.672373691347097</v>
      </c>
      <c r="AG23">
        <f t="shared" si="25"/>
        <v>6028.9446945525233</v>
      </c>
      <c r="AH23">
        <f t="shared" si="26"/>
        <v>-1105.1169811270793</v>
      </c>
      <c r="AI23">
        <f t="shared" si="27"/>
        <v>50.672373691347097</v>
      </c>
      <c r="AJ23">
        <v>6029.27</v>
      </c>
      <c r="AK23">
        <v>-1105</v>
      </c>
      <c r="AL23">
        <v>50.8</v>
      </c>
      <c r="AM23">
        <f t="shared" si="50"/>
        <v>-0.32530544747714885</v>
      </c>
      <c r="AN23">
        <f t="shared" si="29"/>
        <v>-0.11698112707927066</v>
      </c>
      <c r="AO23">
        <f t="shared" si="30"/>
        <v>-0.12762630865289992</v>
      </c>
      <c r="AP23" s="15" t="s">
        <v>37</v>
      </c>
      <c r="AQ23">
        <f t="shared" si="51"/>
        <v>0.46072620638352918</v>
      </c>
      <c r="AR23">
        <f t="shared" si="31"/>
        <v>0.48569181462686362</v>
      </c>
      <c r="AS23">
        <f>AO28</f>
        <v>-0.46072620638312062</v>
      </c>
      <c r="AT23" s="15" t="s">
        <v>37</v>
      </c>
      <c r="AU23">
        <f>AJ22-AJ17</f>
        <v>5680</v>
      </c>
      <c r="AV23">
        <f t="shared" si="52"/>
        <v>0.46072620638352918</v>
      </c>
      <c r="AW23">
        <f t="shared" si="53"/>
        <v>0.48569181462686362</v>
      </c>
      <c r="AX23">
        <f t="shared" si="54"/>
        <v>-0.46072620638312062</v>
      </c>
      <c r="AY23">
        <v>7</v>
      </c>
      <c r="AZ23">
        <f t="shared" si="32"/>
        <v>60.292700000000004</v>
      </c>
      <c r="BA23">
        <f t="shared" si="33"/>
        <v>-11.05</v>
      </c>
      <c r="BD23" t="s">
        <v>165</v>
      </c>
      <c r="BI23">
        <f>BI21-BI17</f>
        <v>2268.7146399133876</v>
      </c>
      <c r="BJ23" s="6"/>
      <c r="BK23" s="6"/>
      <c r="BL23" s="6"/>
      <c r="BM23" s="6"/>
      <c r="BN23" s="6"/>
      <c r="BO23" s="6"/>
      <c r="BQ23" t="s">
        <v>169</v>
      </c>
      <c r="BW23">
        <f t="shared" si="44"/>
        <v>0</v>
      </c>
      <c r="BX23">
        <f>-MIN(BT17:BT21)</f>
        <v>0.57809355777684535</v>
      </c>
      <c r="CA23" t="s">
        <v>149</v>
      </c>
      <c r="CB23" t="s">
        <v>153</v>
      </c>
      <c r="CC23" s="14">
        <f>AM64</f>
        <v>-9.2236922409938416E-2</v>
      </c>
      <c r="CD23" s="14"/>
      <c r="CE23" s="14">
        <f>AN64</f>
        <v>-0.30243452544141292</v>
      </c>
      <c r="CF23" s="14"/>
      <c r="CG23" s="14">
        <f>AO64</f>
        <v>0.26031056587829099</v>
      </c>
      <c r="CH23" s="14"/>
    </row>
    <row r="24" spans="2:86" x14ac:dyDescent="0.2">
      <c r="B24" s="13">
        <v>8</v>
      </c>
      <c r="C24" s="13">
        <v>3.0643850000000001</v>
      </c>
      <c r="D24" s="13">
        <v>8.9791550000000004</v>
      </c>
      <c r="E24" s="13">
        <v>0.99041400000000002</v>
      </c>
      <c r="F24">
        <f t="shared" si="0"/>
        <v>8979.1550000000007</v>
      </c>
      <c r="G24">
        <f t="shared" si="8"/>
        <v>990.41399999999999</v>
      </c>
      <c r="H24">
        <f t="shared" si="9"/>
        <v>-3064.3850000000002</v>
      </c>
      <c r="I24" s="5">
        <f t="shared" si="10"/>
        <v>5871.0445000000009</v>
      </c>
      <c r="J24" s="6">
        <f t="shared" si="11"/>
        <v>-425.75150000000008</v>
      </c>
      <c r="K24" s="7">
        <f t="shared" si="12"/>
        <v>51.767999999999574</v>
      </c>
      <c r="L24">
        <f t="shared" si="45"/>
        <v>5886.461403995826</v>
      </c>
      <c r="M24">
        <f t="shared" si="46"/>
        <v>-7.2390447833486166E-2</v>
      </c>
      <c r="N24">
        <f t="shared" si="47"/>
        <v>-7.0601408083896616E-2</v>
      </c>
      <c r="O24" s="5">
        <f t="shared" si="48"/>
        <v>5871.7967903350236</v>
      </c>
      <c r="P24" s="6">
        <f t="shared" si="49"/>
        <v>-415.24729227753187</v>
      </c>
      <c r="Q24" s="7">
        <f t="shared" si="13"/>
        <v>51.767999999999574</v>
      </c>
      <c r="R24">
        <f t="shared" si="14"/>
        <v>5872.024989116846</v>
      </c>
      <c r="S24">
        <f t="shared" si="15"/>
        <v>1.5619801738136891</v>
      </c>
      <c r="T24">
        <f t="shared" si="16"/>
        <v>1.5542082534573918</v>
      </c>
      <c r="U24" s="5">
        <f t="shared" si="3"/>
        <v>5871.2171221798963</v>
      </c>
      <c r="V24" s="6">
        <f t="shared" si="17"/>
        <v>-415.24729227753187</v>
      </c>
      <c r="W24" s="7">
        <f t="shared" si="4"/>
        <v>97.401114132826763</v>
      </c>
      <c r="X24">
        <f t="shared" si="18"/>
        <v>426.51763243521117</v>
      </c>
      <c r="Y24">
        <f t="shared" si="19"/>
        <v>2.9111960877489862</v>
      </c>
      <c r="Z24">
        <f t="shared" si="5"/>
        <v>2.9085277686867856</v>
      </c>
      <c r="AA24" s="5">
        <f t="shared" si="20"/>
        <v>5871.2171221798963</v>
      </c>
      <c r="AB24" s="6">
        <f t="shared" si="21"/>
        <v>-414.98591707217219</v>
      </c>
      <c r="AC24" s="7">
        <f t="shared" si="6"/>
        <v>98.508778339324166</v>
      </c>
      <c r="AD24">
        <f t="shared" ref="AD24:AD27" si="55">AA24</f>
        <v>5871.2171221798963</v>
      </c>
      <c r="AE24">
        <f t="shared" ref="AE24:AE27" si="56">AB24</f>
        <v>-414.98591707217219</v>
      </c>
      <c r="AF24">
        <f t="shared" ref="AF24:AF27" si="57">AC24-$A$8</f>
        <v>50.77877833932417</v>
      </c>
      <c r="AG24">
        <f t="shared" si="25"/>
        <v>6029.0518929330028</v>
      </c>
      <c r="AH24">
        <f t="shared" si="26"/>
        <v>-414.98591707217219</v>
      </c>
      <c r="AI24">
        <f t="shared" si="27"/>
        <v>50.77877833932417</v>
      </c>
      <c r="AJ24">
        <v>6029.27</v>
      </c>
      <c r="AK24">
        <v>-415</v>
      </c>
      <c r="AL24">
        <v>50.8</v>
      </c>
      <c r="AM24">
        <f t="shared" si="50"/>
        <v>-0.21810706699761795</v>
      </c>
      <c r="AN24">
        <f t="shared" si="29"/>
        <v>1.4082927827814729E-2</v>
      </c>
      <c r="AO24">
        <f t="shared" si="30"/>
        <v>-2.1221660675827536E-2</v>
      </c>
      <c r="AP24" s="15" t="s">
        <v>38</v>
      </c>
      <c r="AQ24">
        <f t="shared" si="51"/>
        <v>-0.12762630865289992</v>
      </c>
      <c r="AR24">
        <f>AO25</f>
        <v>-1.6093316962418669E-2</v>
      </c>
      <c r="AS24">
        <f>AO27</f>
        <v>-0.23057629574393701</v>
      </c>
      <c r="AY24">
        <v>8</v>
      </c>
      <c r="AZ24">
        <f t="shared" si="32"/>
        <v>60.292700000000004</v>
      </c>
      <c r="BA24">
        <f t="shared" si="33"/>
        <v>-4.1500000000000004</v>
      </c>
      <c r="BD24" t="s">
        <v>14</v>
      </c>
      <c r="BI24">
        <f>ATAN(BI22/BI23)</f>
        <v>-1.6011112116713343E-4</v>
      </c>
      <c r="BJ24" s="6"/>
      <c r="BK24" s="6"/>
      <c r="BL24" s="6"/>
      <c r="BM24" s="6"/>
      <c r="BN24" s="6"/>
      <c r="BO24" s="6"/>
      <c r="BQ24" t="s">
        <v>166</v>
      </c>
      <c r="BW24">
        <f t="shared" si="44"/>
        <v>0</v>
      </c>
      <c r="BX24">
        <f>IF(ABS(BX22)&gt;ABS(BX23),BX22,BX23)</f>
        <v>0.57809355777684535</v>
      </c>
      <c r="BZ24">
        <v>4</v>
      </c>
      <c r="CA24" t="s">
        <v>150</v>
      </c>
      <c r="CB24" t="s">
        <v>158</v>
      </c>
      <c r="CC24" s="14">
        <f>AM43</f>
        <v>-1.5216124929884245</v>
      </c>
      <c r="CD24" s="14">
        <f>CC24-CC23</f>
        <v>-1.4293755705784861</v>
      </c>
      <c r="CE24" s="14">
        <f>AN43</f>
        <v>-0.6639538659343529</v>
      </c>
      <c r="CF24" s="14">
        <f>CE24-CE23</f>
        <v>-0.36151934049293999</v>
      </c>
      <c r="CG24" s="14">
        <f>AO43</f>
        <v>0.16808744186397909</v>
      </c>
      <c r="CH24" s="14">
        <f>CG24-CG23</f>
        <v>-9.2223124014311902E-2</v>
      </c>
    </row>
    <row r="25" spans="2:86" x14ac:dyDescent="0.2">
      <c r="B25" s="13">
        <v>9</v>
      </c>
      <c r="C25" s="13">
        <v>3.063151</v>
      </c>
      <c r="D25" s="13">
        <v>8.979787</v>
      </c>
      <c r="E25" s="13">
        <v>1.4503839999999999</v>
      </c>
      <c r="F25">
        <f t="shared" si="0"/>
        <v>8979.7870000000003</v>
      </c>
      <c r="G25">
        <f t="shared" si="8"/>
        <v>1450.3839999999998</v>
      </c>
      <c r="H25">
        <f t="shared" si="9"/>
        <v>-3063.1509999999998</v>
      </c>
      <c r="I25" s="5">
        <f t="shared" si="10"/>
        <v>5871.6765000000005</v>
      </c>
      <c r="J25" s="6">
        <f t="shared" si="11"/>
        <v>34.218499999999722</v>
      </c>
      <c r="K25" s="7">
        <f t="shared" si="12"/>
        <v>53.001999999999953</v>
      </c>
      <c r="L25">
        <f t="shared" si="45"/>
        <v>5871.7762071109719</v>
      </c>
      <c r="M25">
        <f t="shared" si="46"/>
        <v>5.8276563137806495E-3</v>
      </c>
      <c r="N25">
        <f t="shared" si="47"/>
        <v>7.6166960633701989E-3</v>
      </c>
      <c r="O25" s="5">
        <f t="shared" si="48"/>
        <v>5871.6058851489688</v>
      </c>
      <c r="P25" s="6">
        <f t="shared" si="49"/>
        <v>44.723102290650871</v>
      </c>
      <c r="Q25" s="7">
        <f t="shared" si="13"/>
        <v>53.001999999999953</v>
      </c>
      <c r="R25">
        <f t="shared" si="14"/>
        <v>5871.8451003513374</v>
      </c>
      <c r="S25">
        <f t="shared" si="15"/>
        <v>1.5617697399449841</v>
      </c>
      <c r="T25">
        <f t="shared" si="16"/>
        <v>1.5539978195886868</v>
      </c>
      <c r="U25" s="5">
        <f t="shared" si="3"/>
        <v>5871.0166323062394</v>
      </c>
      <c r="V25" s="6">
        <f t="shared" si="17"/>
        <v>44.723102290650871</v>
      </c>
      <c r="W25" s="7">
        <f t="shared" si="4"/>
        <v>98.633593179554907</v>
      </c>
      <c r="X25">
        <f t="shared" si="18"/>
        <v>108.29931478088844</v>
      </c>
      <c r="Y25">
        <f t="shared" si="19"/>
        <v>1.1450964312781715</v>
      </c>
      <c r="Z25">
        <f t="shared" si="5"/>
        <v>1.142428112215971</v>
      </c>
      <c r="AA25" s="5">
        <f t="shared" si="20"/>
        <v>5871.0166323062394</v>
      </c>
      <c r="AB25" s="6">
        <f t="shared" si="21"/>
        <v>44.986128662685864</v>
      </c>
      <c r="AC25" s="7">
        <f t="shared" si="6"/>
        <v>98.513906683037575</v>
      </c>
      <c r="AD25">
        <f t="shared" si="55"/>
        <v>5871.0166323062394</v>
      </c>
      <c r="AE25">
        <f t="shared" si="56"/>
        <v>44.986128662685864</v>
      </c>
      <c r="AF25">
        <f t="shared" si="57"/>
        <v>50.783906683037578</v>
      </c>
      <c r="AG25">
        <f t="shared" si="25"/>
        <v>6028.8514030593451</v>
      </c>
      <c r="AH25">
        <f t="shared" si="26"/>
        <v>44.986128662685864</v>
      </c>
      <c r="AI25">
        <f t="shared" si="27"/>
        <v>50.783906683037578</v>
      </c>
      <c r="AJ25">
        <v>6029.27</v>
      </c>
      <c r="AK25">
        <v>45</v>
      </c>
      <c r="AL25">
        <v>50.8</v>
      </c>
      <c r="AM25">
        <f t="shared" si="50"/>
        <v>-0.41859694065533404</v>
      </c>
      <c r="AN25">
        <f t="shared" si="29"/>
        <v>-1.3871337314135701E-2</v>
      </c>
      <c r="AO25">
        <f t="shared" si="30"/>
        <v>-1.6093316962418669E-2</v>
      </c>
      <c r="AY25">
        <v>9</v>
      </c>
      <c r="AZ25">
        <f t="shared" si="32"/>
        <v>60.292700000000004</v>
      </c>
      <c r="BA25">
        <f t="shared" si="33"/>
        <v>0.45</v>
      </c>
      <c r="BD25">
        <v>1</v>
      </c>
      <c r="BE25" t="s">
        <v>33</v>
      </c>
      <c r="BF25">
        <f>AO18</f>
        <v>-0.79579510203119286</v>
      </c>
      <c r="BG25">
        <v>2</v>
      </c>
      <c r="BH25">
        <f>BG25+16</f>
        <v>18</v>
      </c>
      <c r="BI25">
        <f>AH18</f>
        <v>-1149.8212138360743</v>
      </c>
      <c r="BJ25" s="6">
        <f>AO18</f>
        <v>-0.79579510203119286</v>
      </c>
      <c r="BK25" s="6">
        <f>((BI25^2)+(BJ25^2))^0.5</f>
        <v>1149.8214892222652</v>
      </c>
      <c r="BL25" s="6">
        <f>IF(BI25&lt;0,(ATAN(BJ25/BI25)+PI()),ATAN(BJ25/BI25))</f>
        <v>3.1422847568188792</v>
      </c>
      <c r="BM25" s="6">
        <f>BL25-BI$34</f>
        <v>3.14205200519448</v>
      </c>
      <c r="BN25" s="6">
        <f>BK25*COS(BM25)</f>
        <v>-1149.8213679138601</v>
      </c>
      <c r="BO25" s="6">
        <f>BK25*SIN(BM25)</f>
        <v>-0.52817232760319377</v>
      </c>
      <c r="BQ25">
        <v>12.5</v>
      </c>
      <c r="BR25">
        <f>BO25+BQ25</f>
        <v>11.971827672396806</v>
      </c>
      <c r="BS25">
        <v>0</v>
      </c>
      <c r="BT25">
        <f>BR25-BR$26</f>
        <v>0.28220522605341181</v>
      </c>
      <c r="BU25">
        <f t="shared" si="42"/>
        <v>0</v>
      </c>
      <c r="BV25">
        <f t="shared" si="43"/>
        <v>12.782205226053412</v>
      </c>
      <c r="BW25">
        <f t="shared" si="44"/>
        <v>0</v>
      </c>
      <c r="CA25" t="s">
        <v>149</v>
      </c>
      <c r="CB25" t="s">
        <v>154</v>
      </c>
      <c r="CC25" s="14">
        <f>AM65</f>
        <v>-0.35797608619213861</v>
      </c>
      <c r="CD25" s="14"/>
      <c r="CE25" s="14">
        <f>AN65</f>
        <v>-0.48650538297101775</v>
      </c>
      <c r="CF25" s="14"/>
      <c r="CG25" s="14">
        <f>AO65</f>
        <v>0.35260060814914002</v>
      </c>
      <c r="CH25" s="14"/>
    </row>
    <row r="26" spans="2:86" x14ac:dyDescent="0.2">
      <c r="B26" s="13">
        <v>10</v>
      </c>
      <c r="C26" s="13">
        <v>3.0619860000000001</v>
      </c>
      <c r="D26" s="13">
        <v>8.9807780000000008</v>
      </c>
      <c r="E26" s="13">
        <v>1.9102269999999999</v>
      </c>
      <c r="F26">
        <f t="shared" si="0"/>
        <v>8980.7780000000002</v>
      </c>
      <c r="G26">
        <f t="shared" si="8"/>
        <v>1910.2269999999999</v>
      </c>
      <c r="H26">
        <f t="shared" si="9"/>
        <v>-3061.9859999999999</v>
      </c>
      <c r="I26" s="5">
        <f t="shared" si="10"/>
        <v>5872.6675000000005</v>
      </c>
      <c r="J26" s="6">
        <f t="shared" si="11"/>
        <v>494.0614999999998</v>
      </c>
      <c r="K26" s="7">
        <f t="shared" si="12"/>
        <v>54.166999999999916</v>
      </c>
      <c r="L26">
        <f t="shared" si="45"/>
        <v>5893.4133005702652</v>
      </c>
      <c r="M26">
        <f t="shared" si="46"/>
        <v>8.3931334639619007E-2</v>
      </c>
      <c r="N26">
        <f t="shared" si="47"/>
        <v>8.5720374389208556E-2</v>
      </c>
      <c r="O26" s="5">
        <f t="shared" si="48"/>
        <v>5871.7742065963221</v>
      </c>
      <c r="P26" s="6">
        <f t="shared" si="49"/>
        <v>504.56713932700347</v>
      </c>
      <c r="Q26" s="7">
        <f t="shared" si="13"/>
        <v>54.166999999999916</v>
      </c>
      <c r="R26">
        <f t="shared" si="14"/>
        <v>5872.0240460286659</v>
      </c>
      <c r="S26">
        <f t="shared" si="15"/>
        <v>1.5615716083996074</v>
      </c>
      <c r="T26">
        <f t="shared" si="16"/>
        <v>1.55379968804331</v>
      </c>
      <c r="U26" s="5">
        <f t="shared" si="3"/>
        <v>5871.1758944740141</v>
      </c>
      <c r="V26" s="6">
        <f t="shared" si="17"/>
        <v>504.56713932700347</v>
      </c>
      <c r="W26" s="7">
        <f t="shared" si="4"/>
        <v>99.799866162846058</v>
      </c>
      <c r="X26">
        <f t="shared" si="18"/>
        <v>514.34230953204474</v>
      </c>
      <c r="Y26">
        <f t="shared" si="19"/>
        <v>0.19527258087904242</v>
      </c>
      <c r="Z26">
        <f t="shared" si="5"/>
        <v>0.19260426181684193</v>
      </c>
      <c r="AA26" s="5">
        <f t="shared" si="20"/>
        <v>5871.1758944740141</v>
      </c>
      <c r="AB26" s="6">
        <f t="shared" si="21"/>
        <v>504.83164065685031</v>
      </c>
      <c r="AC26" s="7">
        <f t="shared" si="6"/>
        <v>98.453166360815899</v>
      </c>
      <c r="AD26">
        <f t="shared" si="55"/>
        <v>5871.1758944740141</v>
      </c>
      <c r="AE26">
        <f t="shared" si="56"/>
        <v>504.83164065685031</v>
      </c>
      <c r="AF26">
        <f t="shared" si="57"/>
        <v>50.723166360815902</v>
      </c>
      <c r="AG26">
        <f t="shared" si="25"/>
        <v>6029.0106652271206</v>
      </c>
      <c r="AH26">
        <f t="shared" si="26"/>
        <v>504.83164065685031</v>
      </c>
      <c r="AI26">
        <f t="shared" si="27"/>
        <v>50.723166360815902</v>
      </c>
      <c r="AJ26">
        <v>6029.27</v>
      </c>
      <c r="AK26">
        <v>505</v>
      </c>
      <c r="AL26">
        <v>50.8</v>
      </c>
      <c r="AM26">
        <f t="shared" si="50"/>
        <v>-0.25933477287981077</v>
      </c>
      <c r="AN26">
        <f t="shared" si="29"/>
        <v>-0.16835934314968881</v>
      </c>
      <c r="AO26">
        <f t="shared" si="30"/>
        <v>-7.6833639184094693E-2</v>
      </c>
      <c r="AQ26" t="s">
        <v>79</v>
      </c>
      <c r="AU26" t="s">
        <v>80</v>
      </c>
      <c r="AY26">
        <v>10</v>
      </c>
      <c r="AZ26">
        <f t="shared" si="32"/>
        <v>60.292700000000004</v>
      </c>
      <c r="BA26">
        <f t="shared" si="33"/>
        <v>5.05</v>
      </c>
      <c r="BD26">
        <v>1</v>
      </c>
      <c r="BE26" t="s">
        <v>123</v>
      </c>
      <c r="BF26">
        <f>AO45</f>
        <v>-1.047592554848336</v>
      </c>
      <c r="BG26">
        <v>29</v>
      </c>
      <c r="BH26">
        <f t="shared" ref="BH26:BH61" si="58">BG26+16</f>
        <v>45</v>
      </c>
      <c r="BI26">
        <f>AH45</f>
        <v>-1019.176452881109</v>
      </c>
      <c r="BJ26" s="6">
        <f>AO45</f>
        <v>-1.047592554848336</v>
      </c>
      <c r="BK26" s="6">
        <f t="shared" ref="BK26:BK31" si="59">((BI26^2)+(BJ26^2))^0.5</f>
        <v>1019.176991281436</v>
      </c>
      <c r="BL26" s="6">
        <f t="shared" ref="BL26:BL31" si="60">IF(BI26&lt;0,(ATAN(BJ26/BI26)+PI()),ATAN(BJ26/BI26))</f>
        <v>3.1426205346627376</v>
      </c>
      <c r="BM26" s="6">
        <f t="shared" ref="BM26:BM31" si="61">BL26-BI$34</f>
        <v>3.1423877830383384</v>
      </c>
      <c r="BN26" s="6">
        <f t="shared" ref="BN26:BN31" si="62">BK26*COS(BM26)</f>
        <v>-1019.1766691038904</v>
      </c>
      <c r="BO26" s="6">
        <f t="shared" ref="BO26:BO31" si="63">BK26*SIN(BM26)</f>
        <v>-0.81037755365660602</v>
      </c>
      <c r="BQ26">
        <v>12.5</v>
      </c>
      <c r="BR26">
        <f t="shared" ref="BR26:BR31" si="64">BO26+BQ26</f>
        <v>11.689622446343394</v>
      </c>
      <c r="BS26">
        <v>150</v>
      </c>
      <c r="BT26">
        <f t="shared" ref="BT26:BT31" si="65">BR26-BR$26</f>
        <v>0</v>
      </c>
      <c r="BU26">
        <f t="shared" si="42"/>
        <v>150</v>
      </c>
      <c r="BV26">
        <f t="shared" si="43"/>
        <v>12.5</v>
      </c>
      <c r="BW26">
        <f t="shared" si="44"/>
        <v>1.5</v>
      </c>
      <c r="BZ26">
        <v>5</v>
      </c>
      <c r="CA26" t="s">
        <v>150</v>
      </c>
      <c r="CB26" t="s">
        <v>159</v>
      </c>
      <c r="CC26" s="14">
        <f>AM44</f>
        <v>-1.5600844212749507</v>
      </c>
      <c r="CD26" s="14">
        <f>CC26-CC25</f>
        <v>-1.2021083350828121</v>
      </c>
      <c r="CE26" s="14">
        <f>AN44</f>
        <v>-0.30101096116474224</v>
      </c>
      <c r="CF26" s="14">
        <f>CE26-CE25</f>
        <v>0.18549442180627551</v>
      </c>
      <c r="CG26" s="14">
        <f>AO44</f>
        <v>0.48569181462686362</v>
      </c>
      <c r="CH26" s="14">
        <f>CG26-CG25</f>
        <v>0.1330912064777236</v>
      </c>
    </row>
    <row r="27" spans="2:86" x14ac:dyDescent="0.2">
      <c r="B27" s="13">
        <v>11</v>
      </c>
      <c r="C27" s="13">
        <v>3.0605380000000002</v>
      </c>
      <c r="D27" s="13">
        <v>8.9817970000000003</v>
      </c>
      <c r="E27" s="13">
        <v>2.5103309999999999</v>
      </c>
      <c r="F27">
        <f t="shared" si="0"/>
        <v>8981.7970000000005</v>
      </c>
      <c r="G27">
        <f t="shared" si="8"/>
        <v>2510.3309999999997</v>
      </c>
      <c r="H27">
        <f t="shared" si="9"/>
        <v>-3060.538</v>
      </c>
      <c r="I27" s="5">
        <f t="shared" si="10"/>
        <v>5873.6865000000007</v>
      </c>
      <c r="J27" s="6">
        <f t="shared" si="11"/>
        <v>1094.1654999999996</v>
      </c>
      <c r="K27" s="7">
        <f t="shared" si="12"/>
        <v>55.614999999999782</v>
      </c>
      <c r="L27">
        <f t="shared" si="45"/>
        <v>5974.7293864804042</v>
      </c>
      <c r="M27">
        <f t="shared" si="46"/>
        <v>0.18417162153925357</v>
      </c>
      <c r="N27">
        <f t="shared" si="47"/>
        <v>0.18596066128884312</v>
      </c>
      <c r="O27" s="5">
        <f t="shared" si="48"/>
        <v>5871.7195956284077</v>
      </c>
      <c r="P27" s="6">
        <f t="shared" si="49"/>
        <v>1104.6720019923896</v>
      </c>
      <c r="Q27" s="7">
        <f t="shared" si="13"/>
        <v>55.614999999999782</v>
      </c>
      <c r="R27">
        <f t="shared" si="14"/>
        <v>5871.9829732307326</v>
      </c>
      <c r="S27">
        <f t="shared" si="15"/>
        <v>1.5613249383775223</v>
      </c>
      <c r="T27">
        <f t="shared" si="16"/>
        <v>1.5535530180212249</v>
      </c>
      <c r="U27" s="5">
        <f t="shared" si="3"/>
        <v>5871.1100315280346</v>
      </c>
      <c r="V27" s="6">
        <f t="shared" si="17"/>
        <v>1104.6720019923896</v>
      </c>
      <c r="W27" s="7">
        <f t="shared" si="4"/>
        <v>101.24739800365771</v>
      </c>
      <c r="X27">
        <f t="shared" si="18"/>
        <v>1109.3021534227657</v>
      </c>
      <c r="Y27">
        <f t="shared" si="19"/>
        <v>9.1398452508373362E-2</v>
      </c>
      <c r="Z27">
        <f t="shared" si="5"/>
        <v>8.8730133446172865E-2</v>
      </c>
      <c r="AA27" s="5">
        <f t="shared" si="20"/>
        <v>5871.1100315280346</v>
      </c>
      <c r="AB27" s="6">
        <f t="shared" si="21"/>
        <v>1104.9382294444322</v>
      </c>
      <c r="AC27" s="7">
        <f t="shared" si="6"/>
        <v>98.299423704256057</v>
      </c>
      <c r="AD27">
        <f t="shared" si="55"/>
        <v>5871.1100315280346</v>
      </c>
      <c r="AE27">
        <f t="shared" si="56"/>
        <v>1104.9382294444322</v>
      </c>
      <c r="AF27">
        <f t="shared" si="57"/>
        <v>50.56942370425606</v>
      </c>
      <c r="AG27">
        <f t="shared" si="25"/>
        <v>6028.9448022811412</v>
      </c>
      <c r="AH27">
        <f t="shared" si="26"/>
        <v>1104.9382294444322</v>
      </c>
      <c r="AI27">
        <f t="shared" si="27"/>
        <v>50.56942370425606</v>
      </c>
      <c r="AJ27">
        <v>6029.27</v>
      </c>
      <c r="AK27">
        <v>1105</v>
      </c>
      <c r="AL27">
        <v>50.8</v>
      </c>
      <c r="AM27">
        <f t="shared" si="50"/>
        <v>-0.32519771885927184</v>
      </c>
      <c r="AN27">
        <f t="shared" si="29"/>
        <v>-6.1770555567818519E-2</v>
      </c>
      <c r="AO27">
        <f t="shared" si="30"/>
        <v>-0.23057629574393701</v>
      </c>
      <c r="AQ27" s="12">
        <f>MAX($AQ$17:$AS$24)</f>
        <v>0.67501272277777602</v>
      </c>
      <c r="AU27" t="s">
        <v>83</v>
      </c>
      <c r="AY27">
        <v>11</v>
      </c>
      <c r="AZ27">
        <f t="shared" si="32"/>
        <v>60.292700000000004</v>
      </c>
      <c r="BA27">
        <f t="shared" si="33"/>
        <v>11.05</v>
      </c>
      <c r="BD27">
        <v>1</v>
      </c>
      <c r="BE27" t="s">
        <v>127</v>
      </c>
      <c r="BF27">
        <f>AO49</f>
        <v>-0.75890892816941857</v>
      </c>
      <c r="BG27">
        <v>33</v>
      </c>
      <c r="BH27">
        <f t="shared" si="58"/>
        <v>49</v>
      </c>
      <c r="BI27">
        <f>AH49</f>
        <v>-77.594444356296137</v>
      </c>
      <c r="BJ27" s="6">
        <f>AO49</f>
        <v>-0.75890892816941857</v>
      </c>
      <c r="BK27" s="6">
        <f t="shared" si="59"/>
        <v>77.598155504648389</v>
      </c>
      <c r="BL27" s="6">
        <f t="shared" si="60"/>
        <v>3.1513727961948912</v>
      </c>
      <c r="BM27" s="6">
        <f t="shared" si="61"/>
        <v>3.151140044570492</v>
      </c>
      <c r="BN27" s="6">
        <f t="shared" si="62"/>
        <v>-77.594618891806078</v>
      </c>
      <c r="BO27" s="6">
        <f t="shared" si="63"/>
        <v>-0.74084867480789229</v>
      </c>
      <c r="BQ27">
        <v>12.5</v>
      </c>
      <c r="BR27">
        <f t="shared" si="64"/>
        <v>11.759151325192107</v>
      </c>
      <c r="BS27">
        <v>1050</v>
      </c>
      <c r="BT27">
        <f t="shared" si="65"/>
        <v>6.9528878848712949E-2</v>
      </c>
      <c r="BU27">
        <f t="shared" si="42"/>
        <v>1050</v>
      </c>
      <c r="BV27">
        <f t="shared" si="43"/>
        <v>12.569528878848713</v>
      </c>
      <c r="BW27">
        <f t="shared" si="44"/>
        <v>10.5</v>
      </c>
    </row>
    <row r="28" spans="2:86" x14ac:dyDescent="0.2">
      <c r="B28" s="13">
        <v>12</v>
      </c>
      <c r="C28" s="13">
        <v>3.1576219999999999</v>
      </c>
      <c r="D28" s="13">
        <v>8.7977900000000009</v>
      </c>
      <c r="E28" s="13">
        <v>2.6036269999999999</v>
      </c>
      <c r="F28">
        <f t="shared" si="0"/>
        <v>8797.7900000000009</v>
      </c>
      <c r="G28">
        <f t="shared" si="8"/>
        <v>2603.627</v>
      </c>
      <c r="H28">
        <f t="shared" si="9"/>
        <v>-3157.6219999999998</v>
      </c>
      <c r="I28" s="5">
        <f t="shared" si="10"/>
        <v>5689.6795000000011</v>
      </c>
      <c r="J28" s="6">
        <f t="shared" si="11"/>
        <v>1187.4614999999999</v>
      </c>
      <c r="K28" s="7">
        <f t="shared" si="12"/>
        <v>-41.469000000000051</v>
      </c>
      <c r="L28">
        <f t="shared" si="45"/>
        <v>5812.273017219899</v>
      </c>
      <c r="M28">
        <f t="shared" si="46"/>
        <v>0.20575105368984525</v>
      </c>
      <c r="N28">
        <f t="shared" si="47"/>
        <v>0.2075400934394348</v>
      </c>
      <c r="O28" s="5">
        <f t="shared" si="48"/>
        <v>5687.5459799371083</v>
      </c>
      <c r="P28" s="6">
        <f t="shared" si="49"/>
        <v>1197.6386570262962</v>
      </c>
      <c r="Q28" s="7">
        <f t="shared" si="13"/>
        <v>-41.469000000000051</v>
      </c>
      <c r="R28">
        <f t="shared" si="14"/>
        <v>5687.6971571858294</v>
      </c>
      <c r="S28">
        <f t="shared" si="15"/>
        <v>1.5780873913978388</v>
      </c>
      <c r="T28">
        <f t="shared" si="16"/>
        <v>1.5703154710415415</v>
      </c>
      <c r="U28" s="5">
        <f t="shared" si="3"/>
        <v>5687.6964996247589</v>
      </c>
      <c r="V28" s="6">
        <f t="shared" si="17"/>
        <v>1197.6386570262962</v>
      </c>
      <c r="W28" s="7">
        <f t="shared" si="4"/>
        <v>2.734961795977275</v>
      </c>
      <c r="X28">
        <f t="shared" si="18"/>
        <v>1197.6417798406064</v>
      </c>
      <c r="Y28">
        <f t="shared" si="19"/>
        <v>2.2836245521206631E-3</v>
      </c>
      <c r="Z28">
        <f t="shared" si="5"/>
        <v>-3.8469451007983393E-4</v>
      </c>
      <c r="AA28" s="5">
        <f t="shared" si="20"/>
        <v>5687.6964996247589</v>
      </c>
      <c r="AB28" s="6">
        <f t="shared" si="21"/>
        <v>1197.6416912211841</v>
      </c>
      <c r="AC28" s="7">
        <f t="shared" si="6"/>
        <v>-0.46072620638312062</v>
      </c>
      <c r="AD28">
        <f>AA28</f>
        <v>5687.6964996247589</v>
      </c>
      <c r="AE28">
        <f>AB28-$A$8</f>
        <v>1149.9116912211841</v>
      </c>
      <c r="AF28">
        <f>AC28</f>
        <v>-0.46072620638312062</v>
      </c>
      <c r="AG28">
        <f t="shared" si="25"/>
        <v>5845.5312703778654</v>
      </c>
      <c r="AH28">
        <f t="shared" si="26"/>
        <v>1149.9116912211841</v>
      </c>
      <c r="AI28">
        <f t="shared" si="27"/>
        <v>-0.46072620638312062</v>
      </c>
      <c r="AJ28">
        <v>5845.3</v>
      </c>
      <c r="AK28">
        <f>2300/2</f>
        <v>1150</v>
      </c>
      <c r="AL28">
        <v>0</v>
      </c>
      <c r="AM28">
        <f t="shared" si="50"/>
        <v>0.23127037786525761</v>
      </c>
      <c r="AN28">
        <f t="shared" si="29"/>
        <v>-8.8308778815871847E-2</v>
      </c>
      <c r="AO28">
        <f t="shared" si="30"/>
        <v>-0.46072620638312062</v>
      </c>
      <c r="AQ28" s="12">
        <f>MIN($AQ$17:$AS$24)</f>
        <v>-1.1993726588888014</v>
      </c>
      <c r="AU28">
        <f>AU18</f>
        <v>0</v>
      </c>
      <c r="AV28">
        <f t="shared" ref="AV28:AX33" si="66">AV18-AV$18</f>
        <v>0</v>
      </c>
      <c r="AW28">
        <f t="shared" si="66"/>
        <v>0</v>
      </c>
      <c r="AX28">
        <f t="shared" si="66"/>
        <v>0</v>
      </c>
      <c r="AY28">
        <v>12</v>
      </c>
      <c r="AZ28">
        <f t="shared" si="32"/>
        <v>58.453000000000003</v>
      </c>
      <c r="BA28">
        <f t="shared" si="33"/>
        <v>11.5</v>
      </c>
      <c r="BD28">
        <v>1</v>
      </c>
      <c r="BE28" t="s">
        <v>118</v>
      </c>
      <c r="BF28">
        <f>AO40</f>
        <v>-0.32536775104623988</v>
      </c>
      <c r="BG28">
        <v>24</v>
      </c>
      <c r="BH28">
        <f t="shared" si="58"/>
        <v>40</v>
      </c>
      <c r="BI28">
        <f>AH40</f>
        <v>49.99965789616359</v>
      </c>
      <c r="BJ28" s="6">
        <f>AO40</f>
        <v>-0.32536775104623988</v>
      </c>
      <c r="BK28" s="6">
        <f t="shared" si="59"/>
        <v>50.000716533933939</v>
      </c>
      <c r="BL28" s="6">
        <f t="shared" si="60"/>
        <v>-6.5073076927320596E-3</v>
      </c>
      <c r="BM28" s="6">
        <f t="shared" si="61"/>
        <v>-6.7400593171310658E-3</v>
      </c>
      <c r="BN28" s="6">
        <f t="shared" si="62"/>
        <v>49.999580811967995</v>
      </c>
      <c r="BO28" s="6">
        <f t="shared" si="63"/>
        <v>-0.33700524372276752</v>
      </c>
      <c r="BQ28">
        <v>12.5</v>
      </c>
      <c r="BR28">
        <f t="shared" si="64"/>
        <v>12.162994756277232</v>
      </c>
      <c r="BS28">
        <v>1150</v>
      </c>
      <c r="BT28">
        <f t="shared" si="65"/>
        <v>0.47337230993383805</v>
      </c>
      <c r="BU28">
        <f t="shared" si="42"/>
        <v>1150</v>
      </c>
      <c r="BV28">
        <f t="shared" si="43"/>
        <v>12.973372309933838</v>
      </c>
      <c r="BW28">
        <f t="shared" si="44"/>
        <v>11.5</v>
      </c>
    </row>
    <row r="29" spans="2:86" x14ac:dyDescent="0.2">
      <c r="B29" s="13">
        <v>13</v>
      </c>
      <c r="C29" s="13">
        <v>3.148793</v>
      </c>
      <c r="D29" s="13">
        <v>7.6777670000000002</v>
      </c>
      <c r="E29" s="13">
        <v>2.6056409999999999</v>
      </c>
      <c r="F29">
        <f t="shared" si="0"/>
        <v>7677.7669999999998</v>
      </c>
      <c r="G29">
        <f t="shared" si="8"/>
        <v>2605.6410000000001</v>
      </c>
      <c r="H29">
        <f t="shared" si="9"/>
        <v>-3148.7930000000001</v>
      </c>
      <c r="I29" s="5">
        <f t="shared" si="10"/>
        <v>4569.6565000000001</v>
      </c>
      <c r="J29" s="6">
        <f t="shared" si="11"/>
        <v>1189.4755</v>
      </c>
      <c r="K29" s="7">
        <f t="shared" si="12"/>
        <v>-32.640000000000327</v>
      </c>
      <c r="L29">
        <f t="shared" si="45"/>
        <v>4721.9288953871919</v>
      </c>
      <c r="M29">
        <f t="shared" si="46"/>
        <v>0.25464779462765008</v>
      </c>
      <c r="N29">
        <f t="shared" si="47"/>
        <v>0.25643683437723963</v>
      </c>
      <c r="O29" s="5">
        <f t="shared" si="48"/>
        <v>4567.5211692207104</v>
      </c>
      <c r="P29" s="6">
        <f t="shared" si="49"/>
        <v>1197.6488892046711</v>
      </c>
      <c r="Q29" s="7">
        <f t="shared" si="13"/>
        <v>-32.640000000000327</v>
      </c>
      <c r="R29">
        <f t="shared" si="14"/>
        <v>4567.6377922159418</v>
      </c>
      <c r="S29">
        <f t="shared" si="15"/>
        <v>1.5779423132502031</v>
      </c>
      <c r="T29">
        <f t="shared" si="16"/>
        <v>1.5701703928939057</v>
      </c>
      <c r="U29" s="5">
        <f t="shared" si="3"/>
        <v>4567.6368974311472</v>
      </c>
      <c r="V29" s="6">
        <f t="shared" si="17"/>
        <v>1197.6488892046711</v>
      </c>
      <c r="W29" s="7">
        <f t="shared" si="4"/>
        <v>2.8590391549032375</v>
      </c>
      <c r="X29">
        <f t="shared" si="18"/>
        <v>1197.6523017629415</v>
      </c>
      <c r="Y29">
        <f t="shared" si="19"/>
        <v>2.3872052566405099E-3</v>
      </c>
      <c r="Z29">
        <f t="shared" si="5"/>
        <v>-2.8111380555998714E-4</v>
      </c>
      <c r="AA29" s="5">
        <f t="shared" si="20"/>
        <v>4567.6368974311472</v>
      </c>
      <c r="AB29" s="6">
        <f t="shared" si="21"/>
        <v>1197.6522544407221</v>
      </c>
      <c r="AC29" s="7">
        <f t="shared" si="6"/>
        <v>-0.33667659185194887</v>
      </c>
      <c r="AD29">
        <f t="shared" ref="AD29:AD33" si="67">AA29</f>
        <v>4567.6368974311472</v>
      </c>
      <c r="AE29">
        <f t="shared" ref="AE29:AE33" si="68">AB29-$A$8</f>
        <v>1149.9222544407221</v>
      </c>
      <c r="AF29">
        <f t="shared" ref="AF29:AF33" si="69">AC29</f>
        <v>-0.33667659185194887</v>
      </c>
      <c r="AG29">
        <f t="shared" si="25"/>
        <v>4725.4716681842528</v>
      </c>
      <c r="AH29">
        <f t="shared" si="26"/>
        <v>1149.9222544407221</v>
      </c>
      <c r="AI29">
        <f t="shared" si="27"/>
        <v>-0.33667659185194887</v>
      </c>
      <c r="AJ29">
        <v>4725.3</v>
      </c>
      <c r="AK29">
        <f>2300/2</f>
        <v>1150</v>
      </c>
      <c r="AL29">
        <v>0</v>
      </c>
      <c r="AM29">
        <f t="shared" si="50"/>
        <v>0.17166818425266683</v>
      </c>
      <c r="AN29">
        <f t="shared" si="29"/>
        <v>-7.7745559277900611E-2</v>
      </c>
      <c r="AO29">
        <f t="shared" si="30"/>
        <v>-0.33667659185194887</v>
      </c>
      <c r="AQ29" s="12">
        <f>AQ27-AQ28</f>
        <v>1.8743853816665774</v>
      </c>
      <c r="AR29" s="1" t="s">
        <v>40</v>
      </c>
      <c r="AU29">
        <f t="shared" ref="AU29:AU33" si="70">AU19</f>
        <v>712</v>
      </c>
      <c r="AV29">
        <f t="shared" si="66"/>
        <v>-0.33506889564834569</v>
      </c>
      <c r="AW29">
        <f t="shared" si="66"/>
        <v>0.10450214788030193</v>
      </c>
      <c r="AX29">
        <f t="shared" si="66"/>
        <v>-0.10053506830955367</v>
      </c>
      <c r="AY29">
        <v>13</v>
      </c>
      <c r="AZ29">
        <f t="shared" si="32"/>
        <v>47.253</v>
      </c>
      <c r="BA29">
        <f t="shared" si="33"/>
        <v>11.5</v>
      </c>
      <c r="BD29">
        <v>1</v>
      </c>
      <c r="BE29" t="s">
        <v>131</v>
      </c>
      <c r="BF29">
        <f>AO53</f>
        <v>-0.54395708678373467</v>
      </c>
      <c r="BG29">
        <v>37</v>
      </c>
      <c r="BH29">
        <f t="shared" si="58"/>
        <v>53</v>
      </c>
      <c r="BI29">
        <f>AH53</f>
        <v>80.128721769320393</v>
      </c>
      <c r="BJ29" s="6">
        <f>AO53</f>
        <v>-0.54395708678373467</v>
      </c>
      <c r="BK29" s="6">
        <f t="shared" si="59"/>
        <v>80.130568085453021</v>
      </c>
      <c r="BL29" s="6">
        <f t="shared" si="60"/>
        <v>-6.7884363939190225E-3</v>
      </c>
      <c r="BM29" s="6">
        <f t="shared" si="61"/>
        <v>-7.0211880183180288E-3</v>
      </c>
      <c r="BN29" s="6">
        <f t="shared" si="62"/>
        <v>80.128592992006602</v>
      </c>
      <c r="BO29" s="6">
        <f t="shared" si="63"/>
        <v>-0.56260716203419026</v>
      </c>
      <c r="BQ29">
        <v>12.5</v>
      </c>
      <c r="BR29">
        <f t="shared" si="64"/>
        <v>11.93739283796581</v>
      </c>
      <c r="BS29">
        <v>1250</v>
      </c>
      <c r="BT29">
        <f t="shared" si="65"/>
        <v>0.24777039162241543</v>
      </c>
      <c r="BU29">
        <f t="shared" si="42"/>
        <v>1250</v>
      </c>
      <c r="BV29">
        <f t="shared" si="43"/>
        <v>12.747770391622415</v>
      </c>
      <c r="BW29">
        <f t="shared" si="44"/>
        <v>12.5</v>
      </c>
    </row>
    <row r="30" spans="2:86" x14ac:dyDescent="0.2">
      <c r="B30" s="13">
        <v>14</v>
      </c>
      <c r="C30" s="13">
        <v>3.1385869999999998</v>
      </c>
      <c r="D30" s="13">
        <v>6.4935859999999996</v>
      </c>
      <c r="E30" s="13">
        <v>2.607802</v>
      </c>
      <c r="F30">
        <f t="shared" si="0"/>
        <v>6493.5859999999993</v>
      </c>
      <c r="G30">
        <f t="shared" si="8"/>
        <v>2607.8020000000001</v>
      </c>
      <c r="H30">
        <f t="shared" si="9"/>
        <v>-3138.587</v>
      </c>
      <c r="I30" s="5">
        <f t="shared" si="10"/>
        <v>3385.4754999999996</v>
      </c>
      <c r="J30" s="6">
        <f t="shared" si="11"/>
        <v>1191.6365000000001</v>
      </c>
      <c r="K30" s="7">
        <f t="shared" si="12"/>
        <v>-22.434000000000196</v>
      </c>
      <c r="L30">
        <f t="shared" si="45"/>
        <v>3589.0725695132578</v>
      </c>
      <c r="M30">
        <f t="shared" si="46"/>
        <v>0.33844207321705072</v>
      </c>
      <c r="N30">
        <f t="shared" si="47"/>
        <v>0.34023111296664027</v>
      </c>
      <c r="O30" s="5">
        <f t="shared" si="48"/>
        <v>3383.3381981896569</v>
      </c>
      <c r="P30" s="6">
        <f t="shared" si="49"/>
        <v>1197.6913399967727</v>
      </c>
      <c r="Q30" s="7">
        <f t="shared" si="13"/>
        <v>-22.434000000000196</v>
      </c>
      <c r="R30">
        <f t="shared" si="14"/>
        <v>3383.4125742636284</v>
      </c>
      <c r="S30">
        <f t="shared" si="15"/>
        <v>1.5774269590026522</v>
      </c>
      <c r="T30">
        <f t="shared" si="16"/>
        <v>1.5696550386463548</v>
      </c>
      <c r="U30" s="5">
        <f t="shared" si="3"/>
        <v>3383.4103707510644</v>
      </c>
      <c r="V30" s="6">
        <f t="shared" si="17"/>
        <v>1197.6913399967727</v>
      </c>
      <c r="W30" s="7">
        <f t="shared" si="4"/>
        <v>3.8614478343534668</v>
      </c>
      <c r="X30">
        <f t="shared" si="18"/>
        <v>1197.6975647811273</v>
      </c>
      <c r="Y30">
        <f t="shared" si="19"/>
        <v>3.2240647702778714E-3</v>
      </c>
      <c r="Z30">
        <f t="shared" si="5"/>
        <v>5.5574570807737436E-4</v>
      </c>
      <c r="AA30" s="5">
        <f t="shared" si="20"/>
        <v>3383.4103707510644</v>
      </c>
      <c r="AB30" s="6">
        <f t="shared" si="21"/>
        <v>1197.6973798247143</v>
      </c>
      <c r="AC30" s="7">
        <f t="shared" si="6"/>
        <v>0.66561524693892338</v>
      </c>
      <c r="AD30">
        <f t="shared" si="67"/>
        <v>3383.4103707510644</v>
      </c>
      <c r="AE30">
        <f t="shared" si="68"/>
        <v>1149.9673798247143</v>
      </c>
      <c r="AF30">
        <f t="shared" si="69"/>
        <v>0.66561524693892338</v>
      </c>
      <c r="AG30">
        <f t="shared" si="25"/>
        <v>3541.2451415041705</v>
      </c>
      <c r="AH30">
        <f t="shared" si="26"/>
        <v>1149.9673798247143</v>
      </c>
      <c r="AI30">
        <f t="shared" si="27"/>
        <v>0.66561524693892338</v>
      </c>
      <c r="AJ30">
        <v>3541.3</v>
      </c>
      <c r="AK30">
        <f t="shared" ref="AK30:AK33" si="71">2300/2</f>
        <v>1150</v>
      </c>
      <c r="AL30">
        <v>0</v>
      </c>
      <c r="AM30">
        <f t="shared" si="50"/>
        <v>-5.4858495829648746E-2</v>
      </c>
      <c r="AN30">
        <f t="shared" si="29"/>
        <v>-3.2620175285728692E-2</v>
      </c>
      <c r="AO30">
        <f t="shared" si="30"/>
        <v>0.66561524693892338</v>
      </c>
      <c r="AU30">
        <f t="shared" si="70"/>
        <v>2192</v>
      </c>
      <c r="AV30">
        <f t="shared" si="66"/>
        <v>-0.73864645250595418</v>
      </c>
      <c r="AW30">
        <f t="shared" si="66"/>
        <v>0.20471075178618364</v>
      </c>
      <c r="AX30">
        <f t="shared" si="66"/>
        <v>0.19450954031763051</v>
      </c>
      <c r="AY30">
        <v>14</v>
      </c>
      <c r="AZ30">
        <f t="shared" si="32"/>
        <v>35.413000000000004</v>
      </c>
      <c r="BA30">
        <f t="shared" si="33"/>
        <v>11.5</v>
      </c>
      <c r="BD30">
        <v>1</v>
      </c>
      <c r="BE30" t="s">
        <v>135</v>
      </c>
      <c r="BF30">
        <f>AO57</f>
        <v>-0.57364757780820241</v>
      </c>
      <c r="BG30">
        <v>41</v>
      </c>
      <c r="BH30">
        <f t="shared" si="58"/>
        <v>57</v>
      </c>
      <c r="BI30">
        <f>AH57</f>
        <v>1017.0927663156552</v>
      </c>
      <c r="BJ30" s="6">
        <f>AO57</f>
        <v>-0.57364757780820241</v>
      </c>
      <c r="BK30" s="6">
        <f t="shared" si="59"/>
        <v>1017.092928086306</v>
      </c>
      <c r="BL30" s="6">
        <f t="shared" si="60"/>
        <v>-5.6400707583406716E-4</v>
      </c>
      <c r="BM30" s="6">
        <f t="shared" si="61"/>
        <v>-7.967587002330733E-4</v>
      </c>
      <c r="BN30" s="6">
        <f t="shared" si="62"/>
        <v>1017.0926052486057</v>
      </c>
      <c r="BO30" s="6">
        <f t="shared" si="63"/>
        <v>-0.81037755365704522</v>
      </c>
      <c r="BQ30">
        <v>12.5</v>
      </c>
      <c r="BR30">
        <f t="shared" si="64"/>
        <v>11.689622446342955</v>
      </c>
      <c r="BS30">
        <v>2150</v>
      </c>
      <c r="BT30">
        <f t="shared" si="65"/>
        <v>-4.3876013933186186E-13</v>
      </c>
      <c r="BU30">
        <f t="shared" si="42"/>
        <v>2150</v>
      </c>
      <c r="BV30">
        <f t="shared" si="43"/>
        <v>12.499999999999561</v>
      </c>
      <c r="BW30">
        <f t="shared" si="44"/>
        <v>21.5</v>
      </c>
      <c r="BZ30">
        <v>1135</v>
      </c>
      <c r="CA30">
        <f>1150-BZ30</f>
        <v>15</v>
      </c>
    </row>
    <row r="31" spans="2:86" x14ac:dyDescent="0.2">
      <c r="B31" s="13">
        <v>15</v>
      </c>
      <c r="C31" s="13">
        <v>3.129397</v>
      </c>
      <c r="D31" s="13">
        <v>5.3097289999999999</v>
      </c>
      <c r="E31" s="13">
        <v>2.6096729999999999</v>
      </c>
      <c r="F31">
        <f t="shared" si="0"/>
        <v>5309.7290000000003</v>
      </c>
      <c r="G31">
        <f t="shared" si="8"/>
        <v>2609.6729999999998</v>
      </c>
      <c r="H31">
        <f t="shared" si="9"/>
        <v>-3129.3969999999999</v>
      </c>
      <c r="I31" s="5">
        <f t="shared" si="10"/>
        <v>2201.6185000000005</v>
      </c>
      <c r="J31" s="6">
        <f t="shared" si="11"/>
        <v>1193.5074999999997</v>
      </c>
      <c r="K31" s="7">
        <f t="shared" si="12"/>
        <v>-13.244000000000142</v>
      </c>
      <c r="L31">
        <f t="shared" si="45"/>
        <v>2504.3131138295189</v>
      </c>
      <c r="M31">
        <f t="shared" si="46"/>
        <v>0.49676127565169276</v>
      </c>
      <c r="N31">
        <f t="shared" si="47"/>
        <v>0.49855031540128231</v>
      </c>
      <c r="O31" s="5">
        <f t="shared" si="48"/>
        <v>2199.4797454613486</v>
      </c>
      <c r="P31" s="6">
        <f t="shared" si="49"/>
        <v>1197.4443709015393</v>
      </c>
      <c r="Q31" s="7">
        <f t="shared" si="13"/>
        <v>-13.244000000000142</v>
      </c>
      <c r="R31">
        <f t="shared" si="14"/>
        <v>2199.5196189692692</v>
      </c>
      <c r="S31">
        <f t="shared" si="15"/>
        <v>1.5768176779647947</v>
      </c>
      <c r="T31">
        <f t="shared" si="16"/>
        <v>1.5690457576084973</v>
      </c>
      <c r="U31" s="5">
        <f t="shared" si="3"/>
        <v>2199.5162487644679</v>
      </c>
      <c r="V31" s="6">
        <f t="shared" si="17"/>
        <v>1197.4443709015393</v>
      </c>
      <c r="W31" s="7">
        <f t="shared" si="4"/>
        <v>3.8504093032559621</v>
      </c>
      <c r="X31">
        <f t="shared" si="18"/>
        <v>1197.4505614243897</v>
      </c>
      <c r="Y31">
        <f t="shared" si="19"/>
        <v>3.2155114060912764E-3</v>
      </c>
      <c r="Z31">
        <f t="shared" si="5"/>
        <v>5.471923438907793E-4</v>
      </c>
      <c r="AA31" s="5">
        <f t="shared" si="20"/>
        <v>2199.5162487644679</v>
      </c>
      <c r="AB31" s="6">
        <f t="shared" ref="AB31:AB44" si="72">X31*COS(Z31)</f>
        <v>1197.4503821543933</v>
      </c>
      <c r="AC31" s="7">
        <f t="shared" si="6"/>
        <v>0.65523574670075113</v>
      </c>
      <c r="AD31">
        <f t="shared" si="67"/>
        <v>2199.5162487644679</v>
      </c>
      <c r="AE31">
        <f t="shared" si="68"/>
        <v>1149.7203821543933</v>
      </c>
      <c r="AF31">
        <f t="shared" si="69"/>
        <v>0.65523574670075113</v>
      </c>
      <c r="AG31">
        <f t="shared" si="25"/>
        <v>2357.3510195175741</v>
      </c>
      <c r="AH31">
        <f t="shared" si="26"/>
        <v>1149.7203821543933</v>
      </c>
      <c r="AI31">
        <f t="shared" si="27"/>
        <v>0.65523574670075113</v>
      </c>
      <c r="AJ31">
        <v>2357.3000000000002</v>
      </c>
      <c r="AK31">
        <f t="shared" si="71"/>
        <v>1150</v>
      </c>
      <c r="AL31">
        <v>0</v>
      </c>
      <c r="AM31">
        <f t="shared" si="50"/>
        <v>5.1019517573877238E-2</v>
      </c>
      <c r="AN31">
        <f t="shared" si="29"/>
        <v>-0.27961784560670822</v>
      </c>
      <c r="AO31">
        <f t="shared" si="30"/>
        <v>0.65523574670075113</v>
      </c>
      <c r="AU31">
        <f t="shared" si="70"/>
        <v>3376</v>
      </c>
      <c r="AV31">
        <f t="shared" si="66"/>
        <v>-0.41887044806952362</v>
      </c>
      <c r="AW31">
        <f t="shared" si="66"/>
        <v>0.39559571781398534</v>
      </c>
      <c r="AX31">
        <f t="shared" si="66"/>
        <v>0.20488904055580276</v>
      </c>
      <c r="AY31">
        <v>15</v>
      </c>
      <c r="AZ31">
        <f t="shared" si="32"/>
        <v>23.573</v>
      </c>
      <c r="BA31">
        <f t="shared" si="33"/>
        <v>11.5</v>
      </c>
      <c r="BD31">
        <v>1</v>
      </c>
      <c r="BE31" t="s">
        <v>111</v>
      </c>
      <c r="BF31">
        <f>AO32</f>
        <v>0.36019113807356695</v>
      </c>
      <c r="BG31">
        <v>16</v>
      </c>
      <c r="BH31">
        <f t="shared" si="58"/>
        <v>32</v>
      </c>
      <c r="BI31">
        <f>AH32</f>
        <v>1149.822686418343</v>
      </c>
      <c r="BJ31" s="6">
        <f>AO32</f>
        <v>0.36019113807356695</v>
      </c>
      <c r="BK31" s="6">
        <f t="shared" si="59"/>
        <v>1149.8227428347166</v>
      </c>
      <c r="BL31" s="6">
        <f t="shared" si="60"/>
        <v>3.1325797494362393E-4</v>
      </c>
      <c r="BM31" s="6">
        <f t="shared" si="61"/>
        <v>8.0506350544617766E-5</v>
      </c>
      <c r="BN31" s="6">
        <f t="shared" si="62"/>
        <v>1149.8227391085593</v>
      </c>
      <c r="BO31" s="6">
        <f t="shared" si="63"/>
        <v>9.2568032698832459E-2</v>
      </c>
      <c r="BQ31">
        <v>12.5</v>
      </c>
      <c r="BR31">
        <f t="shared" si="64"/>
        <v>12.592568032698832</v>
      </c>
      <c r="BS31">
        <v>2300</v>
      </c>
      <c r="BT31">
        <f t="shared" si="65"/>
        <v>0.90294558635543787</v>
      </c>
      <c r="BU31">
        <f t="shared" si="42"/>
        <v>2300</v>
      </c>
      <c r="BV31">
        <f t="shared" si="43"/>
        <v>13.402945586355438</v>
      </c>
      <c r="BW31">
        <f t="shared" si="44"/>
        <v>23</v>
      </c>
      <c r="BZ31">
        <v>450</v>
      </c>
      <c r="CA31">
        <f t="shared" ref="CA31:CA32" si="73">1150-BZ31</f>
        <v>700</v>
      </c>
    </row>
    <row r="32" spans="2:86" x14ac:dyDescent="0.2">
      <c r="B32" s="13">
        <v>16</v>
      </c>
      <c r="C32" s="13">
        <v>3.1204909999999999</v>
      </c>
      <c r="D32" s="13">
        <v>4.1259059999999996</v>
      </c>
      <c r="E32" s="13">
        <v>2.6118939999999999</v>
      </c>
      <c r="F32">
        <f t="shared" si="0"/>
        <v>4125.9059999999999</v>
      </c>
      <c r="G32">
        <f t="shared" si="8"/>
        <v>2611.8939999999998</v>
      </c>
      <c r="H32">
        <f t="shared" si="9"/>
        <v>-3120.491</v>
      </c>
      <c r="I32" s="5">
        <f t="shared" si="10"/>
        <v>1017.7955000000002</v>
      </c>
      <c r="J32" s="6">
        <f t="shared" si="11"/>
        <v>1195.7284999999997</v>
      </c>
      <c r="K32" s="7">
        <f t="shared" si="12"/>
        <v>-4.3380000000001928</v>
      </c>
      <c r="L32">
        <f t="shared" si="45"/>
        <v>1570.246581124283</v>
      </c>
      <c r="M32">
        <f t="shared" si="46"/>
        <v>0.86561018329566664</v>
      </c>
      <c r="N32">
        <f t="shared" si="47"/>
        <v>0.86739922304525618</v>
      </c>
      <c r="O32" s="5">
        <f t="shared" si="48"/>
        <v>1015.6546665150496</v>
      </c>
      <c r="P32" s="6">
        <f t="shared" si="49"/>
        <v>1197.5474620735092</v>
      </c>
      <c r="Q32" s="7">
        <f t="shared" si="13"/>
        <v>-4.3380000000001928</v>
      </c>
      <c r="R32">
        <f t="shared" si="14"/>
        <v>1015.6639305684713</v>
      </c>
      <c r="S32">
        <f t="shared" si="15"/>
        <v>1.5750674376010529</v>
      </c>
      <c r="T32">
        <f t="shared" si="16"/>
        <v>1.5672955172447556</v>
      </c>
      <c r="U32" s="5">
        <f t="shared" si="3"/>
        <v>1015.6577067551121</v>
      </c>
      <c r="V32" s="6">
        <f t="shared" si="17"/>
        <v>1197.5474620735092</v>
      </c>
      <c r="W32" s="7">
        <f t="shared" si="4"/>
        <v>3.5556387250698447</v>
      </c>
      <c r="X32">
        <f t="shared" si="18"/>
        <v>1197.5527405861699</v>
      </c>
      <c r="Y32">
        <f t="shared" si="19"/>
        <v>2.969091739091535E-3</v>
      </c>
      <c r="Z32">
        <f t="shared" si="5"/>
        <v>3.0077267689103794E-4</v>
      </c>
      <c r="AA32" s="5">
        <f t="shared" si="20"/>
        <v>1015.6577067551121</v>
      </c>
      <c r="AB32" s="6">
        <f t="shared" si="72"/>
        <v>1197.552686418343</v>
      </c>
      <c r="AC32" s="7">
        <f t="shared" si="6"/>
        <v>0.36019113807356695</v>
      </c>
      <c r="AD32">
        <f t="shared" si="67"/>
        <v>1015.6577067551121</v>
      </c>
      <c r="AE32">
        <f t="shared" si="68"/>
        <v>1149.822686418343</v>
      </c>
      <c r="AF32">
        <f t="shared" si="69"/>
        <v>0.36019113807356695</v>
      </c>
      <c r="AG32">
        <f t="shared" si="25"/>
        <v>1173.4924775082181</v>
      </c>
      <c r="AH32">
        <f t="shared" si="26"/>
        <v>1149.822686418343</v>
      </c>
      <c r="AI32">
        <f t="shared" si="27"/>
        <v>0.36019113807356695</v>
      </c>
      <c r="AJ32">
        <v>1173.3</v>
      </c>
      <c r="AK32">
        <f t="shared" si="71"/>
        <v>1150</v>
      </c>
      <c r="AL32">
        <v>0</v>
      </c>
      <c r="AM32">
        <f t="shared" si="50"/>
        <v>0.19247750821818954</v>
      </c>
      <c r="AN32">
        <f t="shared" si="29"/>
        <v>-0.17731358165701749</v>
      </c>
      <c r="AO32">
        <f t="shared" si="30"/>
        <v>0.36019113807356695</v>
      </c>
      <c r="AQ32" t="s">
        <v>81</v>
      </c>
      <c r="AU32">
        <f t="shared" si="70"/>
        <v>4440</v>
      </c>
      <c r="AV32">
        <f t="shared" si="66"/>
        <v>0.34601069078193813</v>
      </c>
      <c r="AW32">
        <f t="shared" si="66"/>
        <v>0.59795734079052087</v>
      </c>
      <c r="AX32">
        <f t="shared" si="66"/>
        <v>-0.79740279823506954</v>
      </c>
      <c r="AY32">
        <v>16</v>
      </c>
      <c r="AZ32">
        <f t="shared" si="32"/>
        <v>11.732999999999999</v>
      </c>
      <c r="BA32">
        <f t="shared" si="33"/>
        <v>11.5</v>
      </c>
      <c r="BD32" t="s">
        <v>164</v>
      </c>
      <c r="BI32">
        <f>BJ30-BJ26</f>
        <v>0.47394497704013361</v>
      </c>
      <c r="BJ32" s="6"/>
      <c r="BK32" s="6"/>
      <c r="BL32" s="6"/>
      <c r="BM32" s="6"/>
      <c r="BN32" s="6"/>
      <c r="BO32" s="6"/>
      <c r="BQ32" t="s">
        <v>168</v>
      </c>
      <c r="BW32">
        <f t="shared" si="44"/>
        <v>0</v>
      </c>
      <c r="BX32">
        <f>MAX(BT26:BT30)</f>
        <v>0.47337230993383805</v>
      </c>
      <c r="BZ32">
        <v>0</v>
      </c>
      <c r="CA32">
        <f t="shared" si="73"/>
        <v>1150</v>
      </c>
    </row>
    <row r="33" spans="2:79" x14ac:dyDescent="0.2">
      <c r="B33" s="13">
        <v>17</v>
      </c>
      <c r="C33" s="13">
        <v>3.1124350000000001</v>
      </c>
      <c r="D33" s="13">
        <v>3.102277</v>
      </c>
      <c r="E33" s="13">
        <v>2.613623</v>
      </c>
      <c r="F33">
        <f t="shared" si="0"/>
        <v>3102.277</v>
      </c>
      <c r="G33">
        <f t="shared" si="8"/>
        <v>2613.623</v>
      </c>
      <c r="H33">
        <f t="shared" si="9"/>
        <v>-3112.4349999999999</v>
      </c>
      <c r="I33" s="5">
        <f t="shared" si="10"/>
        <v>-5.8334999999997308</v>
      </c>
      <c r="J33" s="6">
        <f t="shared" si="11"/>
        <v>1197.4575</v>
      </c>
      <c r="K33" s="7">
        <f t="shared" si="12"/>
        <v>3.7179999999998472</v>
      </c>
      <c r="L33">
        <f t="shared" si="45"/>
        <v>1197.4717090722854</v>
      </c>
      <c r="M33">
        <f t="shared" si="46"/>
        <v>1.5756678599001415</v>
      </c>
      <c r="N33">
        <f t="shared" si="47"/>
        <v>1.5774568996497309</v>
      </c>
      <c r="O33" s="5">
        <f t="shared" si="48"/>
        <v>-7.9757885876153987</v>
      </c>
      <c r="P33" s="6">
        <f t="shared" si="49"/>
        <v>1197.4451473136069</v>
      </c>
      <c r="Q33" s="7">
        <f t="shared" si="13"/>
        <v>3.7179999999998472</v>
      </c>
      <c r="R33">
        <f t="shared" si="14"/>
        <v>8.7998140658956476</v>
      </c>
      <c r="S33">
        <f t="shared" si="15"/>
        <v>-1.1345846477894677</v>
      </c>
      <c r="T33">
        <f t="shared" si="16"/>
        <v>-1.142356568145765</v>
      </c>
      <c r="U33" s="5">
        <f t="shared" si="3"/>
        <v>-8.0044434180476447</v>
      </c>
      <c r="V33" s="6">
        <f t="shared" si="17"/>
        <v>1197.4451473136069</v>
      </c>
      <c r="W33" s="7">
        <f t="shared" si="4"/>
        <v>3.6559011422094874</v>
      </c>
      <c r="X33">
        <f t="shared" si="18"/>
        <v>1197.4507281880399</v>
      </c>
      <c r="Y33">
        <f t="shared" si="19"/>
        <v>3.0530749497748536E-3</v>
      </c>
      <c r="Z33">
        <f t="shared" si="5"/>
        <v>3.8475588757435654E-4</v>
      </c>
      <c r="AA33" s="5">
        <f t="shared" si="20"/>
        <v>-8.0044434180476447</v>
      </c>
      <c r="AB33" s="6">
        <f t="shared" si="72"/>
        <v>1197.4506395544786</v>
      </c>
      <c r="AC33" s="7">
        <f t="shared" si="6"/>
        <v>0.46072620638312062</v>
      </c>
      <c r="AD33">
        <f t="shared" si="67"/>
        <v>-8.0044434180476447</v>
      </c>
      <c r="AE33">
        <f t="shared" si="68"/>
        <v>1149.7206395544786</v>
      </c>
      <c r="AF33">
        <f t="shared" si="69"/>
        <v>0.46072620638312062</v>
      </c>
      <c r="AG33">
        <f t="shared" si="25"/>
        <v>149.83032733505846</v>
      </c>
      <c r="AH33">
        <f t="shared" si="26"/>
        <v>1149.7206395544786</v>
      </c>
      <c r="AI33">
        <f t="shared" si="27"/>
        <v>0.46072620638312062</v>
      </c>
      <c r="AJ33">
        <v>149.30000000000001</v>
      </c>
      <c r="AK33">
        <f t="shared" si="71"/>
        <v>1150</v>
      </c>
      <c r="AL33">
        <v>0</v>
      </c>
      <c r="AM33">
        <f t="shared" si="50"/>
        <v>0.53032733505844476</v>
      </c>
      <c r="AN33">
        <f t="shared" si="29"/>
        <v>-0.27936044552143358</v>
      </c>
      <c r="AO33">
        <f t="shared" si="30"/>
        <v>0.46072620638312062</v>
      </c>
      <c r="AQ33" t="s">
        <v>82</v>
      </c>
      <c r="AU33">
        <f t="shared" si="70"/>
        <v>5680</v>
      </c>
      <c r="AV33">
        <f t="shared" si="66"/>
        <v>0.92145241276637635</v>
      </c>
      <c r="AW33">
        <f t="shared" si="66"/>
        <v>0.91556171355340543</v>
      </c>
      <c r="AX33">
        <f t="shared" si="66"/>
        <v>-0.92145241276624124</v>
      </c>
      <c r="AY33">
        <v>17</v>
      </c>
      <c r="AZ33">
        <f t="shared" si="32"/>
        <v>1.4930000000000001</v>
      </c>
      <c r="BA33">
        <f t="shared" si="33"/>
        <v>11.5</v>
      </c>
      <c r="BD33" t="s">
        <v>165</v>
      </c>
      <c r="BI33">
        <f>BI30-BI26</f>
        <v>2036.2692191967642</v>
      </c>
      <c r="BJ33" s="6"/>
      <c r="BK33" s="6"/>
      <c r="BL33" s="6"/>
      <c r="BM33" s="6"/>
      <c r="BN33" s="6"/>
      <c r="BO33" s="6"/>
      <c r="BQ33" t="s">
        <v>169</v>
      </c>
      <c r="BW33">
        <f t="shared" si="44"/>
        <v>0</v>
      </c>
      <c r="BX33">
        <f>-MIN(BT26:BT30)</f>
        <v>4.3876013933186186E-13</v>
      </c>
      <c r="BZ33">
        <v>470</v>
      </c>
      <c r="CA33">
        <f>1150+BZ33</f>
        <v>1620</v>
      </c>
    </row>
    <row r="34" spans="2:79" x14ac:dyDescent="0.2">
      <c r="B34" s="13">
        <v>18</v>
      </c>
      <c r="C34" s="13">
        <v>3.1012200000000001</v>
      </c>
      <c r="D34" s="13">
        <v>2.9048720000000001</v>
      </c>
      <c r="E34" s="13">
        <v>2.5503659999999999</v>
      </c>
      <c r="F34">
        <f t="shared" si="0"/>
        <v>2904.8720000000003</v>
      </c>
      <c r="G34">
        <f t="shared" si="8"/>
        <v>2550.366</v>
      </c>
      <c r="H34">
        <f t="shared" si="9"/>
        <v>-3101.2200000000003</v>
      </c>
      <c r="I34" s="5">
        <f t="shared" si="10"/>
        <v>-203.23849999999948</v>
      </c>
      <c r="J34" s="6">
        <f t="shared" si="11"/>
        <v>1134.2004999999999</v>
      </c>
      <c r="K34" s="7">
        <f t="shared" si="12"/>
        <v>14.932999999999538</v>
      </c>
      <c r="L34">
        <f t="shared" si="45"/>
        <v>1152.2658816794412</v>
      </c>
      <c r="M34">
        <f t="shared" si="46"/>
        <v>1.7481055250203745</v>
      </c>
      <c r="N34">
        <f t="shared" si="47"/>
        <v>1.749894564769964</v>
      </c>
      <c r="O34" s="5">
        <f t="shared" si="48"/>
        <v>-205.26730344716711</v>
      </c>
      <c r="P34" s="6">
        <f t="shared" si="49"/>
        <v>1133.8350833423831</v>
      </c>
      <c r="Q34" s="7">
        <f t="shared" si="13"/>
        <v>14.932999999999538</v>
      </c>
      <c r="R34">
        <f t="shared" si="14"/>
        <v>205.80976739083928</v>
      </c>
      <c r="S34">
        <f t="shared" si="15"/>
        <v>-1.4981752168110603</v>
      </c>
      <c r="T34">
        <f t="shared" si="16"/>
        <v>-1.5059471371673576</v>
      </c>
      <c r="U34" s="5">
        <f t="shared" si="3"/>
        <v>-205.37716104228616</v>
      </c>
      <c r="V34" s="6">
        <f t="shared" si="17"/>
        <v>1133.8350833423831</v>
      </c>
      <c r="W34" s="7">
        <f t="shared" si="4"/>
        <v>13.337243931270857</v>
      </c>
      <c r="X34">
        <f t="shared" si="18"/>
        <v>1133.9135232872527</v>
      </c>
      <c r="Y34">
        <f t="shared" si="19"/>
        <v>1.1762406220821593E-2</v>
      </c>
      <c r="Z34">
        <f t="shared" si="5"/>
        <v>9.0940871586210961E-3</v>
      </c>
      <c r="AA34" s="5">
        <f t="shared" si="20"/>
        <v>-205.37716104228616</v>
      </c>
      <c r="AB34" s="6">
        <f t="shared" si="72"/>
        <v>1133.8666349134714</v>
      </c>
      <c r="AC34" s="7">
        <f t="shared" si="6"/>
        <v>10.311766275068944</v>
      </c>
      <c r="AD34">
        <f>AA34+$A$8</f>
        <v>-157.64716104228617</v>
      </c>
      <c r="AE34">
        <f>AB34</f>
        <v>1133.8666349134714</v>
      </c>
      <c r="AF34">
        <f>AC34</f>
        <v>10.311766275068944</v>
      </c>
      <c r="AG34">
        <f t="shared" si="25"/>
        <v>0.18760971081994171</v>
      </c>
      <c r="AH34">
        <f t="shared" si="26"/>
        <v>1133.8666349134714</v>
      </c>
      <c r="AI34">
        <f t="shared" si="27"/>
        <v>10.311766275068944</v>
      </c>
      <c r="AJ34">
        <v>0</v>
      </c>
      <c r="AK34">
        <v>1135</v>
      </c>
      <c r="AL34">
        <v>10</v>
      </c>
      <c r="AM34">
        <f t="shared" si="50"/>
        <v>0.18760971081994171</v>
      </c>
      <c r="AN34">
        <f t="shared" si="29"/>
        <v>-1.1333650865285563</v>
      </c>
      <c r="AO34">
        <f t="shared" si="30"/>
        <v>0.31176627506894405</v>
      </c>
      <c r="AQ34" t="s">
        <v>88</v>
      </c>
      <c r="AR34" t="s">
        <v>89</v>
      </c>
      <c r="AS34" t="s">
        <v>90</v>
      </c>
      <c r="AY34">
        <v>18</v>
      </c>
      <c r="AZ34">
        <f t="shared" si="32"/>
        <v>0</v>
      </c>
      <c r="BA34">
        <f t="shared" si="33"/>
        <v>11.35</v>
      </c>
      <c r="BD34" t="s">
        <v>14</v>
      </c>
      <c r="BI34">
        <f>ATAN(BI32/BI33)</f>
        <v>2.3275162439900617E-4</v>
      </c>
      <c r="BJ34" s="6"/>
      <c r="BK34" s="6"/>
      <c r="BL34" s="6"/>
      <c r="BM34" s="6"/>
      <c r="BN34" s="6"/>
      <c r="BO34" s="6"/>
      <c r="BQ34" t="s">
        <v>166</v>
      </c>
      <c r="BW34">
        <f t="shared" si="44"/>
        <v>0</v>
      </c>
      <c r="BX34">
        <f>IF(ABS(BX32)&gt;ABS(BX33),BX32,BX33)</f>
        <v>0.47337230993383805</v>
      </c>
      <c r="BZ34">
        <v>1135</v>
      </c>
      <c r="CA34">
        <f>1150+BZ34</f>
        <v>2285</v>
      </c>
    </row>
    <row r="35" spans="2:79" x14ac:dyDescent="0.2">
      <c r="B35" s="13">
        <v>19</v>
      </c>
      <c r="C35" s="13">
        <v>3.1134650000000001</v>
      </c>
      <c r="D35" s="13">
        <v>2.90374</v>
      </c>
      <c r="E35" s="13">
        <v>1.886123</v>
      </c>
      <c r="F35">
        <f t="shared" si="0"/>
        <v>2903.74</v>
      </c>
      <c r="G35">
        <f t="shared" si="8"/>
        <v>1886.123</v>
      </c>
      <c r="H35">
        <f t="shared" si="9"/>
        <v>-3113.4650000000001</v>
      </c>
      <c r="I35" s="5">
        <f t="shared" si="10"/>
        <v>-204.37049999999999</v>
      </c>
      <c r="J35" s="6">
        <f t="shared" si="11"/>
        <v>469.95749999999998</v>
      </c>
      <c r="K35" s="7">
        <f t="shared" si="12"/>
        <v>2.6879999999996471</v>
      </c>
      <c r="L35">
        <f t="shared" si="45"/>
        <v>512.47180710405917</v>
      </c>
      <c r="M35">
        <f t="shared" si="46"/>
        <v>1.9809973092927962</v>
      </c>
      <c r="N35">
        <f t="shared" si="47"/>
        <v>1.9827863490423856</v>
      </c>
      <c r="O35" s="5">
        <f t="shared" si="48"/>
        <v>-205.21094513912797</v>
      </c>
      <c r="P35" s="6">
        <f t="shared" si="49"/>
        <v>469.59112115925467</v>
      </c>
      <c r="Q35" s="7">
        <f t="shared" si="13"/>
        <v>2.6879999999996471</v>
      </c>
      <c r="R35">
        <f t="shared" si="14"/>
        <v>205.22854905907752</v>
      </c>
      <c r="S35">
        <f t="shared" si="15"/>
        <v>-1.5576983593274709</v>
      </c>
      <c r="T35">
        <f t="shared" si="16"/>
        <v>-1.5654702796837683</v>
      </c>
      <c r="U35" s="5">
        <f t="shared" si="3"/>
        <v>-205.22563822963068</v>
      </c>
      <c r="V35" s="6">
        <f t="shared" si="17"/>
        <v>469.59112115925467</v>
      </c>
      <c r="W35" s="7">
        <f t="shared" si="4"/>
        <v>1.0930517530940178</v>
      </c>
      <c r="X35">
        <f t="shared" si="18"/>
        <v>469.59239328777545</v>
      </c>
      <c r="Y35">
        <f t="shared" si="19"/>
        <v>2.3276627895739621E-3</v>
      </c>
      <c r="Z35">
        <f t="shared" si="5"/>
        <v>-3.4065627262653501E-4</v>
      </c>
      <c r="AA35" s="5">
        <f t="shared" si="20"/>
        <v>-205.22563822963068</v>
      </c>
      <c r="AB35" s="6">
        <f t="shared" si="72"/>
        <v>469.59236604045287</v>
      </c>
      <c r="AC35" s="7">
        <f t="shared" si="6"/>
        <v>-0.15996959125719704</v>
      </c>
      <c r="AD35">
        <f t="shared" ref="AD35:AD38" si="74">AA35+$A$8</f>
        <v>-157.49563822963069</v>
      </c>
      <c r="AE35">
        <f t="shared" ref="AE35:AE38" si="75">AB35</f>
        <v>469.59236604045287</v>
      </c>
      <c r="AF35">
        <f t="shared" ref="AF35:AF38" si="76">AC35</f>
        <v>-0.15996959125719704</v>
      </c>
      <c r="AG35">
        <f t="shared" si="25"/>
        <v>0.33913252347542766</v>
      </c>
      <c r="AH35">
        <f t="shared" si="26"/>
        <v>469.59236604045287</v>
      </c>
      <c r="AI35">
        <f t="shared" si="27"/>
        <v>-0.15996959125719704</v>
      </c>
      <c r="AJ35">
        <v>0</v>
      </c>
      <c r="AK35">
        <v>470</v>
      </c>
      <c r="AL35">
        <v>0</v>
      </c>
      <c r="AM35">
        <f t="shared" si="50"/>
        <v>0.33913252347542766</v>
      </c>
      <c r="AN35">
        <f t="shared" si="29"/>
        <v>-0.40763395954712678</v>
      </c>
      <c r="AO35">
        <f t="shared" si="30"/>
        <v>-0.15996959125719704</v>
      </c>
      <c r="AP35" t="s">
        <v>82</v>
      </c>
      <c r="AQ35">
        <f>AU23-AU18</f>
        <v>5680</v>
      </c>
      <c r="AR35" s="14">
        <f>(AX23-AX18-AV23+AV18)/2</f>
        <v>-0.92145241276630885</v>
      </c>
      <c r="AS35" s="14">
        <f>AR35/(AQ35/1000)</f>
        <v>-0.16222753745885721</v>
      </c>
      <c r="AU35" t="s">
        <v>84</v>
      </c>
      <c r="AY35">
        <v>19</v>
      </c>
      <c r="AZ35">
        <f t="shared" si="32"/>
        <v>0</v>
      </c>
      <c r="BA35">
        <f t="shared" si="33"/>
        <v>4.7</v>
      </c>
      <c r="BD35">
        <v>2</v>
      </c>
      <c r="BE35" t="s">
        <v>34</v>
      </c>
      <c r="BF35">
        <f>AO19</f>
        <v>-1.1993726588888014</v>
      </c>
      <c r="BG35">
        <v>3</v>
      </c>
      <c r="BH35">
        <f t="shared" si="58"/>
        <v>19</v>
      </c>
      <c r="BI35">
        <f>AH19</f>
        <v>-1149.7147378446075</v>
      </c>
      <c r="BJ35" s="6">
        <f>AO19</f>
        <v>-1.1993726588888014</v>
      </c>
      <c r="BK35" s="6">
        <f>((BI35^2)+(BJ35^2))^0.5</f>
        <v>1149.7153634321278</v>
      </c>
      <c r="BL35" s="6">
        <f>IF(BI35&lt;0,(ATAN(BJ35/BI35)+PI()),ATAN(BJ35/BI35))</f>
        <v>3.1426358447261142</v>
      </c>
      <c r="BM35" s="6">
        <f>BL35-BI$44</f>
        <v>3.1420248014001948</v>
      </c>
      <c r="BN35" s="6">
        <f>BK35*COS(BM35)</f>
        <v>-1149.7152560764628</v>
      </c>
      <c r="BO35" s="6">
        <f>BK35*SIN(BM35)</f>
        <v>-0.49684696142772428</v>
      </c>
      <c r="BQ35">
        <v>24</v>
      </c>
      <c r="BR35">
        <f>BO35+BQ35</f>
        <v>23.503153038572275</v>
      </c>
      <c r="BS35">
        <v>0</v>
      </c>
      <c r="BT35">
        <f>BR35-BR$36</f>
        <v>0.48769488819223383</v>
      </c>
      <c r="BU35">
        <f t="shared" si="42"/>
        <v>0</v>
      </c>
      <c r="BV35">
        <f t="shared" si="43"/>
        <v>24.487694888192234</v>
      </c>
      <c r="BW35">
        <f t="shared" si="44"/>
        <v>0</v>
      </c>
    </row>
    <row r="36" spans="2:79" x14ac:dyDescent="0.2">
      <c r="B36" s="13">
        <v>20</v>
      </c>
      <c r="C36" s="13">
        <v>3.114506</v>
      </c>
      <c r="D36" s="13">
        <v>2.9025699999999999</v>
      </c>
      <c r="E36" s="13">
        <v>1.426231</v>
      </c>
      <c r="F36">
        <f t="shared" si="0"/>
        <v>2902.5699999999997</v>
      </c>
      <c r="G36">
        <f t="shared" si="8"/>
        <v>1426.231</v>
      </c>
      <c r="H36">
        <f t="shared" si="9"/>
        <v>-3114.5059999999999</v>
      </c>
      <c r="I36" s="5">
        <f t="shared" si="10"/>
        <v>-205.54050000000007</v>
      </c>
      <c r="J36" s="6">
        <f t="shared" si="11"/>
        <v>10.065499999999929</v>
      </c>
      <c r="K36" s="7">
        <f t="shared" si="12"/>
        <v>1.6469999999999345</v>
      </c>
      <c r="L36">
        <f t="shared" si="45"/>
        <v>205.7868106329947</v>
      </c>
      <c r="M36">
        <f t="shared" si="46"/>
        <v>3.0926608597425758</v>
      </c>
      <c r="N36">
        <f t="shared" si="47"/>
        <v>3.0944498994921652</v>
      </c>
      <c r="O36" s="5">
        <f t="shared" si="48"/>
        <v>-205.55817863712139</v>
      </c>
      <c r="P36" s="6">
        <f t="shared" si="49"/>
        <v>9.6977639633739603</v>
      </c>
      <c r="Q36" s="7">
        <f t="shared" si="13"/>
        <v>1.6469999999999345</v>
      </c>
      <c r="R36">
        <f t="shared" si="14"/>
        <v>205.56477668513813</v>
      </c>
      <c r="S36">
        <f t="shared" si="15"/>
        <v>-1.5627841680577197</v>
      </c>
      <c r="T36">
        <f t="shared" si="16"/>
        <v>-1.5705560884140171</v>
      </c>
      <c r="U36" s="5">
        <f t="shared" si="3"/>
        <v>-205.5647707531061</v>
      </c>
      <c r="V36" s="6">
        <f t="shared" si="17"/>
        <v>9.6977639633739603</v>
      </c>
      <c r="W36" s="7">
        <f t="shared" si="4"/>
        <v>4.9384548641671897E-2</v>
      </c>
      <c r="X36">
        <f t="shared" si="18"/>
        <v>9.6978897046192056</v>
      </c>
      <c r="Y36">
        <f t="shared" si="19"/>
        <v>5.0923204515898107E-3</v>
      </c>
      <c r="Z36">
        <f t="shared" si="5"/>
        <v>2.4240013893893136E-3</v>
      </c>
      <c r="AA36" s="5">
        <f t="shared" si="20"/>
        <v>-205.5647707531061</v>
      </c>
      <c r="AB36" s="6">
        <f t="shared" si="72"/>
        <v>9.697861213286707</v>
      </c>
      <c r="AC36" s="7">
        <f t="shared" si="6"/>
        <v>2.3507675097126913E-2</v>
      </c>
      <c r="AD36">
        <f t="shared" si="74"/>
        <v>-157.83477075310611</v>
      </c>
      <c r="AE36">
        <f t="shared" si="75"/>
        <v>9.697861213286707</v>
      </c>
      <c r="AF36">
        <f t="shared" si="76"/>
        <v>2.3507675097126913E-2</v>
      </c>
      <c r="AG36">
        <f t="shared" si="25"/>
        <v>0</v>
      </c>
      <c r="AH36">
        <f t="shared" si="26"/>
        <v>9.697861213286707</v>
      </c>
      <c r="AI36">
        <f t="shared" si="27"/>
        <v>2.3507675097126913E-2</v>
      </c>
      <c r="AJ36">
        <v>0</v>
      </c>
      <c r="AK36">
        <v>10</v>
      </c>
      <c r="AL36">
        <v>0</v>
      </c>
      <c r="AM36">
        <f t="shared" si="50"/>
        <v>0</v>
      </c>
      <c r="AN36">
        <f t="shared" si="29"/>
        <v>-0.30213878671329297</v>
      </c>
      <c r="AO36">
        <f t="shared" si="30"/>
        <v>2.3507675097126913E-2</v>
      </c>
      <c r="AP36" t="s">
        <v>91</v>
      </c>
      <c r="AQ36">
        <f>AU19-AU18</f>
        <v>712</v>
      </c>
      <c r="AR36" s="14">
        <f>(AX19-AX18-AV19+AV18)/2</f>
        <v>0.11726691366939604</v>
      </c>
      <c r="AS36" s="14">
        <f t="shared" ref="AS36:AS40" si="77">AR36/(AQ36/1000)</f>
        <v>0.16470072144578096</v>
      </c>
      <c r="AU36">
        <f>AU18</f>
        <v>0</v>
      </c>
      <c r="AV36">
        <f>AV28</f>
        <v>0</v>
      </c>
      <c r="AW36">
        <f>AW28</f>
        <v>0</v>
      </c>
      <c r="AX36">
        <f>AX28</f>
        <v>0</v>
      </c>
      <c r="AY36">
        <v>20</v>
      </c>
      <c r="AZ36">
        <f t="shared" si="32"/>
        <v>0</v>
      </c>
      <c r="BA36">
        <f t="shared" si="33"/>
        <v>0.1</v>
      </c>
      <c r="BD36">
        <v>2</v>
      </c>
      <c r="BE36" t="s">
        <v>124</v>
      </c>
      <c r="BF36">
        <f>AO46</f>
        <v>-1.6085815146100941</v>
      </c>
      <c r="BG36">
        <v>30</v>
      </c>
      <c r="BH36">
        <f t="shared" si="58"/>
        <v>46</v>
      </c>
      <c r="BI36">
        <f>AH46</f>
        <v>-1021.2686679512587</v>
      </c>
      <c r="BJ36" s="6">
        <f>AO46</f>
        <v>-1.6085815146100941</v>
      </c>
      <c r="BK36" s="6">
        <f t="shared" ref="BK36:BK41" si="78">((BI36^2)+(BJ36^2))^0.5</f>
        <v>1021.2699347740672</v>
      </c>
      <c r="BL36" s="6">
        <f t="shared" ref="BL36:BL41" si="79">IF(BI36&lt;0,(ATAN(BJ36/BI36)+PI()),ATAN(BJ36/BI36))</f>
        <v>3.1431677339137645</v>
      </c>
      <c r="BM36" s="6">
        <f t="shared" ref="BM36:BM41" si="80">BL36-BI$44</f>
        <v>3.142556690587845</v>
      </c>
      <c r="BN36" s="6">
        <f t="shared" ref="BN36:BN41" si="81">BK36*COS(BM36)</f>
        <v>-1021.2694602066459</v>
      </c>
      <c r="BO36" s="6">
        <f t="shared" ref="BO36:BO41" si="82">BK36*SIN(BM36)</f>
        <v>-0.98454184961995828</v>
      </c>
      <c r="BQ36">
        <v>24</v>
      </c>
      <c r="BR36">
        <f t="shared" ref="BR36:BR41" si="83">BO36+BQ36</f>
        <v>23.015458150380042</v>
      </c>
      <c r="BS36">
        <v>150</v>
      </c>
      <c r="BT36">
        <f t="shared" ref="BT36:BT41" si="84">BR36-BR$36</f>
        <v>0</v>
      </c>
      <c r="BU36">
        <f t="shared" si="42"/>
        <v>150</v>
      </c>
      <c r="BV36">
        <f t="shared" si="43"/>
        <v>24</v>
      </c>
      <c r="BW36">
        <f t="shared" si="44"/>
        <v>1.5</v>
      </c>
    </row>
    <row r="37" spans="2:79" x14ac:dyDescent="0.2">
      <c r="B37" s="13">
        <v>21</v>
      </c>
      <c r="C37" s="13">
        <v>3.1153439999999999</v>
      </c>
      <c r="D37" s="13">
        <v>2.9017539999999999</v>
      </c>
      <c r="E37" s="13">
        <v>0.96638299999999999</v>
      </c>
      <c r="F37">
        <f t="shared" si="0"/>
        <v>2901.7539999999999</v>
      </c>
      <c r="G37">
        <f t="shared" si="8"/>
        <v>966.38300000000004</v>
      </c>
      <c r="H37">
        <f t="shared" si="9"/>
        <v>-3115.3440000000001</v>
      </c>
      <c r="I37" s="5">
        <f t="shared" si="10"/>
        <v>-206.35649999999987</v>
      </c>
      <c r="J37" s="6">
        <f t="shared" si="11"/>
        <v>-449.78250000000003</v>
      </c>
      <c r="K37" s="7">
        <f t="shared" si="12"/>
        <v>0.8089999999997417</v>
      </c>
      <c r="L37">
        <f t="shared" si="45"/>
        <v>494.86089196712641</v>
      </c>
      <c r="M37">
        <f t="shared" si="46"/>
        <v>4.2822479326063476</v>
      </c>
      <c r="N37">
        <f t="shared" si="47"/>
        <v>4.2840369723559375</v>
      </c>
      <c r="O37" s="5">
        <f t="shared" si="48"/>
        <v>-205.55149141933862</v>
      </c>
      <c r="P37" s="6">
        <f t="shared" si="49"/>
        <v>-450.15095998318782</v>
      </c>
      <c r="Q37" s="7">
        <f t="shared" si="13"/>
        <v>0.8089999999997417</v>
      </c>
      <c r="R37">
        <f t="shared" si="14"/>
        <v>205.55308342546076</v>
      </c>
      <c r="S37">
        <f t="shared" si="15"/>
        <v>-1.5668605936251987</v>
      </c>
      <c r="T37">
        <f t="shared" si="16"/>
        <v>-1.5746325139814961</v>
      </c>
      <c r="U37" s="5">
        <f t="shared" si="3"/>
        <v>-205.55157093359253</v>
      </c>
      <c r="V37" s="6">
        <f t="shared" si="17"/>
        <v>-450.15095998318782</v>
      </c>
      <c r="W37" s="7">
        <f t="shared" si="4"/>
        <v>-0.78853817073450194</v>
      </c>
      <c r="X37">
        <f t="shared" si="18"/>
        <v>450.15165063146469</v>
      </c>
      <c r="Y37">
        <f t="shared" si="19"/>
        <v>3.1433443712007403</v>
      </c>
      <c r="Z37">
        <f t="shared" si="5"/>
        <v>3.1406760521385397</v>
      </c>
      <c r="AA37" s="5">
        <f t="shared" si="20"/>
        <v>-205.55157093359253</v>
      </c>
      <c r="AB37" s="6">
        <f t="shared" si="72"/>
        <v>-450.15146153217307</v>
      </c>
      <c r="AC37" s="7">
        <f t="shared" si="6"/>
        <v>0.4126095984767324</v>
      </c>
      <c r="AD37">
        <f t="shared" si="74"/>
        <v>-157.82157093359254</v>
      </c>
      <c r="AE37">
        <f t="shared" si="75"/>
        <v>-450.15146153217307</v>
      </c>
      <c r="AF37">
        <f t="shared" si="76"/>
        <v>0.4126095984767324</v>
      </c>
      <c r="AG37">
        <f t="shared" si="25"/>
        <v>1.319981951357363E-2</v>
      </c>
      <c r="AH37">
        <f t="shared" si="26"/>
        <v>-450.15146153217307</v>
      </c>
      <c r="AI37">
        <f t="shared" si="27"/>
        <v>0.4126095984767324</v>
      </c>
      <c r="AJ37">
        <v>0</v>
      </c>
      <c r="AK37">
        <v>-450</v>
      </c>
      <c r="AL37">
        <v>0</v>
      </c>
      <c r="AM37">
        <f t="shared" si="50"/>
        <v>1.319981951357363E-2</v>
      </c>
      <c r="AN37">
        <f t="shared" si="29"/>
        <v>-0.15146153217307301</v>
      </c>
      <c r="AO37">
        <f t="shared" si="30"/>
        <v>0.4126095984767324</v>
      </c>
      <c r="AP37" t="s">
        <v>92</v>
      </c>
      <c r="AQ37">
        <f t="shared" ref="AQ37:AQ40" si="85">AU20-AU19</f>
        <v>1480</v>
      </c>
      <c r="AR37" s="14">
        <f t="shared" ref="AR37:AR40" si="86">(AX20-AX19-AV20+AV19)/2</f>
        <v>0.34931108274239642</v>
      </c>
      <c r="AS37" s="14">
        <f t="shared" si="77"/>
        <v>0.23602100185297056</v>
      </c>
      <c r="AU37">
        <f t="shared" ref="AU37:AU41" si="87">AU19</f>
        <v>712</v>
      </c>
      <c r="AV37">
        <f t="shared" ref="AV37:AX41" si="88">($AU29/$AU$33)*AV$33</f>
        <v>0.11550600667071478</v>
      </c>
      <c r="AW37">
        <f t="shared" si="88"/>
        <v>0.11476759507922969</v>
      </c>
      <c r="AX37">
        <f t="shared" si="88"/>
        <v>-0.11550600667069784</v>
      </c>
      <c r="AY37">
        <v>21</v>
      </c>
      <c r="AZ37">
        <f t="shared" si="32"/>
        <v>0</v>
      </c>
      <c r="BA37">
        <f t="shared" si="33"/>
        <v>-4.5</v>
      </c>
      <c r="BD37">
        <v>2</v>
      </c>
      <c r="BE37" t="s">
        <v>128</v>
      </c>
      <c r="BF37">
        <f>AO50</f>
        <v>-0.66567202394580249</v>
      </c>
      <c r="BG37">
        <v>34</v>
      </c>
      <c r="BH37">
        <f t="shared" si="58"/>
        <v>50</v>
      </c>
      <c r="BI37">
        <f>AH50</f>
        <v>-76.66543924155603</v>
      </c>
      <c r="BJ37" s="6">
        <f>AO50</f>
        <v>-0.66567202394580249</v>
      </c>
      <c r="BK37" s="6">
        <f t="shared" si="78"/>
        <v>76.668329141466117</v>
      </c>
      <c r="BL37" s="6">
        <f t="shared" si="79"/>
        <v>3.1502752529808173</v>
      </c>
      <c r="BM37" s="6">
        <f t="shared" si="80"/>
        <v>3.1496642096548979</v>
      </c>
      <c r="BN37" s="6">
        <f t="shared" si="81"/>
        <v>-76.665831683539849</v>
      </c>
      <c r="BO37" s="6">
        <f t="shared" si="82"/>
        <v>-0.6188259976114252</v>
      </c>
      <c r="BQ37">
        <v>24</v>
      </c>
      <c r="BR37">
        <f t="shared" si="83"/>
        <v>23.381174002388576</v>
      </c>
      <c r="BS37">
        <v>1050</v>
      </c>
      <c r="BT37">
        <f t="shared" si="84"/>
        <v>0.36571585200853463</v>
      </c>
      <c r="BU37">
        <f t="shared" si="42"/>
        <v>1050</v>
      </c>
      <c r="BV37">
        <f t="shared" si="43"/>
        <v>24.365715852008535</v>
      </c>
      <c r="BW37">
        <f t="shared" si="44"/>
        <v>10.5</v>
      </c>
    </row>
    <row r="38" spans="2:79" x14ac:dyDescent="0.2">
      <c r="B38" s="13">
        <v>22</v>
      </c>
      <c r="C38" s="13">
        <v>3.1069110000000002</v>
      </c>
      <c r="D38" s="13">
        <v>2.900868</v>
      </c>
      <c r="E38" s="13">
        <v>0.28166200000000002</v>
      </c>
      <c r="F38">
        <f t="shared" si="0"/>
        <v>2900.8679999999999</v>
      </c>
      <c r="G38">
        <f t="shared" si="8"/>
        <v>281.66200000000003</v>
      </c>
      <c r="H38">
        <f t="shared" si="9"/>
        <v>-3106.9110000000001</v>
      </c>
      <c r="I38" s="5">
        <f t="shared" si="10"/>
        <v>-207.24249999999984</v>
      </c>
      <c r="J38" s="6">
        <f t="shared" si="11"/>
        <v>-1134.5035</v>
      </c>
      <c r="K38" s="7">
        <f t="shared" si="12"/>
        <v>9.2419999999997344</v>
      </c>
      <c r="L38">
        <f t="shared" si="45"/>
        <v>1153.2769161474187</v>
      </c>
      <c r="M38">
        <f t="shared" si="46"/>
        <v>4.5317087023898175</v>
      </c>
      <c r="N38">
        <f t="shared" si="47"/>
        <v>4.5334977421394074</v>
      </c>
      <c r="O38" s="5">
        <f t="shared" si="48"/>
        <v>-205.21249756853081</v>
      </c>
      <c r="P38" s="6">
        <f t="shared" si="49"/>
        <v>-1134.8724492911906</v>
      </c>
      <c r="Q38" s="7">
        <f t="shared" si="13"/>
        <v>9.2419999999997344</v>
      </c>
      <c r="R38">
        <f t="shared" si="14"/>
        <v>205.42050462968456</v>
      </c>
      <c r="S38">
        <f t="shared" si="15"/>
        <v>-1.5257904947935903</v>
      </c>
      <c r="T38">
        <f t="shared" si="16"/>
        <v>-1.5335624151498877</v>
      </c>
      <c r="U38" s="5">
        <f t="shared" si="3"/>
        <v>-205.27812726537417</v>
      </c>
      <c r="V38" s="6">
        <f t="shared" si="17"/>
        <v>-1134.8724492911906</v>
      </c>
      <c r="W38" s="7">
        <f t="shared" si="4"/>
        <v>7.6468417490555058</v>
      </c>
      <c r="X38">
        <f t="shared" si="18"/>
        <v>1134.8982114484634</v>
      </c>
      <c r="Y38">
        <f t="shared" si="19"/>
        <v>3.1348546928339545</v>
      </c>
      <c r="Z38">
        <f t="shared" si="5"/>
        <v>3.1321863737717539</v>
      </c>
      <c r="AA38" s="5">
        <f t="shared" si="20"/>
        <v>-205.27812726537417</v>
      </c>
      <c r="AB38" s="6">
        <f t="shared" si="72"/>
        <v>-1134.8480049999162</v>
      </c>
      <c r="AC38" s="7">
        <f t="shared" si="6"/>
        <v>10.675012722777776</v>
      </c>
      <c r="AD38">
        <f t="shared" si="74"/>
        <v>-157.54812726537418</v>
      </c>
      <c r="AE38">
        <f t="shared" si="75"/>
        <v>-1134.8480049999162</v>
      </c>
      <c r="AF38">
        <f t="shared" si="76"/>
        <v>10.675012722777776</v>
      </c>
      <c r="AG38">
        <f t="shared" si="25"/>
        <v>0.28664348773193637</v>
      </c>
      <c r="AH38">
        <f t="shared" si="26"/>
        <v>-1134.8480049999162</v>
      </c>
      <c r="AI38">
        <f>AF38</f>
        <v>10.675012722777776</v>
      </c>
      <c r="AJ38">
        <v>0</v>
      </c>
      <c r="AK38">
        <v>-1135</v>
      </c>
      <c r="AL38">
        <v>10</v>
      </c>
      <c r="AM38">
        <f t="shared" si="50"/>
        <v>0.28664348773193637</v>
      </c>
      <c r="AN38">
        <f t="shared" si="29"/>
        <v>0.15199500008384348</v>
      </c>
      <c r="AO38">
        <f t="shared" si="30"/>
        <v>0.67501272277777602</v>
      </c>
      <c r="AP38" t="s">
        <v>93</v>
      </c>
      <c r="AQ38">
        <f t="shared" si="85"/>
        <v>1184</v>
      </c>
      <c r="AR38" s="14">
        <f t="shared" si="86"/>
        <v>-0.15469825209912919</v>
      </c>
      <c r="AS38" s="14">
        <f t="shared" si="77"/>
        <v>-0.13065730751615642</v>
      </c>
      <c r="AU38">
        <f t="shared" si="87"/>
        <v>2192</v>
      </c>
      <c r="AV38">
        <f t="shared" si="88"/>
        <v>0.35560276210984099</v>
      </c>
      <c r="AW38">
        <f t="shared" si="88"/>
        <v>0.35332945001920152</v>
      </c>
      <c r="AX38">
        <f t="shared" si="88"/>
        <v>-0.35560276210978886</v>
      </c>
      <c r="AY38">
        <v>22</v>
      </c>
      <c r="AZ38">
        <f t="shared" si="32"/>
        <v>0</v>
      </c>
      <c r="BA38">
        <f t="shared" si="33"/>
        <v>-11.35</v>
      </c>
      <c r="BD38">
        <v>2</v>
      </c>
      <c r="BE38" t="s">
        <v>119</v>
      </c>
      <c r="BF38">
        <f>AO41</f>
        <v>-0.22515914714035817</v>
      </c>
      <c r="BG38">
        <v>25</v>
      </c>
      <c r="BH38">
        <f t="shared" si="58"/>
        <v>41</v>
      </c>
      <c r="BI38">
        <f>AH41</f>
        <v>49.846839015507676</v>
      </c>
      <c r="BJ38" s="6">
        <f>AO41</f>
        <v>-0.22515914714035817</v>
      </c>
      <c r="BK38" s="6">
        <f t="shared" si="78"/>
        <v>49.847347537050346</v>
      </c>
      <c r="BL38" s="6">
        <f t="shared" si="79"/>
        <v>-4.5169888455061369E-3</v>
      </c>
      <c r="BM38" s="6">
        <f t="shared" si="80"/>
        <v>-5.1280321714256326E-3</v>
      </c>
      <c r="BN38" s="6">
        <f t="shared" si="81"/>
        <v>49.846692127766907</v>
      </c>
      <c r="BO38" s="6">
        <f t="shared" si="82"/>
        <v>-0.25561768150928277</v>
      </c>
      <c r="BQ38">
        <v>24</v>
      </c>
      <c r="BR38">
        <f t="shared" si="83"/>
        <v>23.744382318490718</v>
      </c>
      <c r="BS38">
        <v>1150</v>
      </c>
      <c r="BT38">
        <f t="shared" si="84"/>
        <v>0.72892416811067662</v>
      </c>
      <c r="BU38">
        <f t="shared" si="42"/>
        <v>1150</v>
      </c>
      <c r="BV38">
        <f t="shared" si="43"/>
        <v>24.728924168110677</v>
      </c>
      <c r="BW38">
        <f t="shared" si="44"/>
        <v>11.5</v>
      </c>
    </row>
    <row r="39" spans="2:79" x14ac:dyDescent="0.2">
      <c r="B39" s="13">
        <v>23</v>
      </c>
      <c r="C39" s="13">
        <v>3.1184219999999998</v>
      </c>
      <c r="D39" s="13">
        <v>3.37073</v>
      </c>
      <c r="E39" s="13">
        <v>1.490999</v>
      </c>
      <c r="F39">
        <f t="shared" ref="F39" si="89">D39*1000</f>
        <v>3370.73</v>
      </c>
      <c r="G39">
        <f t="shared" ref="G39" si="90">E39*1000</f>
        <v>1490.999</v>
      </c>
      <c r="H39">
        <f t="shared" ref="H39" si="91">-C39*1000</f>
        <v>-3118.422</v>
      </c>
      <c r="I39" s="5">
        <f t="shared" ref="I39" si="92">F39-I$15</f>
        <v>262.61950000000024</v>
      </c>
      <c r="J39" s="6">
        <f t="shared" ref="J39" si="93">G39-J$15</f>
        <v>74.833499999999958</v>
      </c>
      <c r="K39" s="7">
        <f t="shared" ref="K39" si="94">H39-K$15</f>
        <v>-2.2690000000002328</v>
      </c>
      <c r="L39">
        <f t="shared" ref="L39" si="95">((I39^2)+(J39^2))^0.5</f>
        <v>273.07335004079056</v>
      </c>
      <c r="M39">
        <f t="shared" ref="M39" si="96">IF(I39&lt;0,(ATAN(J39/I39)+PI()),ATAN(J39/I39))</f>
        <v>0.27759317143286755</v>
      </c>
      <c r="N39">
        <f t="shared" ref="N39" si="97">M39-M$15</f>
        <v>0.2793822111824571</v>
      </c>
      <c r="O39" s="5">
        <f t="shared" ref="O39" si="98">L39*COS(N39)</f>
        <v>262.48519968714095</v>
      </c>
      <c r="P39" s="6">
        <f t="shared" ref="P39" si="99">L39*SIN(N39)</f>
        <v>75.303216715502018</v>
      </c>
      <c r="Q39" s="7">
        <f t="shared" ref="Q39" si="100">K39</f>
        <v>-2.2690000000002328</v>
      </c>
      <c r="R39">
        <f t="shared" ref="R39" si="101">((O39^2)+(Q39^2))^0.5</f>
        <v>262.49500645878629</v>
      </c>
      <c r="S39">
        <f t="shared" ref="S39" si="102">IF(Q39&lt;0,(ATAN(O39/Q39)+PI()),ATAN(O39/Q39))</f>
        <v>1.5794404084005846</v>
      </c>
      <c r="T39">
        <f t="shared" ref="T39" si="103">S39-S$15</f>
        <v>1.5716684880442873</v>
      </c>
      <c r="U39" s="5">
        <f t="shared" ref="U39" si="104">R39*SIN(T39)</f>
        <v>262.49490662337843</v>
      </c>
      <c r="V39" s="6">
        <f t="shared" ref="V39" si="105">P39</f>
        <v>75.303216715502018</v>
      </c>
      <c r="W39" s="7">
        <f t="shared" ref="W39" si="106">R39*COS(T39)</f>
        <v>-0.22893794376771009</v>
      </c>
      <c r="X39">
        <f t="shared" ref="X39" si="107">((V39^2)+(W39^2))^0.5</f>
        <v>75.303564724944849</v>
      </c>
      <c r="Y39">
        <f t="shared" ref="Y39" si="108">IF(V39&lt;0,(ATAN(W39/V39)+PI()),ATAN(W39/V39))</f>
        <v>-3.0402052980815298E-3</v>
      </c>
      <c r="Z39">
        <f t="shared" ref="Z39" si="109">Y39-Y$15</f>
        <v>-5.7085243602820268E-3</v>
      </c>
      <c r="AA39" s="5">
        <f t="shared" ref="AA39" si="110">U39</f>
        <v>262.49490662337843</v>
      </c>
      <c r="AB39" s="6">
        <f t="shared" ref="AB39" si="111">X39*COS(Z39)</f>
        <v>75.302337760218009</v>
      </c>
      <c r="AC39" s="7">
        <f t="shared" ref="AC39" si="112">X39*SIN(Z39)</f>
        <v>-0.42986989892654182</v>
      </c>
      <c r="AD39">
        <f>AA39+$A$10/2</f>
        <v>274.99490662337843</v>
      </c>
      <c r="AE39">
        <f>AB39-$A$9</f>
        <v>49.90233776021801</v>
      </c>
      <c r="AF39">
        <f>AC39</f>
        <v>-0.42986989892654182</v>
      </c>
      <c r="AG39">
        <f t="shared" ref="AG39" si="113">AD39-AG$15</f>
        <v>432.82967737648454</v>
      </c>
      <c r="AH39">
        <f t="shared" ref="AH39" si="114">AE39</f>
        <v>49.90233776021801</v>
      </c>
      <c r="AI39">
        <f t="shared" ref="AI39" si="115">AF39</f>
        <v>-0.42986989892654182</v>
      </c>
      <c r="AJ39">
        <v>434.1</v>
      </c>
      <c r="AK39">
        <v>50.8</v>
      </c>
      <c r="AL39">
        <v>0</v>
      </c>
      <c r="AM39">
        <f t="shared" ref="AM39" si="116">AG39-AJ39</f>
        <v>-1.270322623515483</v>
      </c>
      <c r="AN39">
        <f t="shared" ref="AN39" si="117">AH39-AK39</f>
        <v>-0.89766223978198667</v>
      </c>
      <c r="AO39">
        <f t="shared" ref="AO39" si="118">AI39-AL39</f>
        <v>-0.42986989892654182</v>
      </c>
      <c r="AP39" t="s">
        <v>94</v>
      </c>
      <c r="AQ39">
        <f t="shared" si="85"/>
        <v>1064</v>
      </c>
      <c r="AR39" s="14">
        <f t="shared" si="86"/>
        <v>-0.88358648882116708</v>
      </c>
      <c r="AS39" s="14">
        <f t="shared" si="77"/>
        <v>-0.83043842934320211</v>
      </c>
      <c r="AU39">
        <f t="shared" si="87"/>
        <v>3376</v>
      </c>
      <c r="AV39">
        <f t="shared" si="88"/>
        <v>0.54768016646114204</v>
      </c>
      <c r="AW39">
        <f t="shared" si="88"/>
        <v>0.544178933971179</v>
      </c>
      <c r="AX39">
        <f t="shared" si="88"/>
        <v>-0.54768016646106166</v>
      </c>
      <c r="AY39">
        <v>23</v>
      </c>
      <c r="AZ39">
        <f t="shared" ref="AZ39" si="119">AJ39/100</f>
        <v>4.3410000000000002</v>
      </c>
      <c r="BA39">
        <f t="shared" ref="BA39" si="120">AK39/100</f>
        <v>0.50800000000000001</v>
      </c>
      <c r="BD39">
        <v>2</v>
      </c>
      <c r="BE39" t="s">
        <v>132</v>
      </c>
      <c r="BF39">
        <f>AO54</f>
        <v>-0.77217738243035683</v>
      </c>
      <c r="BG39">
        <v>38</v>
      </c>
      <c r="BH39">
        <f t="shared" si="58"/>
        <v>54</v>
      </c>
      <c r="BI39">
        <f>AH54</f>
        <v>79.267740021262881</v>
      </c>
      <c r="BJ39" s="6">
        <f>AO54</f>
        <v>-0.77217738243035683</v>
      </c>
      <c r="BK39" s="6">
        <f t="shared" si="78"/>
        <v>79.271500969695651</v>
      </c>
      <c r="BL39" s="6">
        <f t="shared" si="79"/>
        <v>-9.7410744708505154E-3</v>
      </c>
      <c r="BM39" s="6">
        <f t="shared" si="80"/>
        <v>-1.0352117796770012E-2</v>
      </c>
      <c r="BN39" s="6">
        <f t="shared" si="81"/>
        <v>79.267253389202295</v>
      </c>
      <c r="BO39" s="6">
        <f t="shared" si="82"/>
        <v>-0.82061325876149283</v>
      </c>
      <c r="BQ39">
        <v>24</v>
      </c>
      <c r="BR39">
        <f t="shared" si="83"/>
        <v>23.179386741238506</v>
      </c>
      <c r="BS39">
        <v>1250</v>
      </c>
      <c r="BT39">
        <f t="shared" si="84"/>
        <v>0.16392859085846467</v>
      </c>
      <c r="BU39">
        <f t="shared" si="42"/>
        <v>1250</v>
      </c>
      <c r="BV39">
        <f t="shared" si="43"/>
        <v>24.163928590858465</v>
      </c>
      <c r="BW39">
        <f t="shared" si="44"/>
        <v>12.5</v>
      </c>
    </row>
    <row r="40" spans="2:79" x14ac:dyDescent="0.2">
      <c r="B40" s="13">
        <v>24</v>
      </c>
      <c r="C40" s="13">
        <v>3.1229179999999999</v>
      </c>
      <c r="D40" s="13">
        <v>3.9626899999999998</v>
      </c>
      <c r="E40" s="13">
        <v>1.4900370000000001</v>
      </c>
      <c r="F40">
        <f t="shared" si="0"/>
        <v>3962.6899999999996</v>
      </c>
      <c r="G40">
        <f t="shared" si="8"/>
        <v>1490.037</v>
      </c>
      <c r="H40">
        <f t="shared" si="9"/>
        <v>-3122.9179999999997</v>
      </c>
      <c r="I40" s="5">
        <f t="shared" si="10"/>
        <v>854.57949999999983</v>
      </c>
      <c r="J40" s="6">
        <f t="shared" si="11"/>
        <v>73.871499999999969</v>
      </c>
      <c r="K40" s="7">
        <f t="shared" si="12"/>
        <v>-6.7649999999998727</v>
      </c>
      <c r="L40">
        <f t="shared" si="45"/>
        <v>857.76635532789453</v>
      </c>
      <c r="M40">
        <f t="shared" si="46"/>
        <v>8.6227584618440142E-2</v>
      </c>
      <c r="N40">
        <f t="shared" si="47"/>
        <v>8.8016624368029692E-2</v>
      </c>
      <c r="O40" s="5">
        <f t="shared" si="48"/>
        <v>854.44597341041288</v>
      </c>
      <c r="P40" s="6">
        <f t="shared" si="49"/>
        <v>75.400257660249352</v>
      </c>
      <c r="Q40" s="7">
        <f t="shared" si="13"/>
        <v>-6.7649999999998727</v>
      </c>
      <c r="R40">
        <f t="shared" si="14"/>
        <v>854.47275363364747</v>
      </c>
      <c r="S40">
        <f t="shared" si="15"/>
        <v>1.5787135724257031</v>
      </c>
      <c r="T40">
        <f t="shared" si="16"/>
        <v>1.5709416520694057</v>
      </c>
      <c r="U40" s="5">
        <f t="shared" si="3"/>
        <v>854.47274461065649</v>
      </c>
      <c r="V40" s="6">
        <f t="shared" si="17"/>
        <v>75.400257660249352</v>
      </c>
      <c r="W40" s="7">
        <f t="shared" si="4"/>
        <v>-0.12417648704527183</v>
      </c>
      <c r="X40">
        <f t="shared" si="18"/>
        <v>75.400359913145806</v>
      </c>
      <c r="Y40">
        <f t="shared" si="19"/>
        <v>-1.6468958944175932E-3</v>
      </c>
      <c r="Z40">
        <f t="shared" si="5"/>
        <v>-4.3152149566180898E-3</v>
      </c>
      <c r="AA40" s="5">
        <f t="shared" si="20"/>
        <v>854.47274461065649</v>
      </c>
      <c r="AB40" s="6">
        <f t="shared" si="72"/>
        <v>75.399657896163589</v>
      </c>
      <c r="AC40" s="7">
        <f t="shared" si="6"/>
        <v>-0.32536775104623988</v>
      </c>
      <c r="AD40">
        <f>AA40+$A$10/2</f>
        <v>866.97274461065649</v>
      </c>
      <c r="AE40">
        <f>AB40-$A$9</f>
        <v>49.99965789616359</v>
      </c>
      <c r="AF40">
        <f>AC40</f>
        <v>-0.32536775104623988</v>
      </c>
      <c r="AG40">
        <f t="shared" si="25"/>
        <v>1024.8075153637626</v>
      </c>
      <c r="AH40">
        <f t="shared" si="26"/>
        <v>49.99965789616359</v>
      </c>
      <c r="AI40">
        <f t="shared" si="27"/>
        <v>-0.32536775104623988</v>
      </c>
      <c r="AJ40">
        <v>1026.0999999999999</v>
      </c>
      <c r="AK40">
        <v>50.8</v>
      </c>
      <c r="AL40">
        <v>0</v>
      </c>
      <c r="AM40">
        <f t="shared" si="50"/>
        <v>-1.2924846362373046</v>
      </c>
      <c r="AN40">
        <f t="shared" si="29"/>
        <v>-0.80034210383640669</v>
      </c>
      <c r="AO40">
        <f t="shared" si="30"/>
        <v>-0.32536775104623988</v>
      </c>
      <c r="AQ40">
        <f t="shared" si="85"/>
        <v>1240</v>
      </c>
      <c r="AR40" s="14">
        <f t="shared" si="86"/>
        <v>-0.34974566825780495</v>
      </c>
      <c r="AS40" s="14">
        <f t="shared" si="77"/>
        <v>-0.28205295827242333</v>
      </c>
      <c r="AU40">
        <f t="shared" si="87"/>
        <v>4440</v>
      </c>
      <c r="AV40">
        <f t="shared" si="88"/>
        <v>0.72029026631737869</v>
      </c>
      <c r="AW40">
        <f t="shared" si="88"/>
        <v>0.71568556481991552</v>
      </c>
      <c r="AX40">
        <f t="shared" si="88"/>
        <v>-0.720290266317273</v>
      </c>
      <c r="AY40">
        <v>24</v>
      </c>
      <c r="AZ40">
        <f t="shared" si="32"/>
        <v>10.260999999999999</v>
      </c>
      <c r="BA40">
        <f t="shared" si="33"/>
        <v>0.50800000000000001</v>
      </c>
      <c r="BD40">
        <v>2</v>
      </c>
      <c r="BE40" t="s">
        <v>136</v>
      </c>
      <c r="BF40">
        <f>AO58</f>
        <v>-0.36342621051512936</v>
      </c>
      <c r="BG40">
        <v>42</v>
      </c>
      <c r="BH40">
        <f t="shared" si="58"/>
        <v>58</v>
      </c>
      <c r="BI40">
        <f>AH58</f>
        <v>1016.4839697225741</v>
      </c>
      <c r="BJ40" s="6">
        <f>AO58</f>
        <v>-0.36342621051512936</v>
      </c>
      <c r="BK40" s="6">
        <f t="shared" si="78"/>
        <v>1016.4840346909406</v>
      </c>
      <c r="BL40" s="6">
        <f t="shared" si="79"/>
        <v>-3.575326378523974E-4</v>
      </c>
      <c r="BM40" s="6">
        <f t="shared" si="80"/>
        <v>-9.685759637718934E-4</v>
      </c>
      <c r="BN40" s="6">
        <f t="shared" si="81"/>
        <v>1016.4835578891178</v>
      </c>
      <c r="BO40" s="6">
        <f t="shared" si="82"/>
        <v>-0.98454184961992064</v>
      </c>
      <c r="BQ40">
        <v>24</v>
      </c>
      <c r="BR40">
        <f t="shared" si="83"/>
        <v>23.015458150380081</v>
      </c>
      <c r="BS40">
        <v>2150</v>
      </c>
      <c r="BT40">
        <f t="shared" si="84"/>
        <v>3.907985046680551E-14</v>
      </c>
      <c r="BU40">
        <f t="shared" si="42"/>
        <v>2150</v>
      </c>
      <c r="BV40">
        <f t="shared" si="43"/>
        <v>24.000000000000039</v>
      </c>
      <c r="BW40">
        <f t="shared" si="44"/>
        <v>21.5</v>
      </c>
    </row>
    <row r="41" spans="2:79" x14ac:dyDescent="0.2">
      <c r="B41" s="13">
        <v>25</v>
      </c>
      <c r="C41" s="13">
        <v>3.1320190000000001</v>
      </c>
      <c r="D41" s="13">
        <v>5.1465160000000001</v>
      </c>
      <c r="E41" s="13">
        <v>1.4877659999999999</v>
      </c>
      <c r="F41">
        <f t="shared" si="0"/>
        <v>5146.5160000000005</v>
      </c>
      <c r="G41">
        <f t="shared" si="8"/>
        <v>1487.7659999999998</v>
      </c>
      <c r="H41">
        <f t="shared" si="9"/>
        <v>-3132.0190000000002</v>
      </c>
      <c r="I41" s="5">
        <f t="shared" si="10"/>
        <v>2038.4055000000008</v>
      </c>
      <c r="J41" s="6">
        <f t="shared" si="11"/>
        <v>71.600499999999784</v>
      </c>
      <c r="K41" s="7">
        <f t="shared" si="12"/>
        <v>-15.86600000000044</v>
      </c>
      <c r="L41">
        <f t="shared" si="45"/>
        <v>2039.6626225997531</v>
      </c>
      <c r="M41">
        <f t="shared" si="46"/>
        <v>3.5111303645140569E-2</v>
      </c>
      <c r="N41">
        <f t="shared" si="47"/>
        <v>3.6900343394730119E-2</v>
      </c>
      <c r="O41" s="5">
        <f t="shared" si="48"/>
        <v>2038.2741418038511</v>
      </c>
      <c r="P41" s="6">
        <f t="shared" si="49"/>
        <v>75.247171935412013</v>
      </c>
      <c r="Q41" s="7">
        <f t="shared" si="13"/>
        <v>-15.86600000000044</v>
      </c>
      <c r="R41">
        <f t="shared" si="14"/>
        <v>2038.3358916288123</v>
      </c>
      <c r="S41">
        <f t="shared" si="15"/>
        <v>1.5785802059304253</v>
      </c>
      <c r="T41">
        <f t="shared" si="16"/>
        <v>1.5708082855741279</v>
      </c>
      <c r="U41" s="5">
        <f t="shared" si="3"/>
        <v>2038.3358914830585</v>
      </c>
      <c r="V41" s="6">
        <f t="shared" si="17"/>
        <v>75.247171935412013</v>
      </c>
      <c r="W41" s="7">
        <f t="shared" si="4"/>
        <v>-2.4376008926568507E-2</v>
      </c>
      <c r="X41">
        <f t="shared" si="18"/>
        <v>75.247175883665349</v>
      </c>
      <c r="Y41">
        <f t="shared" si="19"/>
        <v>-3.239458367260814E-4</v>
      </c>
      <c r="Z41">
        <f t="shared" si="5"/>
        <v>-2.9922648989265787E-3</v>
      </c>
      <c r="AA41" s="5">
        <f t="shared" si="20"/>
        <v>2038.3358914830585</v>
      </c>
      <c r="AB41" s="6">
        <f t="shared" si="72"/>
        <v>75.246839015507675</v>
      </c>
      <c r="AC41" s="7">
        <f t="shared" si="6"/>
        <v>-0.22515914714035817</v>
      </c>
      <c r="AD41">
        <f t="shared" ref="AD41:AD44" si="121">AA41+$A$10/2</f>
        <v>2050.8358914830587</v>
      </c>
      <c r="AE41">
        <f t="shared" ref="AE41:AE43" si="122">AB41-$A$9</f>
        <v>49.846839015507676</v>
      </c>
      <c r="AF41">
        <f t="shared" ref="AF41:AF44" si="123">AC41</f>
        <v>-0.22515914714035817</v>
      </c>
      <c r="AG41">
        <f t="shared" si="25"/>
        <v>2208.6706622361648</v>
      </c>
      <c r="AH41">
        <f t="shared" si="26"/>
        <v>49.846839015507676</v>
      </c>
      <c r="AI41">
        <f t="shared" si="27"/>
        <v>-0.22515914714035817</v>
      </c>
      <c r="AJ41">
        <v>2210.1</v>
      </c>
      <c r="AK41">
        <v>50.8</v>
      </c>
      <c r="AL41">
        <v>0</v>
      </c>
      <c r="AM41">
        <f t="shared" si="50"/>
        <v>-1.4293377638350648</v>
      </c>
      <c r="AN41">
        <f t="shared" si="29"/>
        <v>-0.95316098449232101</v>
      </c>
      <c r="AO41">
        <f t="shared" si="30"/>
        <v>-0.22515914714035817</v>
      </c>
      <c r="AS41" s="14">
        <f>AVERAGE(AS35:AS40)</f>
        <v>-0.16744241821531458</v>
      </c>
      <c r="AU41">
        <f t="shared" si="87"/>
        <v>5680</v>
      </c>
      <c r="AV41">
        <f t="shared" si="88"/>
        <v>0.92145241276637635</v>
      </c>
      <c r="AW41">
        <f t="shared" si="88"/>
        <v>0.91556171355340543</v>
      </c>
      <c r="AX41">
        <f t="shared" si="88"/>
        <v>-0.92145241276624124</v>
      </c>
      <c r="AY41">
        <v>25</v>
      </c>
      <c r="AZ41">
        <f t="shared" si="32"/>
        <v>22.100999999999999</v>
      </c>
      <c r="BA41">
        <f t="shared" si="33"/>
        <v>0.50800000000000001</v>
      </c>
      <c r="BD41">
        <v>2</v>
      </c>
      <c r="BE41" t="s">
        <v>110</v>
      </c>
      <c r="BF41">
        <f>AO31</f>
        <v>0.65523574670075113</v>
      </c>
      <c r="BG41">
        <v>15</v>
      </c>
      <c r="BH41">
        <f t="shared" si="58"/>
        <v>31</v>
      </c>
      <c r="BI41">
        <f>AH31</f>
        <v>1149.7203821543933</v>
      </c>
      <c r="BJ41" s="6">
        <f>AO31</f>
        <v>0.65523574670075113</v>
      </c>
      <c r="BK41" s="6">
        <f t="shared" si="78"/>
        <v>1149.7205688666825</v>
      </c>
      <c r="BL41" s="6">
        <f t="shared" si="79"/>
        <v>5.699087238356475E-4</v>
      </c>
      <c r="BM41" s="6">
        <f t="shared" si="80"/>
        <v>-4.113460208384856E-5</v>
      </c>
      <c r="BN41" s="6">
        <f t="shared" si="81"/>
        <v>1149.720567893987</v>
      </c>
      <c r="BO41" s="6">
        <f t="shared" si="82"/>
        <v>-4.7293298094609838E-2</v>
      </c>
      <c r="BQ41">
        <v>24</v>
      </c>
      <c r="BR41">
        <f t="shared" si="83"/>
        <v>23.952706701905392</v>
      </c>
      <c r="BS41">
        <v>2300</v>
      </c>
      <c r="BT41">
        <f t="shared" si="84"/>
        <v>0.93724855152535014</v>
      </c>
      <c r="BU41">
        <f t="shared" si="42"/>
        <v>2300</v>
      </c>
      <c r="BV41">
        <f t="shared" si="43"/>
        <v>24.93724855152535</v>
      </c>
      <c r="BW41">
        <f t="shared" si="44"/>
        <v>23</v>
      </c>
    </row>
    <row r="42" spans="2:79" x14ac:dyDescent="0.2">
      <c r="B42" s="13">
        <v>26</v>
      </c>
      <c r="C42" s="13">
        <v>3.1410269999999998</v>
      </c>
      <c r="D42" s="13">
        <v>6.3300460000000003</v>
      </c>
      <c r="E42" s="13">
        <v>1.485503</v>
      </c>
      <c r="F42">
        <f t="shared" si="0"/>
        <v>6330.0460000000003</v>
      </c>
      <c r="G42">
        <f t="shared" si="8"/>
        <v>1485.5029999999999</v>
      </c>
      <c r="H42">
        <f t="shared" si="9"/>
        <v>-3141.0269999999996</v>
      </c>
      <c r="I42" s="5">
        <f t="shared" si="10"/>
        <v>3221.9355000000005</v>
      </c>
      <c r="J42" s="6">
        <f t="shared" si="11"/>
        <v>69.337499999999864</v>
      </c>
      <c r="K42" s="7">
        <f t="shared" si="12"/>
        <v>-24.873999999999796</v>
      </c>
      <c r="L42">
        <f t="shared" si="45"/>
        <v>3222.6815007174541</v>
      </c>
      <c r="M42">
        <f t="shared" si="46"/>
        <v>2.1517128101180925E-2</v>
      </c>
      <c r="N42">
        <f t="shared" si="47"/>
        <v>2.3306167850770474E-2</v>
      </c>
      <c r="O42" s="5">
        <f t="shared" si="48"/>
        <v>3221.8062963586758</v>
      </c>
      <c r="P42" s="6">
        <f t="shared" si="49"/>
        <v>75.101556642288912</v>
      </c>
      <c r="Q42" s="7">
        <f t="shared" si="13"/>
        <v>-24.873999999999796</v>
      </c>
      <c r="R42">
        <f t="shared" si="14"/>
        <v>3221.9023149581067</v>
      </c>
      <c r="S42">
        <f t="shared" si="15"/>
        <v>1.5785166872119107</v>
      </c>
      <c r="T42">
        <f t="shared" si="16"/>
        <v>1.5707447668556134</v>
      </c>
      <c r="U42" s="5">
        <f t="shared" si="3"/>
        <v>3221.9023106755103</v>
      </c>
      <c r="V42" s="6">
        <f t="shared" si="17"/>
        <v>75.101556642288912</v>
      </c>
      <c r="W42" s="7">
        <f t="shared" si="4"/>
        <v>0.16612108766218897</v>
      </c>
      <c r="X42">
        <f t="shared" si="18"/>
        <v>75.101740368054692</v>
      </c>
      <c r="Y42">
        <f t="shared" si="19"/>
        <v>2.2119490482125147E-3</v>
      </c>
      <c r="Z42">
        <f t="shared" si="5"/>
        <v>-4.5637001398798243E-4</v>
      </c>
      <c r="AA42" s="5">
        <f t="shared" si="20"/>
        <v>3221.9023106755103</v>
      </c>
      <c r="AB42" s="6">
        <f t="shared" si="72"/>
        <v>75.101732547200299</v>
      </c>
      <c r="AC42" s="7">
        <f t="shared" si="6"/>
        <v>-3.4274181112556465E-2</v>
      </c>
      <c r="AD42">
        <f t="shared" si="121"/>
        <v>3234.4023106755103</v>
      </c>
      <c r="AE42">
        <f t="shared" si="122"/>
        <v>49.701732547200301</v>
      </c>
      <c r="AF42">
        <f t="shared" si="123"/>
        <v>-3.4274181112556465E-2</v>
      </c>
      <c r="AG42">
        <f t="shared" si="25"/>
        <v>3392.2370814286164</v>
      </c>
      <c r="AH42">
        <f t="shared" si="26"/>
        <v>49.701732547200301</v>
      </c>
      <c r="AI42">
        <f t="shared" si="27"/>
        <v>-3.4274181112556465E-2</v>
      </c>
      <c r="AJ42">
        <v>3394.1</v>
      </c>
      <c r="AK42">
        <v>50.8</v>
      </c>
      <c r="AL42">
        <v>0</v>
      </c>
      <c r="AM42">
        <f t="shared" si="50"/>
        <v>-1.8629185713834886</v>
      </c>
      <c r="AN42">
        <f t="shared" si="29"/>
        <v>-1.0982674527996963</v>
      </c>
      <c r="AO42">
        <f t="shared" si="30"/>
        <v>-3.4274181112556465E-2</v>
      </c>
      <c r="AR42" s="14"/>
      <c r="AY42">
        <v>26</v>
      </c>
      <c r="AZ42">
        <f t="shared" si="32"/>
        <v>33.941000000000003</v>
      </c>
      <c r="BA42">
        <f t="shared" si="33"/>
        <v>0.50800000000000001</v>
      </c>
      <c r="BD42" t="s">
        <v>164</v>
      </c>
      <c r="BI42">
        <f>BJ40-BJ36</f>
        <v>1.2451553040949648</v>
      </c>
      <c r="BJ42" s="6"/>
      <c r="BK42" s="6"/>
      <c r="BL42" s="6"/>
      <c r="BM42" s="6"/>
      <c r="BN42" s="6"/>
      <c r="BO42" s="6"/>
      <c r="BQ42" t="s">
        <v>168</v>
      </c>
      <c r="BW42">
        <f t="shared" si="44"/>
        <v>0</v>
      </c>
      <c r="BX42">
        <f>MAX(BT36:BT40)</f>
        <v>0.72892416811067662</v>
      </c>
    </row>
    <row r="43" spans="2:79" x14ac:dyDescent="0.2">
      <c r="B43" s="13">
        <v>27</v>
      </c>
      <c r="C43" s="13">
        <v>3.1500279999999998</v>
      </c>
      <c r="D43" s="13">
        <v>7.5143519999999997</v>
      </c>
      <c r="E43" s="13">
        <v>1.4838180000000001</v>
      </c>
      <c r="F43">
        <f t="shared" si="0"/>
        <v>7514.3519999999999</v>
      </c>
      <c r="G43">
        <f t="shared" si="8"/>
        <v>1483.818</v>
      </c>
      <c r="H43">
        <f t="shared" si="9"/>
        <v>-3150.0279999999998</v>
      </c>
      <c r="I43" s="5">
        <f t="shared" si="10"/>
        <v>4406.2415000000001</v>
      </c>
      <c r="J43" s="6">
        <f t="shared" si="11"/>
        <v>67.652499999999918</v>
      </c>
      <c r="K43" s="7">
        <f t="shared" si="12"/>
        <v>-33.875</v>
      </c>
      <c r="L43">
        <f t="shared" si="45"/>
        <v>4406.7608304829182</v>
      </c>
      <c r="M43">
        <f t="shared" si="46"/>
        <v>1.535258215986181E-2</v>
      </c>
      <c r="N43">
        <f t="shared" si="47"/>
        <v>1.7141621909451357E-2</v>
      </c>
      <c r="O43" s="5">
        <f t="shared" si="48"/>
        <v>4406.1134156072194</v>
      </c>
      <c r="P43" s="6">
        <f t="shared" si="49"/>
        <v>75.535328718279445</v>
      </c>
      <c r="Q43" s="7">
        <f t="shared" si="13"/>
        <v>-33.875</v>
      </c>
      <c r="R43">
        <f t="shared" si="14"/>
        <v>4406.2436322585381</v>
      </c>
      <c r="S43">
        <f t="shared" si="15"/>
        <v>1.5784843569019544</v>
      </c>
      <c r="T43">
        <f t="shared" si="16"/>
        <v>1.5707124365456571</v>
      </c>
      <c r="U43" s="5">
        <f t="shared" si="3"/>
        <v>4406.2436167539054</v>
      </c>
      <c r="V43" s="6">
        <f t="shared" si="17"/>
        <v>75.535328718279445</v>
      </c>
      <c r="W43" s="7">
        <f t="shared" si="4"/>
        <v>0.36964087608680635</v>
      </c>
      <c r="X43">
        <f t="shared" si="18"/>
        <v>75.536233153075656</v>
      </c>
      <c r="Y43">
        <f t="shared" si="19"/>
        <v>4.893576711005895E-3</v>
      </c>
      <c r="Z43">
        <f t="shared" si="5"/>
        <v>2.2252576488053979E-3</v>
      </c>
      <c r="AA43" s="5">
        <f t="shared" si="20"/>
        <v>4406.2436167539054</v>
      </c>
      <c r="AB43" s="6">
        <f t="shared" si="72"/>
        <v>75.536046134065643</v>
      </c>
      <c r="AC43" s="7">
        <f t="shared" si="6"/>
        <v>0.16808744186397909</v>
      </c>
      <c r="AD43">
        <f t="shared" si="121"/>
        <v>4418.7436167539054</v>
      </c>
      <c r="AE43">
        <f t="shared" si="122"/>
        <v>50.136046134065644</v>
      </c>
      <c r="AF43">
        <f t="shared" si="123"/>
        <v>0.16808744186397909</v>
      </c>
      <c r="AG43">
        <f t="shared" si="25"/>
        <v>4576.5783875070119</v>
      </c>
      <c r="AH43">
        <f t="shared" si="26"/>
        <v>50.136046134065644</v>
      </c>
      <c r="AI43">
        <f t="shared" si="27"/>
        <v>0.16808744186397909</v>
      </c>
      <c r="AJ43">
        <v>4578.1000000000004</v>
      </c>
      <c r="AK43">
        <v>50.8</v>
      </c>
      <c r="AL43">
        <v>0</v>
      </c>
      <c r="AM43">
        <f t="shared" si="50"/>
        <v>-1.5216124929884245</v>
      </c>
      <c r="AN43">
        <f t="shared" si="29"/>
        <v>-0.6639538659343529</v>
      </c>
      <c r="AO43">
        <f t="shared" si="30"/>
        <v>0.16808744186397909</v>
      </c>
      <c r="AU43" t="s">
        <v>97</v>
      </c>
      <c r="AY43">
        <v>27</v>
      </c>
      <c r="AZ43">
        <f t="shared" si="32"/>
        <v>45.781000000000006</v>
      </c>
      <c r="BA43">
        <f t="shared" si="33"/>
        <v>0.50800000000000001</v>
      </c>
      <c r="BD43" t="s">
        <v>165</v>
      </c>
      <c r="BI43">
        <f>BI40-BI36</f>
        <v>2037.7526376738329</v>
      </c>
      <c r="BJ43" s="6"/>
      <c r="BK43" s="6"/>
      <c r="BL43" s="6"/>
      <c r="BM43" s="6"/>
      <c r="BN43" s="6"/>
      <c r="BO43" s="6"/>
      <c r="BQ43" t="s">
        <v>169</v>
      </c>
      <c r="BW43">
        <f t="shared" si="44"/>
        <v>0</v>
      </c>
      <c r="BX43">
        <f>-MIN(BT36:BT40)</f>
        <v>0</v>
      </c>
    </row>
    <row r="44" spans="2:79" x14ac:dyDescent="0.2">
      <c r="B44" s="13">
        <v>28</v>
      </c>
      <c r="C44" s="13">
        <v>3.1589109999999998</v>
      </c>
      <c r="D44" s="13">
        <v>8.6982789999999994</v>
      </c>
      <c r="E44" s="13">
        <v>1.482062</v>
      </c>
      <c r="F44">
        <f t="shared" si="0"/>
        <v>8698.2789999999986</v>
      </c>
      <c r="G44">
        <f t="shared" si="8"/>
        <v>1482.0619999999999</v>
      </c>
      <c r="H44">
        <f t="shared" si="9"/>
        <v>-3158.9109999999996</v>
      </c>
      <c r="I44" s="5">
        <f t="shared" si="10"/>
        <v>5590.1684999999989</v>
      </c>
      <c r="J44" s="6">
        <f t="shared" si="11"/>
        <v>65.896499999999833</v>
      </c>
      <c r="K44" s="7">
        <f t="shared" si="12"/>
        <v>-42.757999999999811</v>
      </c>
      <c r="L44">
        <f t="shared" si="45"/>
        <v>5590.5568780850881</v>
      </c>
      <c r="M44">
        <f t="shared" si="46"/>
        <v>1.1787381370227182E-2</v>
      </c>
      <c r="N44">
        <f t="shared" si="47"/>
        <v>1.3576421119816731E-2</v>
      </c>
      <c r="O44" s="5">
        <f t="shared" si="48"/>
        <v>5590.0416624840427</v>
      </c>
      <c r="P44" s="6">
        <f t="shared" si="49"/>
        <v>75.89742286218997</v>
      </c>
      <c r="Q44" s="7">
        <f t="shared" si="13"/>
        <v>-42.757999999999811</v>
      </c>
      <c r="R44">
        <f t="shared" si="14"/>
        <v>5590.2051871886924</v>
      </c>
      <c r="S44">
        <f t="shared" si="15"/>
        <v>1.5784451367208598</v>
      </c>
      <c r="T44">
        <f t="shared" si="16"/>
        <v>1.5706732163645625</v>
      </c>
      <c r="U44" s="5">
        <f t="shared" si="3"/>
        <v>5590.2051448256198</v>
      </c>
      <c r="V44" s="6">
        <f t="shared" si="17"/>
        <v>75.89742286218997</v>
      </c>
      <c r="W44" s="7">
        <f t="shared" si="4"/>
        <v>0.688212564512523</v>
      </c>
      <c r="X44">
        <f t="shared" si="18"/>
        <v>75.900543039269678</v>
      </c>
      <c r="Y44">
        <f t="shared" si="19"/>
        <v>9.0674185932088751E-3</v>
      </c>
      <c r="Z44">
        <f t="shared" si="5"/>
        <v>6.399099531008378E-3</v>
      </c>
      <c r="AA44" s="5">
        <f t="shared" si="20"/>
        <v>5590.2051448256198</v>
      </c>
      <c r="AB44" s="6">
        <f t="shared" si="72"/>
        <v>75.898989038835253</v>
      </c>
      <c r="AC44" s="7">
        <f t="shared" si="6"/>
        <v>0.48569181462686362</v>
      </c>
      <c r="AD44">
        <f t="shared" si="121"/>
        <v>5602.7051448256198</v>
      </c>
      <c r="AE44">
        <f>AB44-$A$9</f>
        <v>50.498989038835255</v>
      </c>
      <c r="AF44">
        <f t="shared" si="123"/>
        <v>0.48569181462686362</v>
      </c>
      <c r="AG44">
        <f t="shared" si="25"/>
        <v>5760.5399155787254</v>
      </c>
      <c r="AH44">
        <f t="shared" si="26"/>
        <v>50.498989038835255</v>
      </c>
      <c r="AI44">
        <f t="shared" si="27"/>
        <v>0.48569181462686362</v>
      </c>
      <c r="AJ44">
        <v>5762.1</v>
      </c>
      <c r="AK44">
        <v>50.8</v>
      </c>
      <c r="AL44">
        <v>0</v>
      </c>
      <c r="AM44">
        <f t="shared" si="50"/>
        <v>-1.5600844212749507</v>
      </c>
      <c r="AN44">
        <f t="shared" si="29"/>
        <v>-0.30101096116474224</v>
      </c>
      <c r="AO44">
        <f t="shared" si="30"/>
        <v>0.48569181462686362</v>
      </c>
      <c r="AU44">
        <f t="shared" ref="AU44:AU49" si="124">AU18</f>
        <v>0</v>
      </c>
      <c r="AV44">
        <f>AV36</f>
        <v>0</v>
      </c>
      <c r="AW44">
        <f t="shared" ref="AW44:AX44" si="125">AW36</f>
        <v>0</v>
      </c>
      <c r="AX44">
        <f t="shared" si="125"/>
        <v>0</v>
      </c>
      <c r="AY44">
        <v>28</v>
      </c>
      <c r="AZ44">
        <f t="shared" si="32"/>
        <v>57.621000000000002</v>
      </c>
      <c r="BA44">
        <f t="shared" si="33"/>
        <v>0.50800000000000001</v>
      </c>
      <c r="BI44">
        <f>ATAN(BI42/BI43)</f>
        <v>6.1104332591949606E-4</v>
      </c>
      <c r="BJ44" s="6"/>
      <c r="BK44" s="6"/>
      <c r="BL44" s="6"/>
      <c r="BM44" s="6"/>
      <c r="BN44" s="6"/>
      <c r="BO44" s="6"/>
      <c r="BQ44" t="s">
        <v>166</v>
      </c>
      <c r="BW44">
        <f t="shared" si="44"/>
        <v>0</v>
      </c>
      <c r="BX44">
        <f>IF(ABS(BX42)&gt;ABS(BX43),BX42,BX43)</f>
        <v>0.72892416811067662</v>
      </c>
    </row>
    <row r="45" spans="2:79" x14ac:dyDescent="0.2">
      <c r="B45" s="13">
        <v>29</v>
      </c>
      <c r="C45" s="13">
        <v>3.0091019999999999</v>
      </c>
      <c r="D45" s="13">
        <v>4.2083060000000003</v>
      </c>
      <c r="E45" s="13">
        <v>0.39470699999999997</v>
      </c>
      <c r="F45">
        <f t="shared" ref="F45:F65" si="126">D45*1000</f>
        <v>4208.3060000000005</v>
      </c>
      <c r="G45">
        <f t="shared" ref="G45:G65" si="127">E45*1000</f>
        <v>394.70699999999999</v>
      </c>
      <c r="H45">
        <f t="shared" ref="H45:H65" si="128">-C45*1000</f>
        <v>-3009.1019999999999</v>
      </c>
      <c r="I45" s="5">
        <f t="shared" ref="I45:I65" si="129">F45-I$15</f>
        <v>1100.1955000000007</v>
      </c>
      <c r="J45" s="6">
        <f t="shared" ref="J45:J65" si="130">G45-J$15</f>
        <v>-1021.4585000000001</v>
      </c>
      <c r="K45" s="7">
        <f t="shared" ref="K45:K65" si="131">H45-K$15</f>
        <v>107.05099999999993</v>
      </c>
      <c r="L45">
        <f t="shared" ref="L45:L65" si="132">((I45^2)+(J45^2))^0.5</f>
        <v>1501.2686653102774</v>
      </c>
      <c r="M45">
        <f t="shared" ref="M45:M65" si="133">IF(I45&lt;0,(ATAN(J45/I45)+PI()),ATAN(J45/I45))</f>
        <v>-0.74830404562749608</v>
      </c>
      <c r="N45">
        <f t="shared" ref="N45:N65" si="134">M45-M$15</f>
        <v>-0.74651500587790653</v>
      </c>
      <c r="O45" s="5">
        <f t="shared" ref="O45:O65" si="135">L45*COS(N45)</f>
        <v>1102.0211682070565</v>
      </c>
      <c r="P45" s="6">
        <f t="shared" ref="P45:P65" si="136">L45*SIN(N45)</f>
        <v>-1019.4885728962616</v>
      </c>
      <c r="Q45" s="7">
        <f t="shared" ref="Q45:Q65" si="137">K45</f>
        <v>107.05099999999993</v>
      </c>
      <c r="R45">
        <f t="shared" ref="R45:R65" si="138">((O45^2)+(Q45^2))^0.5</f>
        <v>1107.2084590434836</v>
      </c>
      <c r="S45">
        <f t="shared" ref="S45:S65" si="139">IF(Q45&lt;0,(ATAN(O45/Q45)+PI()),ATAN(O45/Q45))</f>
        <v>1.4739595553217548</v>
      </c>
      <c r="T45">
        <f t="shared" ref="T45:T65" si="140">S45-S$15</f>
        <v>1.4661876349654575</v>
      </c>
      <c r="U45" s="5">
        <f t="shared" ref="U45:U65" si="141">R45*SIN(T45)</f>
        <v>1101.1559023518955</v>
      </c>
      <c r="V45" s="6">
        <f t="shared" ref="V45:V65" si="142">P45</f>
        <v>-1019.4885728962616</v>
      </c>
      <c r="W45" s="7">
        <f t="shared" ref="W45:W65" si="143">R45*COS(T45)</f>
        <v>115.61250145649561</v>
      </c>
      <c r="X45">
        <f t="shared" ref="X45:X65" si="144">((V45^2)+(W45^2))^0.5</f>
        <v>1026.0230020613985</v>
      </c>
      <c r="Y45">
        <f t="shared" ref="Y45:Y65" si="145">IF(V45&lt;0,(ATAN(W45/V45)+PI()),ATAN(W45/V45))</f>
        <v>3.0286726100635661</v>
      </c>
      <c r="Z45">
        <f t="shared" ref="Z45:Z65" si="146">Y45-Y$15</f>
        <v>3.0260042910013656</v>
      </c>
      <c r="AA45" s="5">
        <f t="shared" ref="AA45:AA65" si="147">U45</f>
        <v>1101.1559023518955</v>
      </c>
      <c r="AB45" s="6">
        <f t="shared" ref="AB45:AB65" si="148">X45*COS(Z45)</f>
        <v>-1019.176452881109</v>
      </c>
      <c r="AC45" s="7">
        <f t="shared" ref="AC45:AC65" si="149">X45*SIN(Z45)</f>
        <v>118.33240744515166</v>
      </c>
      <c r="AD45">
        <f>AA45</f>
        <v>1101.1559023518955</v>
      </c>
      <c r="AE45">
        <f t="shared" ref="AE45" si="150">AB45</f>
        <v>-1019.176452881109</v>
      </c>
      <c r="AF45">
        <f>AC45-A$11</f>
        <v>49.752407445151661</v>
      </c>
      <c r="AG45">
        <f t="shared" ref="AG45:AG65" si="151">AD45-AG$15</f>
        <v>1258.9906731050016</v>
      </c>
      <c r="AH45">
        <f t="shared" ref="AH45:AH65" si="152">AE45</f>
        <v>-1019.176452881109</v>
      </c>
      <c r="AI45">
        <f t="shared" ref="AI45:AI65" si="153">AF45</f>
        <v>49.752407445151661</v>
      </c>
      <c r="AJ45">
        <f>AG45</f>
        <v>1258.9906731050016</v>
      </c>
      <c r="AK45">
        <f t="shared" ref="AK45" si="154">AH45</f>
        <v>-1019.176452881109</v>
      </c>
      <c r="AL45">
        <v>50.8</v>
      </c>
      <c r="AM45">
        <f t="shared" ref="AM45:AM65" si="155">AG45-AJ45</f>
        <v>0</v>
      </c>
      <c r="AN45">
        <f t="shared" ref="AN45:AN64" si="156">AH45-AK45</f>
        <v>0</v>
      </c>
      <c r="AO45" s="16">
        <f t="shared" ref="AO45:AO65" si="157">AI45-AL45</f>
        <v>-1.047592554848336</v>
      </c>
      <c r="AU45">
        <f t="shared" si="124"/>
        <v>712</v>
      </c>
      <c r="AV45">
        <f t="shared" ref="AV45:AX49" si="158">AV29-AV37</f>
        <v>-0.4505749023190605</v>
      </c>
      <c r="AW45">
        <f t="shared" si="158"/>
        <v>-1.026544719892776E-2</v>
      </c>
      <c r="AX45">
        <f t="shared" si="158"/>
        <v>1.4970938361144173E-2</v>
      </c>
      <c r="AY45">
        <v>44</v>
      </c>
      <c r="AZ45">
        <f>AJ61/100</f>
        <v>10.260999999999999</v>
      </c>
      <c r="BA45">
        <f>AK61/100</f>
        <v>11.5</v>
      </c>
      <c r="BD45">
        <v>3</v>
      </c>
      <c r="BE45" t="s">
        <v>35</v>
      </c>
      <c r="BF45">
        <f>AO20</f>
        <v>-0.87959665445237079</v>
      </c>
      <c r="BG45">
        <v>4</v>
      </c>
      <c r="BH45">
        <f t="shared" si="58"/>
        <v>20</v>
      </c>
      <c r="BI45">
        <f>AH20</f>
        <v>-1149.820500313258</v>
      </c>
      <c r="BJ45" s="6">
        <f>AO20</f>
        <v>-0.87959665445237079</v>
      </c>
      <c r="BK45" s="6">
        <f>((BI45^2)+(BJ45^2))^0.5</f>
        <v>1149.8208367527984</v>
      </c>
      <c r="BL45" s="6">
        <f>IF(BI45&lt;0,(ATAN(BJ45/BI45)+PI()),ATAN(BJ45/BI45))</f>
        <v>3.142357639500752</v>
      </c>
      <c r="BM45" s="6">
        <f>BL45-BI$54</f>
        <v>3.1419361719407255</v>
      </c>
      <c r="BN45" s="6">
        <f>BK45*COS(BM45)</f>
        <v>-1149.820768910577</v>
      </c>
      <c r="BO45" s="6">
        <f>BK45*SIN(BM45)</f>
        <v>-0.39498454994052201</v>
      </c>
      <c r="BQ45">
        <v>36.200000000000003</v>
      </c>
      <c r="BR45">
        <f>BO45+BQ45</f>
        <v>35.805015450059479</v>
      </c>
      <c r="BS45">
        <v>0</v>
      </c>
      <c r="BT45">
        <f>BR45-BR$46</f>
        <v>0.1566061696942711</v>
      </c>
      <c r="BU45">
        <f t="shared" si="42"/>
        <v>0</v>
      </c>
      <c r="BV45">
        <f t="shared" si="43"/>
        <v>36.356606169694274</v>
      </c>
      <c r="BW45">
        <f t="shared" si="44"/>
        <v>0</v>
      </c>
    </row>
    <row r="46" spans="2:79" x14ac:dyDescent="0.2">
      <c r="B46" s="13">
        <v>30</v>
      </c>
      <c r="C46" s="13">
        <v>3.0188579999999998</v>
      </c>
      <c r="D46" s="13">
        <v>5.390663</v>
      </c>
      <c r="E46" s="13">
        <v>0.39050099999999999</v>
      </c>
      <c r="F46">
        <f t="shared" si="126"/>
        <v>5390.6629999999996</v>
      </c>
      <c r="G46">
        <f t="shared" si="127"/>
        <v>390.50099999999998</v>
      </c>
      <c r="H46">
        <f t="shared" si="128"/>
        <v>-3018.8579999999997</v>
      </c>
      <c r="I46" s="5">
        <f t="shared" si="129"/>
        <v>2282.5524999999998</v>
      </c>
      <c r="J46" s="6">
        <f t="shared" si="130"/>
        <v>-1025.6645000000001</v>
      </c>
      <c r="K46" s="7">
        <f t="shared" si="131"/>
        <v>97.295000000000073</v>
      </c>
      <c r="L46">
        <f t="shared" si="132"/>
        <v>2502.4055590204598</v>
      </c>
      <c r="M46">
        <f t="shared" si="133"/>
        <v>-0.42231308431576609</v>
      </c>
      <c r="N46">
        <f t="shared" si="134"/>
        <v>-0.42052404456617654</v>
      </c>
      <c r="O46" s="5">
        <f t="shared" si="135"/>
        <v>2284.3838007414483</v>
      </c>
      <c r="P46" s="6">
        <f t="shared" si="136"/>
        <v>-1021.5792836224483</v>
      </c>
      <c r="Q46" s="7">
        <f t="shared" si="137"/>
        <v>97.295000000000073</v>
      </c>
      <c r="R46">
        <f t="shared" si="138"/>
        <v>2286.4548248576757</v>
      </c>
      <c r="S46">
        <f t="shared" si="139"/>
        <v>1.528230698324536</v>
      </c>
      <c r="T46">
        <f t="shared" si="140"/>
        <v>1.5204587779682386</v>
      </c>
      <c r="U46" s="5">
        <f t="shared" si="141"/>
        <v>2283.5586481828095</v>
      </c>
      <c r="V46" s="6">
        <f t="shared" si="142"/>
        <v>-1021.5792836224483</v>
      </c>
      <c r="W46" s="7">
        <f t="shared" si="143"/>
        <v>115.04593180310349</v>
      </c>
      <c r="X46">
        <f t="shared" si="144"/>
        <v>1028.0368666302777</v>
      </c>
      <c r="Y46">
        <f t="shared" si="145"/>
        <v>3.0294493751795439</v>
      </c>
      <c r="Z46">
        <f t="shared" si="146"/>
        <v>3.0267810561173434</v>
      </c>
      <c r="AA46" s="5">
        <f t="shared" si="147"/>
        <v>2283.5586481828095</v>
      </c>
      <c r="AB46" s="6">
        <f t="shared" si="148"/>
        <v>-1021.2686679512587</v>
      </c>
      <c r="AC46" s="7">
        <f t="shared" si="149"/>
        <v>117.7714184853899</v>
      </c>
      <c r="AD46">
        <f t="shared" ref="AD46:AD60" si="159">AA46</f>
        <v>2283.5586481828095</v>
      </c>
      <c r="AE46">
        <f t="shared" ref="AE46:AE60" si="160">AB46</f>
        <v>-1021.2686679512587</v>
      </c>
      <c r="AF46">
        <f t="shared" ref="AF46:AF60" si="161">AC46-A$11</f>
        <v>49.191418485389903</v>
      </c>
      <c r="AG46">
        <f t="shared" si="151"/>
        <v>2441.3934189359156</v>
      </c>
      <c r="AH46">
        <f t="shared" si="152"/>
        <v>-1021.2686679512587</v>
      </c>
      <c r="AI46">
        <f t="shared" si="153"/>
        <v>49.191418485389903</v>
      </c>
      <c r="AJ46">
        <f t="shared" ref="AJ46:AJ60" si="162">AG46</f>
        <v>2441.3934189359156</v>
      </c>
      <c r="AK46">
        <f t="shared" ref="AK46:AK60" si="163">AH46</f>
        <v>-1021.2686679512587</v>
      </c>
      <c r="AL46">
        <v>50.8</v>
      </c>
      <c r="AM46">
        <f t="shared" si="155"/>
        <v>0</v>
      </c>
      <c r="AN46">
        <f t="shared" si="156"/>
        <v>0</v>
      </c>
      <c r="AO46" s="16">
        <f t="shared" si="157"/>
        <v>-1.6085815146100941</v>
      </c>
      <c r="AU46">
        <f t="shared" si="124"/>
        <v>2192</v>
      </c>
      <c r="AV46">
        <f t="shared" si="158"/>
        <v>-1.0942492146157952</v>
      </c>
      <c r="AW46">
        <f t="shared" si="158"/>
        <v>-0.14861869823301788</v>
      </c>
      <c r="AX46">
        <f t="shared" si="158"/>
        <v>0.55011230242741938</v>
      </c>
      <c r="AY46">
        <v>45</v>
      </c>
      <c r="AZ46">
        <f t="shared" ref="AZ46:BA46" si="164">AJ62/100</f>
        <v>22.100999999999999</v>
      </c>
      <c r="BA46">
        <f t="shared" si="164"/>
        <v>11.5</v>
      </c>
      <c r="BD46">
        <v>3</v>
      </c>
      <c r="BE46" t="s">
        <v>125</v>
      </c>
      <c r="BF46">
        <f>AO47</f>
        <v>-0.98164911323013371</v>
      </c>
      <c r="BG46">
        <v>31</v>
      </c>
      <c r="BH46">
        <f t="shared" si="58"/>
        <v>47</v>
      </c>
      <c r="BI46">
        <f>AH47</f>
        <v>-1020.3829663965788</v>
      </c>
      <c r="BJ46" s="6">
        <f>AO47</f>
        <v>-0.98164911323013371</v>
      </c>
      <c r="BK46" s="6">
        <f t="shared" ref="BK46:BK51" si="165">((BI46^2)+(BJ46^2))^0.5</f>
        <v>1020.3834385892703</v>
      </c>
      <c r="BL46" s="6">
        <f t="shared" ref="BL46:BL51" si="166">IF(BI46&lt;0,(ATAN(BJ46/BI46)+PI()),ATAN(BJ46/BI46))</f>
        <v>3.1425546931795476</v>
      </c>
      <c r="BM46" s="6">
        <f t="shared" ref="BM46:BM51" si="167">BL46-BI$54</f>
        <v>3.1421332256195211</v>
      </c>
      <c r="BN46" s="6">
        <f t="shared" ref="BN46:BN51" si="168">BK46*COS(BM46)</f>
        <v>-1020.3832895020092</v>
      </c>
      <c r="BO46" s="6">
        <f t="shared" ref="BO46:BO51" si="169">BK46*SIN(BM46)</f>
        <v>-0.55159071963479334</v>
      </c>
      <c r="BQ46">
        <v>36.200000000000003</v>
      </c>
      <c r="BR46">
        <f t="shared" ref="BR46:BR51" si="170">BO46+BQ46</f>
        <v>35.648409280365208</v>
      </c>
      <c r="BS46">
        <v>150</v>
      </c>
      <c r="BT46">
        <f t="shared" ref="BT46:BT51" si="171">BR46-BR$46</f>
        <v>0</v>
      </c>
      <c r="BU46">
        <f t="shared" si="42"/>
        <v>150</v>
      </c>
      <c r="BV46">
        <f t="shared" si="43"/>
        <v>36.200000000000003</v>
      </c>
      <c r="BW46">
        <f t="shared" si="44"/>
        <v>1.5</v>
      </c>
    </row>
    <row r="47" spans="2:79" x14ac:dyDescent="0.2">
      <c r="B47" s="13">
        <v>31</v>
      </c>
      <c r="C47" s="13">
        <v>3.0274429999999999</v>
      </c>
      <c r="D47" s="13">
        <v>6.5762289999999997</v>
      </c>
      <c r="E47" s="13">
        <v>0.389264</v>
      </c>
      <c r="F47">
        <f t="shared" si="126"/>
        <v>6576.2289999999994</v>
      </c>
      <c r="G47">
        <f t="shared" si="127"/>
        <v>389.26400000000001</v>
      </c>
      <c r="H47">
        <f t="shared" si="128"/>
        <v>-3027.4429999999998</v>
      </c>
      <c r="I47" s="5">
        <f t="shared" si="129"/>
        <v>3468.1184999999996</v>
      </c>
      <c r="J47" s="6">
        <f t="shared" si="130"/>
        <v>-1026.9014999999999</v>
      </c>
      <c r="K47" s="7">
        <f t="shared" si="131"/>
        <v>88.710000000000036</v>
      </c>
      <c r="L47">
        <f t="shared" si="132"/>
        <v>3616.9562646988829</v>
      </c>
      <c r="M47">
        <f t="shared" si="133"/>
        <v>-0.28787275982560573</v>
      </c>
      <c r="N47">
        <f t="shared" si="134"/>
        <v>-0.28608372007601618</v>
      </c>
      <c r="O47" s="5">
        <f t="shared" si="135"/>
        <v>3469.9501164841945</v>
      </c>
      <c r="P47" s="6">
        <f t="shared" si="136"/>
        <v>-1020.6952580745238</v>
      </c>
      <c r="Q47" s="7">
        <f t="shared" si="137"/>
        <v>88.710000000000036</v>
      </c>
      <c r="R47">
        <f t="shared" si="138"/>
        <v>3471.0838761096907</v>
      </c>
      <c r="S47">
        <f t="shared" si="139"/>
        <v>1.5452366852323485</v>
      </c>
      <c r="T47">
        <f t="shared" si="140"/>
        <v>1.5374647648760511</v>
      </c>
      <c r="U47" s="5">
        <f t="shared" si="141"/>
        <v>3469.1558796398158</v>
      </c>
      <c r="V47" s="6">
        <f t="shared" si="142"/>
        <v>-1020.6952580745238</v>
      </c>
      <c r="W47" s="7">
        <f t="shared" si="143"/>
        <v>115.67522530416562</v>
      </c>
      <c r="X47">
        <f t="shared" si="144"/>
        <v>1027.2290726050292</v>
      </c>
      <c r="Y47">
        <f t="shared" si="145"/>
        <v>3.0287443031059516</v>
      </c>
      <c r="Z47">
        <f t="shared" si="146"/>
        <v>3.026075984043751</v>
      </c>
      <c r="AA47" s="5">
        <f t="shared" si="147"/>
        <v>3469.1558796398158</v>
      </c>
      <c r="AB47" s="6">
        <f t="shared" si="148"/>
        <v>-1020.3829663965788</v>
      </c>
      <c r="AC47" s="7">
        <f t="shared" si="149"/>
        <v>118.39835088676986</v>
      </c>
      <c r="AD47">
        <f t="shared" si="159"/>
        <v>3469.1558796398158</v>
      </c>
      <c r="AE47">
        <f t="shared" si="160"/>
        <v>-1020.3829663965788</v>
      </c>
      <c r="AF47">
        <f t="shared" si="161"/>
        <v>49.818350886769863</v>
      </c>
      <c r="AG47">
        <f t="shared" si="151"/>
        <v>3626.9906503929219</v>
      </c>
      <c r="AH47">
        <f t="shared" si="152"/>
        <v>-1020.3829663965788</v>
      </c>
      <c r="AI47">
        <f t="shared" si="153"/>
        <v>49.818350886769863</v>
      </c>
      <c r="AJ47">
        <f t="shared" si="162"/>
        <v>3626.9906503929219</v>
      </c>
      <c r="AK47">
        <f t="shared" si="163"/>
        <v>-1020.3829663965788</v>
      </c>
      <c r="AL47">
        <v>50.8</v>
      </c>
      <c r="AM47">
        <f t="shared" si="155"/>
        <v>0</v>
      </c>
      <c r="AN47">
        <f t="shared" si="156"/>
        <v>0</v>
      </c>
      <c r="AO47" s="16">
        <f t="shared" si="157"/>
        <v>-0.98164911323013371</v>
      </c>
      <c r="AU47">
        <f t="shared" si="124"/>
        <v>3376</v>
      </c>
      <c r="AV47">
        <f t="shared" si="158"/>
        <v>-0.96655061453066571</v>
      </c>
      <c r="AW47">
        <f t="shared" si="158"/>
        <v>-0.14858321615719366</v>
      </c>
      <c r="AX47">
        <f t="shared" si="158"/>
        <v>0.75256920701686436</v>
      </c>
      <c r="AY47">
        <v>46</v>
      </c>
      <c r="AZ47">
        <f t="shared" ref="AZ47:BA47" si="172">AJ63/100</f>
        <v>33.941000000000003</v>
      </c>
      <c r="BA47">
        <f t="shared" si="172"/>
        <v>11.5</v>
      </c>
      <c r="BD47">
        <v>3</v>
      </c>
      <c r="BE47" t="s">
        <v>129</v>
      </c>
      <c r="BF47">
        <f>AO51</f>
        <v>-0.46989376963907148</v>
      </c>
      <c r="BG47">
        <v>35</v>
      </c>
      <c r="BH47">
        <f t="shared" si="58"/>
        <v>51</v>
      </c>
      <c r="BI47">
        <f>AH51</f>
        <v>-78.071670422928534</v>
      </c>
      <c r="BJ47" s="6">
        <f>AO51</f>
        <v>-0.46989376963907148</v>
      </c>
      <c r="BK47" s="6">
        <f t="shared" si="165"/>
        <v>78.073084496394273</v>
      </c>
      <c r="BL47" s="6">
        <f t="shared" si="166"/>
        <v>3.147611329675458</v>
      </c>
      <c r="BM47" s="6">
        <f t="shared" si="167"/>
        <v>3.1471898621154315</v>
      </c>
      <c r="BN47" s="6">
        <f t="shared" si="168"/>
        <v>-78.071861533776485</v>
      </c>
      <c r="BO47" s="6">
        <f t="shared" si="169"/>
        <v>-0.43698905243811487</v>
      </c>
      <c r="BQ47">
        <v>36.200000000000003</v>
      </c>
      <c r="BR47">
        <f t="shared" si="170"/>
        <v>35.763010947561888</v>
      </c>
      <c r="BS47">
        <v>1050</v>
      </c>
      <c r="BT47">
        <f t="shared" si="171"/>
        <v>0.11460166719668052</v>
      </c>
      <c r="BU47">
        <f t="shared" si="42"/>
        <v>1050</v>
      </c>
      <c r="BV47">
        <f t="shared" si="43"/>
        <v>36.314601667196683</v>
      </c>
      <c r="BW47">
        <f t="shared" si="44"/>
        <v>10.5</v>
      </c>
    </row>
    <row r="48" spans="2:79" x14ac:dyDescent="0.2">
      <c r="B48" s="13">
        <v>32</v>
      </c>
      <c r="C48" s="13">
        <v>3.0362529999999999</v>
      </c>
      <c r="D48" s="13">
        <v>7.759277</v>
      </c>
      <c r="E48" s="13">
        <v>0.38981399999999999</v>
      </c>
      <c r="F48">
        <f t="shared" si="126"/>
        <v>7759.277</v>
      </c>
      <c r="G48">
        <f t="shared" si="127"/>
        <v>389.81400000000002</v>
      </c>
      <c r="H48">
        <f t="shared" si="128"/>
        <v>-3036.2529999999997</v>
      </c>
      <c r="I48" s="5">
        <f t="shared" si="129"/>
        <v>4651.1665000000003</v>
      </c>
      <c r="J48" s="6">
        <f t="shared" si="130"/>
        <v>-1026.3515</v>
      </c>
      <c r="K48" s="7">
        <f t="shared" si="131"/>
        <v>79.900000000000091</v>
      </c>
      <c r="L48">
        <f t="shared" si="132"/>
        <v>4763.0606979414515</v>
      </c>
      <c r="M48">
        <f t="shared" si="133"/>
        <v>-0.21718489438303212</v>
      </c>
      <c r="N48">
        <f t="shared" si="134"/>
        <v>-0.21539585463344257</v>
      </c>
      <c r="O48" s="5">
        <f t="shared" si="135"/>
        <v>4652.9952392442501</v>
      </c>
      <c r="P48" s="6">
        <f t="shared" si="136"/>
        <v>-1018.0287401860783</v>
      </c>
      <c r="Q48" s="7">
        <f t="shared" si="137"/>
        <v>79.900000000000091</v>
      </c>
      <c r="R48">
        <f t="shared" si="138"/>
        <v>4653.6811994838727</v>
      </c>
      <c r="S48">
        <f t="shared" si="139"/>
        <v>1.5536262795563043</v>
      </c>
      <c r="T48">
        <f t="shared" si="140"/>
        <v>1.5458543592000069</v>
      </c>
      <c r="U48" s="5">
        <f t="shared" si="141"/>
        <v>4652.2337429217141</v>
      </c>
      <c r="V48" s="6">
        <f t="shared" si="142"/>
        <v>-1018.0287401860783</v>
      </c>
      <c r="W48" s="7">
        <f t="shared" si="143"/>
        <v>116.05993128669728</v>
      </c>
      <c r="X48">
        <f t="shared" si="144"/>
        <v>1024.6230641046134</v>
      </c>
      <c r="Y48">
        <f t="shared" si="145"/>
        <v>3.028078172343954</v>
      </c>
      <c r="Z48">
        <f t="shared" si="146"/>
        <v>3.0254098532817535</v>
      </c>
      <c r="AA48" s="5">
        <f t="shared" si="147"/>
        <v>4652.2337429217141</v>
      </c>
      <c r="AB48" s="6">
        <f t="shared" si="148"/>
        <v>-1017.7154314837451</v>
      </c>
      <c r="AC48" s="7">
        <f t="shared" si="149"/>
        <v>118.77594038769483</v>
      </c>
      <c r="AD48">
        <f t="shared" si="159"/>
        <v>4652.2337429217141</v>
      </c>
      <c r="AE48">
        <f t="shared" si="160"/>
        <v>-1017.7154314837451</v>
      </c>
      <c r="AF48">
        <f t="shared" si="161"/>
        <v>50.195940387694833</v>
      </c>
      <c r="AG48">
        <f t="shared" si="151"/>
        <v>4810.0685136748198</v>
      </c>
      <c r="AH48">
        <f t="shared" si="152"/>
        <v>-1017.7154314837451</v>
      </c>
      <c r="AI48">
        <f t="shared" si="153"/>
        <v>50.195940387694833</v>
      </c>
      <c r="AJ48">
        <f t="shared" si="162"/>
        <v>4810.0685136748198</v>
      </c>
      <c r="AK48">
        <f t="shared" si="163"/>
        <v>-1017.7154314837451</v>
      </c>
      <c r="AL48">
        <v>50.8</v>
      </c>
      <c r="AM48">
        <f t="shared" si="155"/>
        <v>0</v>
      </c>
      <c r="AN48">
        <f t="shared" si="156"/>
        <v>0</v>
      </c>
      <c r="AO48">
        <f t="shared" si="157"/>
        <v>-0.60405961230516425</v>
      </c>
      <c r="AU48">
        <f t="shared" si="124"/>
        <v>4440</v>
      </c>
      <c r="AV48">
        <f t="shared" si="158"/>
        <v>-0.37427957553544056</v>
      </c>
      <c r="AW48">
        <f t="shared" si="158"/>
        <v>-0.11772822402939465</v>
      </c>
      <c r="AX48">
        <f t="shared" si="158"/>
        <v>-7.7112531917796545E-2</v>
      </c>
      <c r="AY48">
        <v>47</v>
      </c>
      <c r="AZ48">
        <f t="shared" ref="AZ48:BA48" si="173">AJ64/100</f>
        <v>45.781000000000006</v>
      </c>
      <c r="BA48">
        <f t="shared" si="173"/>
        <v>11.5</v>
      </c>
      <c r="BD48">
        <v>3</v>
      </c>
      <c r="BE48" t="s">
        <v>120</v>
      </c>
      <c r="BF48">
        <f>AO42</f>
        <v>-3.4274181112556465E-2</v>
      </c>
      <c r="BG48">
        <v>26</v>
      </c>
      <c r="BH48">
        <f t="shared" si="58"/>
        <v>42</v>
      </c>
      <c r="BI48">
        <f>AH42</f>
        <v>49.701732547200301</v>
      </c>
      <c r="BJ48" s="6">
        <f>AO42</f>
        <v>-3.4274181112556465E-2</v>
      </c>
      <c r="BK48" s="6">
        <f t="shared" si="165"/>
        <v>49.701744364890459</v>
      </c>
      <c r="BL48" s="6">
        <f t="shared" si="166"/>
        <v>-6.8959720160747455E-4</v>
      </c>
      <c r="BM48" s="6">
        <f t="shared" si="167"/>
        <v>-1.1110647616341103E-3</v>
      </c>
      <c r="BN48" s="6">
        <f t="shared" si="168"/>
        <v>49.701713687364062</v>
      </c>
      <c r="BO48" s="6">
        <f t="shared" si="169"/>
        <v>-5.5221845394003183E-2</v>
      </c>
      <c r="BQ48">
        <v>36.200000000000003</v>
      </c>
      <c r="BR48">
        <f t="shared" si="170"/>
        <v>36.144778154606001</v>
      </c>
      <c r="BS48">
        <v>1150</v>
      </c>
      <c r="BT48">
        <f t="shared" si="171"/>
        <v>0.4963688742407939</v>
      </c>
      <c r="BU48">
        <f t="shared" si="42"/>
        <v>1150</v>
      </c>
      <c r="BV48">
        <f t="shared" si="43"/>
        <v>36.696368874240797</v>
      </c>
      <c r="BW48">
        <f t="shared" si="44"/>
        <v>11.5</v>
      </c>
    </row>
    <row r="49" spans="2:76" x14ac:dyDescent="0.2">
      <c r="B49" s="13">
        <v>33</v>
      </c>
      <c r="C49" s="13">
        <v>3.006259</v>
      </c>
      <c r="D49" s="13">
        <v>4.2046130000000002</v>
      </c>
      <c r="E49" s="13">
        <v>1.336293</v>
      </c>
      <c r="F49">
        <f t="shared" si="126"/>
        <v>4204.6130000000003</v>
      </c>
      <c r="G49">
        <f t="shared" si="127"/>
        <v>1336.2929999999999</v>
      </c>
      <c r="H49">
        <f t="shared" si="128"/>
        <v>-3006.259</v>
      </c>
      <c r="I49" s="5">
        <f t="shared" si="129"/>
        <v>1096.5025000000005</v>
      </c>
      <c r="J49" s="6">
        <f t="shared" si="130"/>
        <v>-79.872500000000173</v>
      </c>
      <c r="K49" s="7">
        <f t="shared" si="131"/>
        <v>109.89399999999978</v>
      </c>
      <c r="L49">
        <f t="shared" si="132"/>
        <v>1099.4077263520123</v>
      </c>
      <c r="M49">
        <f t="shared" si="133"/>
        <v>-7.2714542474707364E-2</v>
      </c>
      <c r="N49">
        <f t="shared" si="134"/>
        <v>-7.0925502725117814E-2</v>
      </c>
      <c r="O49" s="5">
        <f t="shared" si="135"/>
        <v>1096.6436402340269</v>
      </c>
      <c r="P49" s="6">
        <f t="shared" si="136"/>
        <v>-77.910686665972719</v>
      </c>
      <c r="Q49" s="7">
        <f t="shared" si="137"/>
        <v>109.89399999999978</v>
      </c>
      <c r="R49">
        <f t="shared" si="138"/>
        <v>1102.1360918242981</v>
      </c>
      <c r="S49">
        <f t="shared" si="139"/>
        <v>1.4709203529572545</v>
      </c>
      <c r="T49">
        <f t="shared" si="140"/>
        <v>1.4631484326009572</v>
      </c>
      <c r="U49" s="5">
        <f t="shared" si="141"/>
        <v>1095.7564414396418</v>
      </c>
      <c r="V49" s="6">
        <f t="shared" si="142"/>
        <v>-77.910686665972719</v>
      </c>
      <c r="W49" s="7">
        <f t="shared" si="143"/>
        <v>118.41362229604533</v>
      </c>
      <c r="X49">
        <f t="shared" si="144"/>
        <v>141.74576198967594</v>
      </c>
      <c r="Y49">
        <f t="shared" si="145"/>
        <v>2.1527426293521703</v>
      </c>
      <c r="Z49">
        <f t="shared" si="146"/>
        <v>2.1500743102899698</v>
      </c>
      <c r="AA49" s="5">
        <f t="shared" si="147"/>
        <v>1095.7564414396418</v>
      </c>
      <c r="AB49" s="6">
        <f t="shared" si="148"/>
        <v>-77.594444356296137</v>
      </c>
      <c r="AC49" s="7">
        <f t="shared" si="149"/>
        <v>118.62109107183058</v>
      </c>
      <c r="AD49">
        <f t="shared" si="159"/>
        <v>1095.7564414396418</v>
      </c>
      <c r="AE49">
        <f t="shared" si="160"/>
        <v>-77.594444356296137</v>
      </c>
      <c r="AF49">
        <f t="shared" si="161"/>
        <v>50.041091071830579</v>
      </c>
      <c r="AG49">
        <f t="shared" si="151"/>
        <v>1253.5912121927479</v>
      </c>
      <c r="AH49">
        <f t="shared" si="152"/>
        <v>-77.594444356296137</v>
      </c>
      <c r="AI49">
        <f t="shared" si="153"/>
        <v>50.041091071830579</v>
      </c>
      <c r="AJ49">
        <f t="shared" si="162"/>
        <v>1253.5912121927479</v>
      </c>
      <c r="AK49">
        <f t="shared" si="163"/>
        <v>-77.594444356296137</v>
      </c>
      <c r="AL49">
        <v>50.8</v>
      </c>
      <c r="AM49">
        <f t="shared" si="155"/>
        <v>0</v>
      </c>
      <c r="AN49">
        <f t="shared" si="156"/>
        <v>0</v>
      </c>
      <c r="AO49">
        <f t="shared" si="157"/>
        <v>-0.75890892816941857</v>
      </c>
      <c r="AU49">
        <f t="shared" si="124"/>
        <v>5680</v>
      </c>
      <c r="AV49">
        <f t="shared" si="158"/>
        <v>0</v>
      </c>
      <c r="AW49">
        <f t="shared" si="158"/>
        <v>0</v>
      </c>
      <c r="AX49">
        <f t="shared" si="158"/>
        <v>0</v>
      </c>
      <c r="AY49">
        <f t="shared" ref="AY49:AY70" si="174">AY17</f>
        <v>1</v>
      </c>
      <c r="AZ49">
        <f t="shared" ref="AZ49:AZ76" si="175">AZ17+AM17</f>
        <v>2.1922141711544412</v>
      </c>
      <c r="BB49">
        <f t="shared" ref="BB49:BB76" si="176">BA17+AN17</f>
        <v>-11.220639554478566</v>
      </c>
      <c r="BD49">
        <v>3</v>
      </c>
      <c r="BE49" t="s">
        <v>133</v>
      </c>
      <c r="BF49">
        <f>AO55</f>
        <v>-0.2301379070492402</v>
      </c>
      <c r="BG49">
        <v>39</v>
      </c>
      <c r="BH49">
        <f t="shared" si="58"/>
        <v>55</v>
      </c>
      <c r="BI49">
        <f>AH55</f>
        <v>77.57032978398864</v>
      </c>
      <c r="BJ49" s="6">
        <f>AO55</f>
        <v>-0.2301379070492402</v>
      </c>
      <c r="BK49" s="6">
        <f t="shared" si="165"/>
        <v>77.57067117315033</v>
      </c>
      <c r="BL49" s="6">
        <f t="shared" si="166"/>
        <v>-2.9668203353438701E-3</v>
      </c>
      <c r="BM49" s="6">
        <f t="shared" si="167"/>
        <v>-3.3882878953705058E-3</v>
      </c>
      <c r="BN49" s="6">
        <f t="shared" si="168"/>
        <v>77.570225898730413</v>
      </c>
      <c r="BO49" s="6">
        <f t="shared" si="169"/>
        <v>-0.26283126326558293</v>
      </c>
      <c r="BQ49">
        <v>36.200000000000003</v>
      </c>
      <c r="BR49">
        <f t="shared" si="170"/>
        <v>35.937168736734421</v>
      </c>
      <c r="BS49">
        <v>1250</v>
      </c>
      <c r="BT49">
        <f t="shared" si="171"/>
        <v>0.2887594563692133</v>
      </c>
      <c r="BU49">
        <f t="shared" si="42"/>
        <v>1250</v>
      </c>
      <c r="BV49">
        <f t="shared" si="43"/>
        <v>36.488759456369216</v>
      </c>
      <c r="BW49">
        <f t="shared" si="44"/>
        <v>12.5</v>
      </c>
    </row>
    <row r="50" spans="2:76" x14ac:dyDescent="0.2">
      <c r="B50" s="13">
        <v>34</v>
      </c>
      <c r="C50" s="13">
        <v>3.0153460000000001</v>
      </c>
      <c r="D50" s="13">
        <v>5.3861140000000001</v>
      </c>
      <c r="E50" s="13">
        <v>1.335108</v>
      </c>
      <c r="F50">
        <f t="shared" si="126"/>
        <v>5386.1140000000005</v>
      </c>
      <c r="G50">
        <f t="shared" si="127"/>
        <v>1335.1079999999999</v>
      </c>
      <c r="H50">
        <f t="shared" si="128"/>
        <v>-3015.346</v>
      </c>
      <c r="I50" s="5">
        <f t="shared" si="129"/>
        <v>2278.0035000000007</v>
      </c>
      <c r="J50" s="6">
        <f t="shared" si="130"/>
        <v>-81.057500000000118</v>
      </c>
      <c r="K50" s="7">
        <f t="shared" si="131"/>
        <v>100.80699999999979</v>
      </c>
      <c r="L50">
        <f t="shared" si="132"/>
        <v>2279.4451658942144</v>
      </c>
      <c r="M50">
        <f t="shared" si="133"/>
        <v>-3.5567687336569245E-2</v>
      </c>
      <c r="N50">
        <f t="shared" si="134"/>
        <v>-3.3778647586979696E-2</v>
      </c>
      <c r="O50" s="5">
        <f t="shared" si="135"/>
        <v>2278.1448694521027</v>
      </c>
      <c r="P50" s="6">
        <f t="shared" si="136"/>
        <v>-76.981933643968404</v>
      </c>
      <c r="Q50" s="7">
        <f t="shared" si="137"/>
        <v>100.80699999999979</v>
      </c>
      <c r="R50">
        <f t="shared" si="138"/>
        <v>2280.3741134866309</v>
      </c>
      <c r="S50">
        <f t="shared" si="139"/>
        <v>1.5265755732077206</v>
      </c>
      <c r="T50">
        <f t="shared" si="140"/>
        <v>1.5188036528514233</v>
      </c>
      <c r="U50" s="5">
        <f t="shared" si="141"/>
        <v>2277.2926106072964</v>
      </c>
      <c r="V50" s="6">
        <f t="shared" si="142"/>
        <v>-76.981933643968404</v>
      </c>
      <c r="W50" s="7">
        <f t="shared" si="143"/>
        <v>118.50933774746413</v>
      </c>
      <c r="X50">
        <f t="shared" si="144"/>
        <v>141.31766075373199</v>
      </c>
      <c r="Y50">
        <f t="shared" si="145"/>
        <v>2.1468800220718016</v>
      </c>
      <c r="Z50">
        <f t="shared" si="146"/>
        <v>2.1442117030096011</v>
      </c>
      <c r="AA50" s="5">
        <f t="shared" si="147"/>
        <v>2277.2926106072964</v>
      </c>
      <c r="AB50" s="6">
        <f t="shared" si="148"/>
        <v>-76.66543924155603</v>
      </c>
      <c r="AC50" s="7">
        <f t="shared" si="149"/>
        <v>118.71432797605419</v>
      </c>
      <c r="AD50">
        <f t="shared" si="159"/>
        <v>2277.2926106072964</v>
      </c>
      <c r="AE50">
        <f t="shared" si="160"/>
        <v>-76.66543924155603</v>
      </c>
      <c r="AF50">
        <f t="shared" si="161"/>
        <v>50.134327976054195</v>
      </c>
      <c r="AG50">
        <f t="shared" si="151"/>
        <v>2435.1273813604025</v>
      </c>
      <c r="AH50">
        <f t="shared" si="152"/>
        <v>-76.66543924155603</v>
      </c>
      <c r="AI50">
        <f t="shared" si="153"/>
        <v>50.134327976054195</v>
      </c>
      <c r="AJ50">
        <f t="shared" si="162"/>
        <v>2435.1273813604025</v>
      </c>
      <c r="AK50">
        <f t="shared" si="163"/>
        <v>-76.66543924155603</v>
      </c>
      <c r="AL50">
        <v>50.8</v>
      </c>
      <c r="AM50">
        <f t="shared" si="155"/>
        <v>0</v>
      </c>
      <c r="AN50">
        <f t="shared" si="156"/>
        <v>0</v>
      </c>
      <c r="AO50">
        <f t="shared" si="157"/>
        <v>-0.66567202394580249</v>
      </c>
      <c r="AY50">
        <f t="shared" si="174"/>
        <v>2</v>
      </c>
      <c r="AZ50">
        <f t="shared" si="175"/>
        <v>9.0706336651912558</v>
      </c>
      <c r="BB50">
        <f t="shared" si="176"/>
        <v>-11.321213836074321</v>
      </c>
      <c r="BD50">
        <v>3</v>
      </c>
      <c r="BE50" t="s">
        <v>137</v>
      </c>
      <c r="BF50">
        <f>AO59</f>
        <v>-0.12327272093291697</v>
      </c>
      <c r="BG50">
        <v>43</v>
      </c>
      <c r="BH50">
        <f t="shared" si="58"/>
        <v>59</v>
      </c>
      <c r="BI50">
        <f>AH59</f>
        <v>1016.2538305542926</v>
      </c>
      <c r="BJ50" s="6">
        <f>AO59</f>
        <v>-0.12327272093291697</v>
      </c>
      <c r="BK50" s="6">
        <f t="shared" si="165"/>
        <v>1016.2538380308516</v>
      </c>
      <c r="BL50" s="6">
        <f t="shared" si="166"/>
        <v>-1.2130111259809047E-4</v>
      </c>
      <c r="BM50" s="6">
        <f t="shared" si="167"/>
        <v>-5.4276867262472632E-4</v>
      </c>
      <c r="BN50" s="6">
        <f t="shared" si="168"/>
        <v>1016.2536883377666</v>
      </c>
      <c r="BO50" s="6">
        <f t="shared" si="169"/>
        <v>-0.55159071963488293</v>
      </c>
      <c r="BQ50">
        <v>36.200000000000003</v>
      </c>
      <c r="BR50">
        <f t="shared" si="170"/>
        <v>35.648409280365122</v>
      </c>
      <c r="BS50">
        <v>2150</v>
      </c>
      <c r="BT50">
        <f t="shared" si="171"/>
        <v>-8.5265128291212022E-14</v>
      </c>
      <c r="BU50">
        <f t="shared" si="42"/>
        <v>2150</v>
      </c>
      <c r="BV50">
        <f t="shared" si="43"/>
        <v>36.199999999999918</v>
      </c>
      <c r="BW50">
        <f t="shared" si="44"/>
        <v>21.5</v>
      </c>
    </row>
    <row r="51" spans="2:76" x14ac:dyDescent="0.2">
      <c r="B51" s="13">
        <v>35</v>
      </c>
      <c r="C51" s="13">
        <v>3.0243910000000001</v>
      </c>
      <c r="D51" s="13">
        <v>6.5745990000000001</v>
      </c>
      <c r="E51" s="13">
        <v>1.331575</v>
      </c>
      <c r="F51">
        <f t="shared" si="126"/>
        <v>6574.5990000000002</v>
      </c>
      <c r="G51">
        <f t="shared" si="127"/>
        <v>1331.575</v>
      </c>
      <c r="H51">
        <f t="shared" si="128"/>
        <v>-3024.3910000000001</v>
      </c>
      <c r="I51" s="5">
        <f t="shared" si="129"/>
        <v>3466.4885000000004</v>
      </c>
      <c r="J51" s="6">
        <f t="shared" si="130"/>
        <v>-84.59050000000002</v>
      </c>
      <c r="K51" s="7">
        <f t="shared" si="131"/>
        <v>91.761999999999716</v>
      </c>
      <c r="L51">
        <f t="shared" si="132"/>
        <v>3467.5204503106397</v>
      </c>
      <c r="M51">
        <f t="shared" si="133"/>
        <v>-2.4397517973116321E-2</v>
      </c>
      <c r="N51">
        <f t="shared" si="134"/>
        <v>-2.2608478223526771E-2</v>
      </c>
      <c r="O51" s="5">
        <f t="shared" si="135"/>
        <v>3466.6342881565565</v>
      </c>
      <c r="P51" s="6">
        <f t="shared" si="136"/>
        <v>-78.38868221744049</v>
      </c>
      <c r="Q51" s="7">
        <f t="shared" si="137"/>
        <v>91.761999999999716</v>
      </c>
      <c r="R51">
        <f t="shared" si="138"/>
        <v>3467.8485480866543</v>
      </c>
      <c r="S51">
        <f t="shared" si="139"/>
        <v>1.5443324514789396</v>
      </c>
      <c r="T51">
        <f t="shared" si="140"/>
        <v>1.5365605311226422</v>
      </c>
      <c r="U51" s="5">
        <f t="shared" si="141"/>
        <v>3465.8164317921055</v>
      </c>
      <c r="V51" s="6">
        <f t="shared" si="142"/>
        <v>-78.38868221744049</v>
      </c>
      <c r="W51" s="7">
        <f t="shared" si="143"/>
        <v>118.70136303579341</v>
      </c>
      <c r="X51">
        <f t="shared" si="144"/>
        <v>142.24907411418218</v>
      </c>
      <c r="Y51">
        <f t="shared" si="145"/>
        <v>2.1544379513586449</v>
      </c>
      <c r="Z51">
        <f t="shared" si="146"/>
        <v>2.1517696322964444</v>
      </c>
      <c r="AA51" s="5">
        <f t="shared" si="147"/>
        <v>3465.8164317921055</v>
      </c>
      <c r="AB51" s="6">
        <f t="shared" si="148"/>
        <v>-78.071670422928534</v>
      </c>
      <c r="AC51" s="7">
        <f t="shared" si="149"/>
        <v>118.91010623036092</v>
      </c>
      <c r="AD51">
        <f t="shared" si="159"/>
        <v>3465.8164317921055</v>
      </c>
      <c r="AE51">
        <f t="shared" si="160"/>
        <v>-78.071670422928534</v>
      </c>
      <c r="AF51">
        <f t="shared" si="161"/>
        <v>50.330106230360926</v>
      </c>
      <c r="AG51">
        <f t="shared" si="151"/>
        <v>3623.6512025452116</v>
      </c>
      <c r="AH51">
        <f t="shared" si="152"/>
        <v>-78.071670422928534</v>
      </c>
      <c r="AI51">
        <f t="shared" si="153"/>
        <v>50.330106230360926</v>
      </c>
      <c r="AJ51">
        <f t="shared" si="162"/>
        <v>3623.6512025452116</v>
      </c>
      <c r="AK51">
        <f t="shared" si="163"/>
        <v>-78.071670422928534</v>
      </c>
      <c r="AL51">
        <v>50.8</v>
      </c>
      <c r="AM51">
        <f t="shared" si="155"/>
        <v>0</v>
      </c>
      <c r="AN51">
        <f t="shared" si="156"/>
        <v>0</v>
      </c>
      <c r="AO51">
        <f t="shared" si="157"/>
        <v>-0.46989376963907148</v>
      </c>
      <c r="AU51" t="s">
        <v>85</v>
      </c>
      <c r="AV51">
        <f>MAX(AV44:AX49)</f>
        <v>0.75256920701686436</v>
      </c>
      <c r="AW51">
        <f>ABS(AV51)</f>
        <v>0.75256920701686436</v>
      </c>
      <c r="AY51">
        <f t="shared" si="174"/>
        <v>3</v>
      </c>
      <c r="AZ51">
        <f t="shared" si="175"/>
        <v>23.792639311778338</v>
      </c>
      <c r="BB51">
        <f t="shared" si="176"/>
        <v>-11.214737844607498</v>
      </c>
      <c r="BD51">
        <v>3</v>
      </c>
      <c r="BE51" t="s">
        <v>109</v>
      </c>
      <c r="BF51">
        <f>AO30</f>
        <v>0.66561524693892338</v>
      </c>
      <c r="BG51">
        <v>14</v>
      </c>
      <c r="BH51">
        <f t="shared" si="58"/>
        <v>30</v>
      </c>
      <c r="BI51">
        <f>AH30</f>
        <v>1149.9673798247143</v>
      </c>
      <c r="BJ51" s="6">
        <f>AO30</f>
        <v>0.66561524693892338</v>
      </c>
      <c r="BK51" s="6">
        <f t="shared" si="165"/>
        <v>1149.9675724578392</v>
      </c>
      <c r="BL51" s="6">
        <f t="shared" si="166"/>
        <v>5.7881222048934125E-4</v>
      </c>
      <c r="BM51" s="6">
        <f t="shared" si="167"/>
        <v>1.5734466046270543E-4</v>
      </c>
      <c r="BN51" s="6">
        <f t="shared" si="168"/>
        <v>1149.967558222769</v>
      </c>
      <c r="BO51" s="6">
        <f t="shared" si="169"/>
        <v>0.18094125648489623</v>
      </c>
      <c r="BQ51">
        <v>36.200000000000003</v>
      </c>
      <c r="BR51">
        <f t="shared" si="170"/>
        <v>36.380941256484903</v>
      </c>
      <c r="BS51">
        <v>2300</v>
      </c>
      <c r="BT51">
        <f t="shared" si="171"/>
        <v>0.73253197611969512</v>
      </c>
      <c r="BU51">
        <f t="shared" si="42"/>
        <v>2300</v>
      </c>
      <c r="BV51">
        <f t="shared" si="43"/>
        <v>36.932531976119698</v>
      </c>
      <c r="BW51">
        <f t="shared" si="44"/>
        <v>23</v>
      </c>
    </row>
    <row r="52" spans="2:76" x14ac:dyDescent="0.2">
      <c r="B52" s="13">
        <v>36</v>
      </c>
      <c r="C52" s="13">
        <v>3.0331610000000002</v>
      </c>
      <c r="D52" s="13">
        <v>7.7571830000000004</v>
      </c>
      <c r="E52" s="13">
        <v>1.327196</v>
      </c>
      <c r="F52">
        <f t="shared" si="126"/>
        <v>7757.183</v>
      </c>
      <c r="G52">
        <f t="shared" si="127"/>
        <v>1327.1960000000001</v>
      </c>
      <c r="H52">
        <f t="shared" si="128"/>
        <v>-3033.1610000000001</v>
      </c>
      <c r="I52" s="5">
        <f t="shared" si="129"/>
        <v>4649.0725000000002</v>
      </c>
      <c r="J52" s="6">
        <f t="shared" si="130"/>
        <v>-88.969499999999925</v>
      </c>
      <c r="K52" s="7">
        <f t="shared" si="131"/>
        <v>82.991999999999734</v>
      </c>
      <c r="L52">
        <f t="shared" si="132"/>
        <v>4649.9237286418474</v>
      </c>
      <c r="M52">
        <f t="shared" si="133"/>
        <v>-1.9134707275986561E-2</v>
      </c>
      <c r="N52">
        <f t="shared" si="134"/>
        <v>-1.7345667526397011E-2</v>
      </c>
      <c r="O52" s="5">
        <f t="shared" si="135"/>
        <v>4649.2242298313849</v>
      </c>
      <c r="P52" s="6">
        <f t="shared" si="136"/>
        <v>-80.651986554963088</v>
      </c>
      <c r="Q52" s="7">
        <f t="shared" si="137"/>
        <v>82.991999999999734</v>
      </c>
      <c r="R52">
        <f t="shared" si="138"/>
        <v>4649.9649043100562</v>
      </c>
      <c r="S52">
        <f t="shared" si="139"/>
        <v>1.552947502453716</v>
      </c>
      <c r="T52">
        <f t="shared" si="140"/>
        <v>1.5451755820974187</v>
      </c>
      <c r="U52" s="5">
        <f t="shared" si="141"/>
        <v>4648.4388168621163</v>
      </c>
      <c r="V52" s="6">
        <f t="shared" si="142"/>
        <v>-80.651986554963088</v>
      </c>
      <c r="W52" s="7">
        <f t="shared" si="143"/>
        <v>119.12253021474835</v>
      </c>
      <c r="X52">
        <f t="shared" si="144"/>
        <v>143.85729088240743</v>
      </c>
      <c r="Y52">
        <f t="shared" si="145"/>
        <v>2.1659534307586248</v>
      </c>
      <c r="Z52">
        <f t="shared" si="146"/>
        <v>2.1632851116964242</v>
      </c>
      <c r="AA52" s="5">
        <f t="shared" si="147"/>
        <v>4648.4388168621163</v>
      </c>
      <c r="AB52" s="6">
        <f t="shared" si="148"/>
        <v>-80.333842896097138</v>
      </c>
      <c r="AC52" s="7">
        <f t="shared" si="149"/>
        <v>119.33731112091795</v>
      </c>
      <c r="AD52">
        <f t="shared" si="159"/>
        <v>4648.4388168621163</v>
      </c>
      <c r="AE52">
        <f t="shared" si="160"/>
        <v>-80.333842896097138</v>
      </c>
      <c r="AF52">
        <f t="shared" si="161"/>
        <v>50.757311120917947</v>
      </c>
      <c r="AG52">
        <f t="shared" si="151"/>
        <v>4806.2735876152219</v>
      </c>
      <c r="AH52">
        <f t="shared" si="152"/>
        <v>-80.333842896097138</v>
      </c>
      <c r="AI52">
        <f t="shared" si="153"/>
        <v>50.757311120917947</v>
      </c>
      <c r="AJ52">
        <f t="shared" si="162"/>
        <v>4806.2735876152219</v>
      </c>
      <c r="AK52">
        <f t="shared" si="163"/>
        <v>-80.333842896097138</v>
      </c>
      <c r="AL52">
        <v>50.8</v>
      </c>
      <c r="AM52">
        <f t="shared" si="155"/>
        <v>0</v>
      </c>
      <c r="AN52">
        <f t="shared" si="156"/>
        <v>0</v>
      </c>
      <c r="AO52">
        <f t="shared" si="157"/>
        <v>-4.268887908204988E-2</v>
      </c>
      <c r="AU52" t="s">
        <v>86</v>
      </c>
      <c r="AV52">
        <f>MIN(AV44:AX49)</f>
        <v>-1.0942492146157952</v>
      </c>
      <c r="AW52">
        <f>ABS(AV52)</f>
        <v>1.0942492146157952</v>
      </c>
      <c r="AY52">
        <f t="shared" si="174"/>
        <v>4</v>
      </c>
      <c r="AZ52">
        <f t="shared" si="175"/>
        <v>35.197986166192088</v>
      </c>
      <c r="BB52">
        <f t="shared" si="176"/>
        <v>-11.32050031325798</v>
      </c>
      <c r="BD52" t="s">
        <v>164</v>
      </c>
      <c r="BI52">
        <f>BJ50-BJ46</f>
        <v>0.85837639229721674</v>
      </c>
      <c r="BJ52" s="6"/>
      <c r="BK52" s="6"/>
      <c r="BL52" s="6"/>
      <c r="BM52" s="6"/>
      <c r="BN52" s="6"/>
      <c r="BO52" s="6"/>
      <c r="BQ52" t="s">
        <v>168</v>
      </c>
      <c r="BW52">
        <f t="shared" si="44"/>
        <v>0</v>
      </c>
      <c r="BX52">
        <f>MAX(BT46:BT50)</f>
        <v>0.4963688742407939</v>
      </c>
    </row>
    <row r="53" spans="2:76" x14ac:dyDescent="0.2">
      <c r="B53" s="13">
        <v>37</v>
      </c>
      <c r="C53" s="13">
        <v>3.0056699999999998</v>
      </c>
      <c r="D53" s="13">
        <v>4.2109199999999998</v>
      </c>
      <c r="E53" s="13">
        <v>1.4940040000000001</v>
      </c>
      <c r="F53">
        <f t="shared" si="126"/>
        <v>4210.92</v>
      </c>
      <c r="G53">
        <f t="shared" si="127"/>
        <v>1494.0040000000001</v>
      </c>
      <c r="H53">
        <f t="shared" si="128"/>
        <v>-3005.6699999999996</v>
      </c>
      <c r="I53" s="5">
        <f t="shared" si="129"/>
        <v>1102.8095000000003</v>
      </c>
      <c r="J53" s="6">
        <f t="shared" si="130"/>
        <v>77.838500000000067</v>
      </c>
      <c r="K53" s="7">
        <f t="shared" si="131"/>
        <v>110.48300000000017</v>
      </c>
      <c r="L53">
        <f t="shared" si="132"/>
        <v>1105.5530857324313</v>
      </c>
      <c r="M53">
        <f t="shared" si="133"/>
        <v>7.0465140080122349E-2</v>
      </c>
      <c r="N53">
        <f t="shared" si="134"/>
        <v>7.2254179829711898E-2</v>
      </c>
      <c r="O53" s="5">
        <f t="shared" si="135"/>
        <v>1102.6684790433021</v>
      </c>
      <c r="P53" s="6">
        <f t="shared" si="136"/>
        <v>79.811344411877414</v>
      </c>
      <c r="Q53" s="7">
        <f t="shared" si="137"/>
        <v>110.48300000000017</v>
      </c>
      <c r="R53">
        <f t="shared" si="138"/>
        <v>1108.1896353804566</v>
      </c>
      <c r="S53">
        <f t="shared" si="139"/>
        <v>1.4709335925613893</v>
      </c>
      <c r="T53">
        <f t="shared" si="140"/>
        <v>1.463161672205092</v>
      </c>
      <c r="U53" s="5">
        <f t="shared" si="141"/>
        <v>1101.7765206764227</v>
      </c>
      <c r="V53" s="6">
        <f t="shared" si="142"/>
        <v>79.811344411877414</v>
      </c>
      <c r="W53" s="7">
        <f t="shared" si="143"/>
        <v>119.04942860352426</v>
      </c>
      <c r="X53">
        <f t="shared" si="144"/>
        <v>143.32695890046972</v>
      </c>
      <c r="Y53">
        <f t="shared" si="145"/>
        <v>0.980210038940037</v>
      </c>
      <c r="Z53">
        <f t="shared" si="146"/>
        <v>0.97754171987783645</v>
      </c>
      <c r="AA53" s="5">
        <f t="shared" si="147"/>
        <v>1101.7765206764227</v>
      </c>
      <c r="AB53" s="6">
        <f t="shared" si="148"/>
        <v>80.128721769320393</v>
      </c>
      <c r="AC53" s="7">
        <f t="shared" si="149"/>
        <v>118.83604291321626</v>
      </c>
      <c r="AD53">
        <f t="shared" si="159"/>
        <v>1101.7765206764227</v>
      </c>
      <c r="AE53">
        <f t="shared" si="160"/>
        <v>80.128721769320393</v>
      </c>
      <c r="AF53">
        <f t="shared" si="161"/>
        <v>50.256042913216262</v>
      </c>
      <c r="AG53">
        <f t="shared" si="151"/>
        <v>1259.6112914295288</v>
      </c>
      <c r="AH53">
        <f t="shared" si="152"/>
        <v>80.128721769320393</v>
      </c>
      <c r="AI53">
        <f t="shared" si="153"/>
        <v>50.256042913216262</v>
      </c>
      <c r="AJ53">
        <f t="shared" si="162"/>
        <v>1259.6112914295288</v>
      </c>
      <c r="AK53">
        <f t="shared" si="163"/>
        <v>80.128721769320393</v>
      </c>
      <c r="AL53">
        <v>50.8</v>
      </c>
      <c r="AM53">
        <f t="shared" si="155"/>
        <v>0</v>
      </c>
      <c r="AN53">
        <f t="shared" si="156"/>
        <v>0</v>
      </c>
      <c r="AO53">
        <f t="shared" si="157"/>
        <v>-0.54395708678373467</v>
      </c>
      <c r="AU53" t="s">
        <v>87</v>
      </c>
      <c r="AV53">
        <f>IF(AW51&gt;AW52,AV51,AV52)</f>
        <v>-1.0942492146157952</v>
      </c>
      <c r="AY53">
        <f t="shared" si="174"/>
        <v>5</v>
      </c>
      <c r="AZ53">
        <f t="shared" si="175"/>
        <v>45.881393750601212</v>
      </c>
      <c r="BB53">
        <f t="shared" si="176"/>
        <v>-11.049889886099209</v>
      </c>
      <c r="BD53" t="s">
        <v>165</v>
      </c>
      <c r="BI53">
        <f>BI50-BI46</f>
        <v>2036.6367969508715</v>
      </c>
      <c r="BJ53" s="6"/>
      <c r="BK53" s="6"/>
      <c r="BL53" s="6"/>
      <c r="BM53" s="6"/>
      <c r="BN53" s="6"/>
      <c r="BO53" s="6"/>
      <c r="BQ53" t="s">
        <v>169</v>
      </c>
      <c r="BW53">
        <f t="shared" si="44"/>
        <v>0</v>
      </c>
      <c r="BX53">
        <f>-MIN(BT46:BT50)</f>
        <v>8.5265128291212022E-14</v>
      </c>
    </row>
    <row r="54" spans="2:76" x14ac:dyDescent="0.2">
      <c r="B54" s="13">
        <v>38</v>
      </c>
      <c r="C54" s="13">
        <v>3.0150610000000002</v>
      </c>
      <c r="D54" s="13">
        <v>5.3895559999999998</v>
      </c>
      <c r="E54" s="13">
        <v>1.4910350000000001</v>
      </c>
      <c r="F54">
        <f t="shared" si="126"/>
        <v>5389.5559999999996</v>
      </c>
      <c r="G54">
        <f t="shared" si="127"/>
        <v>1491.0350000000001</v>
      </c>
      <c r="H54">
        <f t="shared" si="128"/>
        <v>-3015.0610000000001</v>
      </c>
      <c r="I54" s="5">
        <f t="shared" si="129"/>
        <v>2281.4454999999998</v>
      </c>
      <c r="J54" s="6">
        <f t="shared" si="130"/>
        <v>74.869500000000016</v>
      </c>
      <c r="K54" s="7">
        <f t="shared" si="131"/>
        <v>101.09199999999964</v>
      </c>
      <c r="L54">
        <f t="shared" si="132"/>
        <v>2282.6736541828532</v>
      </c>
      <c r="M54">
        <f t="shared" si="133"/>
        <v>3.280492162270314E-2</v>
      </c>
      <c r="N54">
        <f t="shared" si="134"/>
        <v>3.4593961372292689E-2</v>
      </c>
      <c r="O54" s="5">
        <f t="shared" si="135"/>
        <v>2281.3079044915376</v>
      </c>
      <c r="P54" s="6">
        <f t="shared" si="136"/>
        <v>78.950974692724131</v>
      </c>
      <c r="Q54" s="7">
        <f t="shared" si="137"/>
        <v>101.09199999999964</v>
      </c>
      <c r="R54">
        <f t="shared" si="138"/>
        <v>2283.5466598166045</v>
      </c>
      <c r="S54">
        <f t="shared" si="139"/>
        <v>1.5265121213933559</v>
      </c>
      <c r="T54">
        <f t="shared" si="140"/>
        <v>1.5187402010370585</v>
      </c>
      <c r="U54" s="5">
        <f t="shared" si="141"/>
        <v>2280.4533351442083</v>
      </c>
      <c r="V54" s="6">
        <f t="shared" si="142"/>
        <v>78.950974692724131</v>
      </c>
      <c r="W54" s="7">
        <f t="shared" si="143"/>
        <v>118.81891174904871</v>
      </c>
      <c r="X54">
        <f t="shared" si="144"/>
        <v>142.657597744247</v>
      </c>
      <c r="Y54">
        <f t="shared" si="145"/>
        <v>0.98431969886344262</v>
      </c>
      <c r="Z54">
        <f t="shared" si="146"/>
        <v>0.98165137980124206</v>
      </c>
      <c r="AA54" s="5">
        <f t="shared" si="147"/>
        <v>2280.4533351442083</v>
      </c>
      <c r="AB54" s="6">
        <f t="shared" si="148"/>
        <v>79.267740021262881</v>
      </c>
      <c r="AC54" s="7">
        <f t="shared" si="149"/>
        <v>118.60782261756964</v>
      </c>
      <c r="AD54">
        <f t="shared" si="159"/>
        <v>2280.4533351442083</v>
      </c>
      <c r="AE54">
        <f t="shared" si="160"/>
        <v>79.267740021262881</v>
      </c>
      <c r="AF54">
        <f t="shared" si="161"/>
        <v>50.02782261756964</v>
      </c>
      <c r="AG54">
        <f t="shared" si="151"/>
        <v>2438.2881058973144</v>
      </c>
      <c r="AH54">
        <f t="shared" si="152"/>
        <v>79.267740021262881</v>
      </c>
      <c r="AI54">
        <f t="shared" si="153"/>
        <v>50.02782261756964</v>
      </c>
      <c r="AJ54">
        <f t="shared" si="162"/>
        <v>2438.2881058973144</v>
      </c>
      <c r="AK54">
        <f t="shared" si="163"/>
        <v>79.267740021262881</v>
      </c>
      <c r="AL54">
        <v>50.8</v>
      </c>
      <c r="AM54">
        <f t="shared" si="155"/>
        <v>0</v>
      </c>
      <c r="AN54">
        <f t="shared" si="156"/>
        <v>0</v>
      </c>
      <c r="AO54">
        <f t="shared" si="157"/>
        <v>-0.77217738243035683</v>
      </c>
      <c r="AY54">
        <f t="shared" si="174"/>
        <v>6</v>
      </c>
      <c r="AZ54">
        <f t="shared" si="175"/>
        <v>58.45801853741753</v>
      </c>
      <c r="BB54">
        <f t="shared" si="176"/>
        <v>-11.411691221184356</v>
      </c>
      <c r="BI54">
        <f>ATAN(BI52/BI53)</f>
        <v>4.2146756002663582E-4</v>
      </c>
      <c r="BJ54" s="6"/>
      <c r="BK54" s="6"/>
      <c r="BL54" s="6"/>
      <c r="BM54" s="6"/>
      <c r="BN54" s="6"/>
      <c r="BO54" s="6"/>
      <c r="BQ54" t="s">
        <v>166</v>
      </c>
      <c r="BW54">
        <f t="shared" si="44"/>
        <v>0</v>
      </c>
      <c r="BX54">
        <f>IF(ABS(BX52)&gt;ABS(BX53),BX52,BX53)</f>
        <v>0.4963688742407939</v>
      </c>
    </row>
    <row r="55" spans="2:76" x14ac:dyDescent="0.2">
      <c r="B55" s="13">
        <v>39</v>
      </c>
      <c r="C55" s="13">
        <v>3.0237340000000001</v>
      </c>
      <c r="D55" s="13">
        <v>6.57463</v>
      </c>
      <c r="E55" s="13">
        <v>1.4872160000000001</v>
      </c>
      <c r="F55">
        <f t="shared" si="126"/>
        <v>6574.63</v>
      </c>
      <c r="G55">
        <f t="shared" si="127"/>
        <v>1487.2160000000001</v>
      </c>
      <c r="H55">
        <f t="shared" si="128"/>
        <v>-3023.7339999999999</v>
      </c>
      <c r="I55" s="5">
        <f t="shared" si="129"/>
        <v>3466.5195000000003</v>
      </c>
      <c r="J55" s="6">
        <f t="shared" si="130"/>
        <v>71.050500000000056</v>
      </c>
      <c r="K55" s="7">
        <f t="shared" si="131"/>
        <v>92.418999999999869</v>
      </c>
      <c r="L55">
        <f t="shared" si="132"/>
        <v>3467.2475564099113</v>
      </c>
      <c r="M55">
        <f t="shared" si="133"/>
        <v>2.0493337250594296E-2</v>
      </c>
      <c r="N55">
        <f t="shared" si="134"/>
        <v>2.2282377000183845E-2</v>
      </c>
      <c r="O55" s="5">
        <f t="shared" si="135"/>
        <v>3466.3868403198167</v>
      </c>
      <c r="P55" s="6">
        <f t="shared" si="136"/>
        <v>77.252124165616138</v>
      </c>
      <c r="Q55" s="7">
        <f t="shared" si="137"/>
        <v>92.418999999999869</v>
      </c>
      <c r="R55">
        <f t="shared" si="138"/>
        <v>3467.6186350726925</v>
      </c>
      <c r="S55">
        <f t="shared" si="139"/>
        <v>1.5441411623866119</v>
      </c>
      <c r="T55">
        <f t="shared" si="140"/>
        <v>1.5363692420303146</v>
      </c>
      <c r="U55" s="5">
        <f t="shared" si="141"/>
        <v>3465.5638853283222</v>
      </c>
      <c r="V55" s="6">
        <f t="shared" si="142"/>
        <v>77.252124165616138</v>
      </c>
      <c r="W55" s="7">
        <f t="shared" si="143"/>
        <v>119.35642006807244</v>
      </c>
      <c r="X55">
        <f t="shared" si="144"/>
        <v>142.17540469281576</v>
      </c>
      <c r="Y55">
        <f t="shared" si="145"/>
        <v>0.99636453888165755</v>
      </c>
      <c r="Z55">
        <f t="shared" si="146"/>
        <v>0.99369621981945699</v>
      </c>
      <c r="AA55" s="5">
        <f t="shared" si="147"/>
        <v>3465.5638853283222</v>
      </c>
      <c r="AB55" s="6">
        <f t="shared" si="148"/>
        <v>77.57032978398864</v>
      </c>
      <c r="AC55" s="7">
        <f t="shared" si="149"/>
        <v>119.14986209295076</v>
      </c>
      <c r="AD55">
        <f t="shared" si="159"/>
        <v>3465.5638853283222</v>
      </c>
      <c r="AE55">
        <f t="shared" si="160"/>
        <v>77.57032978398864</v>
      </c>
      <c r="AF55">
        <f t="shared" si="161"/>
        <v>50.569862092950757</v>
      </c>
      <c r="AG55">
        <f t="shared" si="151"/>
        <v>3623.3986560814283</v>
      </c>
      <c r="AH55">
        <f t="shared" si="152"/>
        <v>77.57032978398864</v>
      </c>
      <c r="AI55">
        <f t="shared" si="153"/>
        <v>50.569862092950757</v>
      </c>
      <c r="AJ55">
        <f t="shared" si="162"/>
        <v>3623.3986560814283</v>
      </c>
      <c r="AK55">
        <f t="shared" si="163"/>
        <v>77.57032978398864</v>
      </c>
      <c r="AL55">
        <v>50.8</v>
      </c>
      <c r="AM55">
        <f t="shared" si="155"/>
        <v>0</v>
      </c>
      <c r="AN55">
        <f t="shared" si="156"/>
        <v>0</v>
      </c>
      <c r="AO55">
        <f t="shared" si="157"/>
        <v>-0.2301379070492402</v>
      </c>
      <c r="AY55">
        <f t="shared" si="174"/>
        <v>7</v>
      </c>
      <c r="AZ55">
        <f t="shared" si="175"/>
        <v>59.967394552522855</v>
      </c>
      <c r="BB55">
        <f t="shared" si="176"/>
        <v>-11.166981127079271</v>
      </c>
      <c r="BD55">
        <v>4</v>
      </c>
      <c r="BE55" t="s">
        <v>36</v>
      </c>
      <c r="BF55">
        <f>AO21</f>
        <v>-0.11471551560090902</v>
      </c>
      <c r="BG55">
        <v>5</v>
      </c>
      <c r="BH55">
        <f t="shared" si="58"/>
        <v>21</v>
      </c>
      <c r="BI55">
        <f>AH21</f>
        <v>-1149.5498898860992</v>
      </c>
      <c r="BJ55" s="6">
        <f>AO21</f>
        <v>-0.11471551560090902</v>
      </c>
      <c r="BK55" s="6">
        <f>((BI55^2)+(BJ55^2))^0.5</f>
        <v>1149.5498956099261</v>
      </c>
      <c r="BL55" s="6">
        <f>IF(BI55&lt;0,(ATAN(BJ55/BI55)+PI()),ATAN(BJ55/BI55))</f>
        <v>3.1416924452701971</v>
      </c>
      <c r="BM55" s="6">
        <f>BL55-BI$64</f>
        <v>3.1414067091822893</v>
      </c>
      <c r="BN55" s="6">
        <f>BK55*COS(BM55)</f>
        <v>-1149.5498757368969</v>
      </c>
      <c r="BO55" s="6">
        <f>BK55*SIN(BM55)</f>
        <v>0.21375237300369015</v>
      </c>
      <c r="BQ55">
        <v>48.1</v>
      </c>
      <c r="BR55">
        <f>BO55+BQ55</f>
        <v>48.313752373003695</v>
      </c>
      <c r="BS55">
        <v>0</v>
      </c>
      <c r="BT55">
        <f>BR55-BR$56</f>
        <v>0.52701393861097046</v>
      </c>
      <c r="BU55">
        <f t="shared" si="42"/>
        <v>0</v>
      </c>
      <c r="BV55">
        <f t="shared" si="43"/>
        <v>48.627013938610972</v>
      </c>
      <c r="BW55">
        <f t="shared" si="44"/>
        <v>0</v>
      </c>
    </row>
    <row r="56" spans="2:76" x14ac:dyDescent="0.2">
      <c r="B56" s="13">
        <v>40</v>
      </c>
      <c r="C56" s="13">
        <v>3.0327869999999999</v>
      </c>
      <c r="D56" s="13">
        <v>7.7549400000000004</v>
      </c>
      <c r="E56" s="13">
        <v>1.4879599999999999</v>
      </c>
      <c r="F56">
        <f t="shared" si="126"/>
        <v>7754.9400000000005</v>
      </c>
      <c r="G56">
        <f t="shared" si="127"/>
        <v>1487.96</v>
      </c>
      <c r="H56">
        <f t="shared" si="128"/>
        <v>-3032.7869999999998</v>
      </c>
      <c r="I56" s="5">
        <f t="shared" si="129"/>
        <v>4646.8295000000007</v>
      </c>
      <c r="J56" s="6">
        <f t="shared" si="130"/>
        <v>71.794499999999971</v>
      </c>
      <c r="K56" s="7">
        <f t="shared" si="131"/>
        <v>83.365999999999985</v>
      </c>
      <c r="L56">
        <f t="shared" si="132"/>
        <v>4647.3840870214835</v>
      </c>
      <c r="M56">
        <f t="shared" si="133"/>
        <v>1.5448982613317922E-2</v>
      </c>
      <c r="N56">
        <f t="shared" si="134"/>
        <v>1.723802236290747E-2</v>
      </c>
      <c r="O56" s="5">
        <f t="shared" si="135"/>
        <v>4646.6936203880514</v>
      </c>
      <c r="P56" s="6">
        <f t="shared" si="136"/>
        <v>80.1077433553763</v>
      </c>
      <c r="Q56" s="7">
        <f t="shared" si="137"/>
        <v>83.365999999999985</v>
      </c>
      <c r="R56">
        <f t="shared" si="138"/>
        <v>4647.4413919608514</v>
      </c>
      <c r="S56">
        <f t="shared" si="139"/>
        <v>1.5528573224175592</v>
      </c>
      <c r="T56">
        <f t="shared" si="140"/>
        <v>1.5450854020612619</v>
      </c>
      <c r="U56" s="5">
        <f t="shared" si="141"/>
        <v>4645.905377177326</v>
      </c>
      <c r="V56" s="6">
        <f t="shared" si="142"/>
        <v>80.1077433553763</v>
      </c>
      <c r="W56" s="7">
        <f t="shared" si="143"/>
        <v>119.47685142244217</v>
      </c>
      <c r="X56">
        <f t="shared" si="144"/>
        <v>143.84703184741477</v>
      </c>
      <c r="Y56">
        <f t="shared" si="145"/>
        <v>0.98015314772960727</v>
      </c>
      <c r="Z56">
        <f t="shared" si="146"/>
        <v>0.97748482866740671</v>
      </c>
      <c r="AA56" s="5">
        <f t="shared" si="147"/>
        <v>4645.905377177326</v>
      </c>
      <c r="AB56" s="6">
        <f t="shared" si="148"/>
        <v>80.426260156752519</v>
      </c>
      <c r="AC56" s="7">
        <f t="shared" si="149"/>
        <v>119.26267332451307</v>
      </c>
      <c r="AD56">
        <f t="shared" si="159"/>
        <v>4645.905377177326</v>
      </c>
      <c r="AE56">
        <f t="shared" si="160"/>
        <v>80.426260156752519</v>
      </c>
      <c r="AF56">
        <f t="shared" si="161"/>
        <v>50.682673324513075</v>
      </c>
      <c r="AG56">
        <f t="shared" si="151"/>
        <v>4803.7401479304317</v>
      </c>
      <c r="AH56">
        <f t="shared" si="152"/>
        <v>80.426260156752519</v>
      </c>
      <c r="AI56">
        <f t="shared" si="153"/>
        <v>50.682673324513075</v>
      </c>
      <c r="AJ56">
        <f t="shared" si="162"/>
        <v>4803.7401479304317</v>
      </c>
      <c r="AK56">
        <f t="shared" si="163"/>
        <v>80.426260156752519</v>
      </c>
      <c r="AL56">
        <v>50.8</v>
      </c>
      <c r="AM56">
        <f t="shared" si="155"/>
        <v>0</v>
      </c>
      <c r="AN56">
        <f t="shared" si="156"/>
        <v>0</v>
      </c>
      <c r="AO56">
        <f t="shared" si="157"/>
        <v>-0.11732667548692177</v>
      </c>
      <c r="AY56">
        <f t="shared" si="174"/>
        <v>8</v>
      </c>
      <c r="AZ56">
        <f t="shared" si="175"/>
        <v>60.074592933002386</v>
      </c>
      <c r="BB56">
        <f t="shared" si="176"/>
        <v>-4.1359170721721856</v>
      </c>
      <c r="BD56">
        <v>4</v>
      </c>
      <c r="BE56" t="s">
        <v>126</v>
      </c>
      <c r="BF56">
        <f>AO48</f>
        <v>-0.60405961230516425</v>
      </c>
      <c r="BG56">
        <v>32</v>
      </c>
      <c r="BH56">
        <f t="shared" si="58"/>
        <v>48</v>
      </c>
      <c r="BI56">
        <f>AH48</f>
        <v>-1017.7154314837451</v>
      </c>
      <c r="BJ56" s="6">
        <f>AO48</f>
        <v>-0.60405961230516425</v>
      </c>
      <c r="BK56" s="6">
        <f t="shared" ref="BK56:BK61" si="177">((BI56^2)+(BJ56^2))^0.5</f>
        <v>1017.7156107519235</v>
      </c>
      <c r="BL56" s="6">
        <f t="shared" ref="BL56:BL61" si="178">IF(BI56&lt;0,(ATAN(BJ56/BI56)+PI()),ATAN(BJ56/BI56))</f>
        <v>3.1421861982317258</v>
      </c>
      <c r="BM56" s="6">
        <f t="shared" ref="BM56:BM61" si="179">BL56-BI$64</f>
        <v>3.141900462143818</v>
      </c>
      <c r="BN56" s="6">
        <f t="shared" ref="BN56:BN61" si="180">BK56*COS(BM56)</f>
        <v>-1017.7155625396283</v>
      </c>
      <c r="BO56" s="6">
        <f t="shared" ref="BO56:BO61" si="181">BK56*SIN(BM56)</f>
        <v>-0.31326156560727597</v>
      </c>
      <c r="BQ56">
        <v>48.1</v>
      </c>
      <c r="BR56">
        <f t="shared" ref="BR56:BR61" si="182">BO56+BQ56</f>
        <v>47.786738434392724</v>
      </c>
      <c r="BS56">
        <v>150</v>
      </c>
      <c r="BT56">
        <f t="shared" ref="BT56:BT61" si="183">BR56-BR$56</f>
        <v>0</v>
      </c>
      <c r="BU56">
        <f t="shared" si="42"/>
        <v>150</v>
      </c>
      <c r="BV56">
        <f t="shared" si="43"/>
        <v>48.1</v>
      </c>
      <c r="BW56">
        <f t="shared" si="44"/>
        <v>1.5</v>
      </c>
    </row>
    <row r="57" spans="2:76" x14ac:dyDescent="0.2">
      <c r="B57" s="13">
        <v>41</v>
      </c>
      <c r="C57" s="13">
        <v>3.0031659999999998</v>
      </c>
      <c r="D57" s="13">
        <v>4.2082860000000002</v>
      </c>
      <c r="E57" s="13">
        <v>2.430971</v>
      </c>
      <c r="F57">
        <f t="shared" si="126"/>
        <v>4208.2860000000001</v>
      </c>
      <c r="G57">
        <f t="shared" si="127"/>
        <v>2430.971</v>
      </c>
      <c r="H57">
        <f t="shared" si="128"/>
        <v>-3003.1659999999997</v>
      </c>
      <c r="I57" s="5">
        <f t="shared" si="129"/>
        <v>1100.1755000000003</v>
      </c>
      <c r="J57" s="6">
        <f t="shared" si="130"/>
        <v>1014.8054999999999</v>
      </c>
      <c r="K57" s="7">
        <f t="shared" si="131"/>
        <v>112.98700000000008</v>
      </c>
      <c r="L57">
        <f t="shared" si="132"/>
        <v>1496.7352249581422</v>
      </c>
      <c r="M57">
        <f t="shared" si="133"/>
        <v>0.74505563493440996</v>
      </c>
      <c r="N57">
        <f t="shared" si="134"/>
        <v>0.74684467468399951</v>
      </c>
      <c r="O57" s="5">
        <f t="shared" si="135"/>
        <v>1098.3582129457172</v>
      </c>
      <c r="P57" s="6">
        <f t="shared" si="136"/>
        <v>1016.7721326261803</v>
      </c>
      <c r="Q57" s="7">
        <f t="shared" si="137"/>
        <v>112.98700000000008</v>
      </c>
      <c r="R57">
        <f t="shared" si="138"/>
        <v>1104.1543488635589</v>
      </c>
      <c r="S57">
        <f t="shared" si="139"/>
        <v>1.4682879044631785</v>
      </c>
      <c r="T57">
        <f t="shared" si="140"/>
        <v>1.4605159841068811</v>
      </c>
      <c r="U57" s="5">
        <f t="shared" si="141"/>
        <v>1097.4469240614792</v>
      </c>
      <c r="V57" s="6">
        <f t="shared" si="142"/>
        <v>1016.7721326261803</v>
      </c>
      <c r="W57" s="7">
        <f t="shared" si="143"/>
        <v>121.51985427207998</v>
      </c>
      <c r="X57">
        <f t="shared" si="144"/>
        <v>1024.0081272467999</v>
      </c>
      <c r="Y57">
        <f t="shared" si="145"/>
        <v>0.11895110622085477</v>
      </c>
      <c r="Z57">
        <f t="shared" si="146"/>
        <v>0.11628278715865427</v>
      </c>
      <c r="AA57" s="5">
        <f t="shared" si="147"/>
        <v>1097.4469240614792</v>
      </c>
      <c r="AB57" s="6">
        <f t="shared" si="148"/>
        <v>1017.0927663156552</v>
      </c>
      <c r="AC57" s="7">
        <f t="shared" si="149"/>
        <v>118.80635242219179</v>
      </c>
      <c r="AD57">
        <f t="shared" si="159"/>
        <v>1097.4469240614792</v>
      </c>
      <c r="AE57">
        <f t="shared" si="160"/>
        <v>1017.0927663156552</v>
      </c>
      <c r="AF57">
        <f t="shared" si="161"/>
        <v>50.226352422191795</v>
      </c>
      <c r="AG57">
        <f t="shared" si="151"/>
        <v>1255.2816948145853</v>
      </c>
      <c r="AH57">
        <f t="shared" si="152"/>
        <v>1017.0927663156552</v>
      </c>
      <c r="AI57">
        <f t="shared" si="153"/>
        <v>50.226352422191795</v>
      </c>
      <c r="AJ57">
        <f t="shared" si="162"/>
        <v>1255.2816948145853</v>
      </c>
      <c r="AK57">
        <f t="shared" si="163"/>
        <v>1017.0927663156552</v>
      </c>
      <c r="AL57">
        <v>50.8</v>
      </c>
      <c r="AM57">
        <f t="shared" si="155"/>
        <v>0</v>
      </c>
      <c r="AN57">
        <f t="shared" si="156"/>
        <v>0</v>
      </c>
      <c r="AO57">
        <f t="shared" si="157"/>
        <v>-0.57364757780820241</v>
      </c>
      <c r="AY57">
        <f t="shared" si="174"/>
        <v>9</v>
      </c>
      <c r="AZ57">
        <f t="shared" si="175"/>
        <v>59.874103059344669</v>
      </c>
      <c r="BB57">
        <f t="shared" si="176"/>
        <v>0.43612866268586431</v>
      </c>
      <c r="BD57">
        <v>4</v>
      </c>
      <c r="BE57" t="s">
        <v>130</v>
      </c>
      <c r="BF57">
        <f>AO52</f>
        <v>-4.268887908204988E-2</v>
      </c>
      <c r="BG57">
        <v>36</v>
      </c>
      <c r="BH57">
        <f t="shared" si="58"/>
        <v>52</v>
      </c>
      <c r="BI57">
        <f>AH52</f>
        <v>-80.333842896097138</v>
      </c>
      <c r="BJ57" s="6">
        <f>AO52</f>
        <v>-4.268887908204988E-2</v>
      </c>
      <c r="BK57" s="6">
        <f t="shared" si="177"/>
        <v>80.333854238392021</v>
      </c>
      <c r="BL57" s="6">
        <f t="shared" si="178"/>
        <v>3.1421240470041369</v>
      </c>
      <c r="BM57" s="6">
        <f t="shared" si="179"/>
        <v>3.1418383109162291</v>
      </c>
      <c r="BN57" s="6">
        <f t="shared" si="180"/>
        <v>-80.333851814417514</v>
      </c>
      <c r="BO57" s="6">
        <f t="shared" si="181"/>
        <v>-1.9734599656003802E-2</v>
      </c>
      <c r="BQ57">
        <v>48.1</v>
      </c>
      <c r="BR57">
        <f t="shared" si="182"/>
        <v>48.080265400343997</v>
      </c>
      <c r="BS57">
        <v>1050</v>
      </c>
      <c r="BT57">
        <f t="shared" si="183"/>
        <v>0.2935269659512727</v>
      </c>
      <c r="BU57">
        <f t="shared" si="42"/>
        <v>1050</v>
      </c>
      <c r="BV57">
        <f t="shared" si="43"/>
        <v>48.393526965951274</v>
      </c>
      <c r="BW57">
        <f t="shared" si="44"/>
        <v>10.5</v>
      </c>
    </row>
    <row r="58" spans="2:76" x14ac:dyDescent="0.2">
      <c r="B58" s="13">
        <v>42</v>
      </c>
      <c r="C58" s="13">
        <v>3.0121440000000002</v>
      </c>
      <c r="D58" s="13">
        <v>5.3902840000000003</v>
      </c>
      <c r="E58" s="13">
        <v>2.4282469999999998</v>
      </c>
      <c r="F58">
        <f t="shared" si="126"/>
        <v>5390.2840000000006</v>
      </c>
      <c r="G58">
        <f t="shared" si="127"/>
        <v>2428.2469999999998</v>
      </c>
      <c r="H58">
        <f t="shared" si="128"/>
        <v>-3012.1440000000002</v>
      </c>
      <c r="I58" s="5">
        <f t="shared" si="129"/>
        <v>2282.1735000000008</v>
      </c>
      <c r="J58" s="6">
        <f t="shared" si="130"/>
        <v>1012.0814999999998</v>
      </c>
      <c r="K58" s="7">
        <f t="shared" si="131"/>
        <v>104.00899999999956</v>
      </c>
      <c r="L58">
        <f t="shared" si="132"/>
        <v>2496.5225508183385</v>
      </c>
      <c r="M58">
        <f t="shared" si="133"/>
        <v>0.41741252760497655</v>
      </c>
      <c r="N58">
        <f t="shared" si="134"/>
        <v>0.4192015673545661</v>
      </c>
      <c r="O58" s="5">
        <f t="shared" si="135"/>
        <v>2280.3591946991351</v>
      </c>
      <c r="P58" s="6">
        <f t="shared" si="136"/>
        <v>1016.1627772633753</v>
      </c>
      <c r="Q58" s="7">
        <f t="shared" si="137"/>
        <v>104.00899999999956</v>
      </c>
      <c r="R58">
        <f t="shared" si="138"/>
        <v>2282.7299290388883</v>
      </c>
      <c r="S58">
        <f t="shared" si="139"/>
        <v>1.5252171192409449</v>
      </c>
      <c r="T58">
        <f t="shared" si="140"/>
        <v>1.5174451988846476</v>
      </c>
      <c r="U58" s="5">
        <f t="shared" si="141"/>
        <v>2279.4819835405483</v>
      </c>
      <c r="V58" s="6">
        <f t="shared" si="142"/>
        <v>1016.1627772633753</v>
      </c>
      <c r="W58" s="7">
        <f t="shared" si="143"/>
        <v>121.72845042936652</v>
      </c>
      <c r="X58">
        <f t="shared" si="144"/>
        <v>1023.4278702182928</v>
      </c>
      <c r="Y58">
        <f t="shared" si="145"/>
        <v>0.11922414435015824</v>
      </c>
      <c r="Z58">
        <f t="shared" si="146"/>
        <v>0.11655582528795774</v>
      </c>
      <c r="AA58" s="5">
        <f t="shared" si="147"/>
        <v>2279.4819835405483</v>
      </c>
      <c r="AB58" s="6">
        <f t="shared" si="148"/>
        <v>1016.4839697225741</v>
      </c>
      <c r="AC58" s="7">
        <f t="shared" si="149"/>
        <v>119.01657378948487</v>
      </c>
      <c r="AD58">
        <f t="shared" si="159"/>
        <v>2279.4819835405483</v>
      </c>
      <c r="AE58">
        <f t="shared" si="160"/>
        <v>1016.4839697225741</v>
      </c>
      <c r="AF58">
        <f t="shared" si="161"/>
        <v>50.436573789484868</v>
      </c>
      <c r="AG58">
        <f t="shared" si="151"/>
        <v>2437.3167542936544</v>
      </c>
      <c r="AH58">
        <f t="shared" si="152"/>
        <v>1016.4839697225741</v>
      </c>
      <c r="AI58">
        <f t="shared" si="153"/>
        <v>50.436573789484868</v>
      </c>
      <c r="AJ58">
        <f t="shared" si="162"/>
        <v>2437.3167542936544</v>
      </c>
      <c r="AK58">
        <f t="shared" si="163"/>
        <v>1016.4839697225741</v>
      </c>
      <c r="AL58">
        <v>50.8</v>
      </c>
      <c r="AM58">
        <f t="shared" si="155"/>
        <v>0</v>
      </c>
      <c r="AN58">
        <f t="shared" si="156"/>
        <v>0</v>
      </c>
      <c r="AO58">
        <f t="shared" si="157"/>
        <v>-0.36342621051512936</v>
      </c>
      <c r="AY58">
        <f t="shared" si="174"/>
        <v>10</v>
      </c>
      <c r="AZ58">
        <f t="shared" si="175"/>
        <v>60.033365227120193</v>
      </c>
      <c r="BB58">
        <f t="shared" si="176"/>
        <v>4.881640656850311</v>
      </c>
      <c r="BD58">
        <v>4</v>
      </c>
      <c r="BE58" t="s">
        <v>121</v>
      </c>
      <c r="BF58">
        <f>AO43</f>
        <v>0.16808744186397909</v>
      </c>
      <c r="BG58">
        <v>27</v>
      </c>
      <c r="BH58">
        <f t="shared" si="58"/>
        <v>43</v>
      </c>
      <c r="BI58">
        <f>AH43</f>
        <v>50.136046134065644</v>
      </c>
      <c r="BJ58" s="6">
        <f>AO43</f>
        <v>0.16808744186397909</v>
      </c>
      <c r="BK58" s="6">
        <f t="shared" si="177"/>
        <v>50.136327900488197</v>
      </c>
      <c r="BL58" s="6">
        <f t="shared" si="178"/>
        <v>3.3526140383158829E-3</v>
      </c>
      <c r="BM58" s="6">
        <f t="shared" si="179"/>
        <v>3.0668779504081692E-3</v>
      </c>
      <c r="BN58" s="6">
        <f t="shared" si="180"/>
        <v>50.13609211603152</v>
      </c>
      <c r="BO58" s="6">
        <f t="shared" si="181"/>
        <v>0.1537617575116485</v>
      </c>
      <c r="BQ58">
        <v>48.1</v>
      </c>
      <c r="BR58">
        <f t="shared" si="182"/>
        <v>48.253761757511647</v>
      </c>
      <c r="BS58">
        <v>1150</v>
      </c>
      <c r="BT58">
        <f t="shared" si="183"/>
        <v>0.46702332311892292</v>
      </c>
      <c r="BU58">
        <f t="shared" si="42"/>
        <v>1150</v>
      </c>
      <c r="BV58">
        <f t="shared" si="43"/>
        <v>48.567023323118924</v>
      </c>
      <c r="BW58">
        <f t="shared" si="44"/>
        <v>11.5</v>
      </c>
    </row>
    <row r="59" spans="2:76" x14ac:dyDescent="0.2">
      <c r="B59" s="13">
        <v>43</v>
      </c>
      <c r="C59" s="13">
        <v>3.021137</v>
      </c>
      <c r="D59" s="13">
        <v>6.5781939999999999</v>
      </c>
      <c r="E59" s="13">
        <v>2.425891</v>
      </c>
      <c r="F59">
        <f t="shared" si="126"/>
        <v>6578.1939999999995</v>
      </c>
      <c r="G59">
        <f t="shared" si="127"/>
        <v>2425.8910000000001</v>
      </c>
      <c r="H59">
        <f t="shared" si="128"/>
        <v>-3021.1370000000002</v>
      </c>
      <c r="I59" s="5">
        <f t="shared" si="129"/>
        <v>3470.0834999999997</v>
      </c>
      <c r="J59" s="6">
        <f t="shared" si="130"/>
        <v>1009.7255</v>
      </c>
      <c r="K59" s="7">
        <f t="shared" si="131"/>
        <v>95.015999999999622</v>
      </c>
      <c r="L59">
        <f t="shared" si="132"/>
        <v>3614.004023562024</v>
      </c>
      <c r="M59">
        <f t="shared" si="133"/>
        <v>0.28316132071730499</v>
      </c>
      <c r="N59">
        <f t="shared" si="134"/>
        <v>0.28495036046689454</v>
      </c>
      <c r="O59" s="5">
        <f t="shared" si="135"/>
        <v>3468.2715086251164</v>
      </c>
      <c r="P59" s="6">
        <f t="shared" si="136"/>
        <v>1015.9319981090066</v>
      </c>
      <c r="Q59" s="7">
        <f t="shared" si="137"/>
        <v>95.015999999999622</v>
      </c>
      <c r="R59">
        <f t="shared" si="138"/>
        <v>3469.5727831819208</v>
      </c>
      <c r="S59">
        <f t="shared" si="139"/>
        <v>1.5434073984145549</v>
      </c>
      <c r="T59">
        <f t="shared" si="140"/>
        <v>1.5356354780582575</v>
      </c>
      <c r="U59" s="5">
        <f t="shared" si="141"/>
        <v>3467.4283132403634</v>
      </c>
      <c r="V59" s="6">
        <f t="shared" si="142"/>
        <v>1015.9319981090066</v>
      </c>
      <c r="W59" s="7">
        <f t="shared" si="143"/>
        <v>121.96798898001062</v>
      </c>
      <c r="X59">
        <f t="shared" si="144"/>
        <v>1023.2272548742956</v>
      </c>
      <c r="Y59">
        <f t="shared" si="145"/>
        <v>0.11948340975772484</v>
      </c>
      <c r="Z59">
        <f t="shared" si="146"/>
        <v>0.11681509069552434</v>
      </c>
      <c r="AA59" s="5">
        <f t="shared" si="147"/>
        <v>3467.4283132403634</v>
      </c>
      <c r="AB59" s="6">
        <f t="shared" si="148"/>
        <v>1016.2538305542926</v>
      </c>
      <c r="AC59" s="7">
        <f t="shared" si="149"/>
        <v>119.25672727906708</v>
      </c>
      <c r="AD59">
        <f t="shared" si="159"/>
        <v>3467.4283132403634</v>
      </c>
      <c r="AE59">
        <f t="shared" si="160"/>
        <v>1016.2538305542926</v>
      </c>
      <c r="AF59">
        <f t="shared" si="161"/>
        <v>50.67672727906708</v>
      </c>
      <c r="AG59">
        <f t="shared" si="151"/>
        <v>3625.2630839934695</v>
      </c>
      <c r="AH59">
        <f t="shared" si="152"/>
        <v>1016.2538305542926</v>
      </c>
      <c r="AI59">
        <f t="shared" si="153"/>
        <v>50.67672727906708</v>
      </c>
      <c r="AJ59">
        <f t="shared" si="162"/>
        <v>3625.2630839934695</v>
      </c>
      <c r="AK59">
        <f t="shared" si="163"/>
        <v>1016.2538305542926</v>
      </c>
      <c r="AL59">
        <v>50.8</v>
      </c>
      <c r="AM59">
        <f t="shared" si="155"/>
        <v>0</v>
      </c>
      <c r="AN59">
        <f t="shared" si="156"/>
        <v>0</v>
      </c>
      <c r="AO59">
        <f t="shared" si="157"/>
        <v>-0.12327272093291697</v>
      </c>
      <c r="AY59">
        <f t="shared" si="174"/>
        <v>11</v>
      </c>
      <c r="AZ59">
        <f t="shared" si="175"/>
        <v>59.967502281140732</v>
      </c>
      <c r="BB59">
        <f t="shared" si="176"/>
        <v>10.988229444432182</v>
      </c>
      <c r="BD59">
        <v>4</v>
      </c>
      <c r="BE59" t="s">
        <v>134</v>
      </c>
      <c r="BF59">
        <f>AO56</f>
        <v>-0.11732667548692177</v>
      </c>
      <c r="BG59">
        <v>40</v>
      </c>
      <c r="BH59">
        <f t="shared" si="58"/>
        <v>56</v>
      </c>
      <c r="BI59">
        <f>AH56</f>
        <v>80.426260156752519</v>
      </c>
      <c r="BJ59" s="6">
        <f>AO56</f>
        <v>-0.11732667548692177</v>
      </c>
      <c r="BK59" s="6">
        <f t="shared" si="177"/>
        <v>80.426345735402009</v>
      </c>
      <c r="BL59" s="6">
        <f t="shared" si="178"/>
        <v>-1.4588094986590385E-3</v>
      </c>
      <c r="BM59" s="6">
        <f t="shared" si="179"/>
        <v>-1.7445455865667521E-3</v>
      </c>
      <c r="BN59" s="6">
        <f t="shared" si="180"/>
        <v>80.426223349082221</v>
      </c>
      <c r="BO59" s="6">
        <f t="shared" si="181"/>
        <v>-0.14030735532687538</v>
      </c>
      <c r="BQ59">
        <v>48.1</v>
      </c>
      <c r="BR59">
        <f t="shared" si="182"/>
        <v>47.959692644673126</v>
      </c>
      <c r="BS59">
        <v>1250</v>
      </c>
      <c r="BT59">
        <f t="shared" si="183"/>
        <v>0.17295421028040181</v>
      </c>
      <c r="BU59">
        <f t="shared" si="42"/>
        <v>1250</v>
      </c>
      <c r="BV59">
        <f t="shared" si="43"/>
        <v>48.272954210280403</v>
      </c>
      <c r="BW59">
        <f t="shared" si="44"/>
        <v>12.5</v>
      </c>
    </row>
    <row r="60" spans="2:76" x14ac:dyDescent="0.2">
      <c r="B60" s="13">
        <v>44</v>
      </c>
      <c r="C60" s="13">
        <v>3.0302129999999998</v>
      </c>
      <c r="D60" s="13">
        <v>7.7598700000000003</v>
      </c>
      <c r="E60" s="13">
        <v>2.4263699999999999</v>
      </c>
      <c r="F60">
        <f t="shared" si="126"/>
        <v>7759.87</v>
      </c>
      <c r="G60">
        <f t="shared" si="127"/>
        <v>2426.37</v>
      </c>
      <c r="H60">
        <f t="shared" si="128"/>
        <v>-3030.2129999999997</v>
      </c>
      <c r="I60" s="5">
        <f t="shared" si="129"/>
        <v>4651.7595000000001</v>
      </c>
      <c r="J60" s="6">
        <f t="shared" si="130"/>
        <v>1010.2044999999998</v>
      </c>
      <c r="K60" s="7">
        <f t="shared" si="131"/>
        <v>85.940000000000055</v>
      </c>
      <c r="L60">
        <f t="shared" si="132"/>
        <v>4760.186926756186</v>
      </c>
      <c r="M60">
        <f t="shared" si="133"/>
        <v>0.21384563823183284</v>
      </c>
      <c r="N60">
        <f t="shared" si="134"/>
        <v>0.21563467798142238</v>
      </c>
      <c r="O60" s="5">
        <f t="shared" si="135"/>
        <v>4649.9447606025797</v>
      </c>
      <c r="P60" s="6">
        <f t="shared" si="136"/>
        <v>1018.5250615498485</v>
      </c>
      <c r="Q60" s="7">
        <f t="shared" si="137"/>
        <v>85.940000000000055</v>
      </c>
      <c r="R60">
        <f t="shared" si="138"/>
        <v>4650.7388617568486</v>
      </c>
      <c r="S60">
        <f t="shared" si="139"/>
        <v>1.5523164907451619</v>
      </c>
      <c r="T60">
        <f t="shared" si="140"/>
        <v>1.5445445703888645</v>
      </c>
      <c r="U60" s="5">
        <f t="shared" si="141"/>
        <v>4649.1364144818453</v>
      </c>
      <c r="V60" s="6">
        <f t="shared" si="142"/>
        <v>1018.5250615498485</v>
      </c>
      <c r="W60" s="7">
        <f t="shared" si="143"/>
        <v>122.07604103294199</v>
      </c>
      <c r="X60">
        <f t="shared" si="144"/>
        <v>1025.8147302507405</v>
      </c>
      <c r="Y60">
        <f t="shared" si="145"/>
        <v>0.11928667860839283</v>
      </c>
      <c r="Z60">
        <f t="shared" si="146"/>
        <v>0.11661835954619233</v>
      </c>
      <c r="AA60" s="5">
        <f t="shared" si="147"/>
        <v>4649.1364144818453</v>
      </c>
      <c r="AB60" s="6">
        <f t="shared" si="148"/>
        <v>1018.8471730809397</v>
      </c>
      <c r="AC60" s="7">
        <f t="shared" si="149"/>
        <v>119.35785983493925</v>
      </c>
      <c r="AD60">
        <f t="shared" si="159"/>
        <v>4649.1364144818453</v>
      </c>
      <c r="AE60">
        <f t="shared" si="160"/>
        <v>1018.8471730809397</v>
      </c>
      <c r="AF60">
        <f t="shared" si="161"/>
        <v>50.77785983493925</v>
      </c>
      <c r="AG60">
        <f t="shared" si="151"/>
        <v>4806.9711852349519</v>
      </c>
      <c r="AH60">
        <f t="shared" si="152"/>
        <v>1018.8471730809397</v>
      </c>
      <c r="AI60">
        <f t="shared" si="153"/>
        <v>50.77785983493925</v>
      </c>
      <c r="AJ60">
        <f t="shared" si="162"/>
        <v>4806.9711852349519</v>
      </c>
      <c r="AK60">
        <f t="shared" si="163"/>
        <v>1018.8471730809397</v>
      </c>
      <c r="AL60">
        <v>50.8</v>
      </c>
      <c r="AM60">
        <f t="shared" si="155"/>
        <v>0</v>
      </c>
      <c r="AN60">
        <f t="shared" si="156"/>
        <v>0</v>
      </c>
      <c r="AO60">
        <f t="shared" si="157"/>
        <v>-2.2140165060747563E-2</v>
      </c>
      <c r="AY60">
        <f t="shared" si="174"/>
        <v>12</v>
      </c>
      <c r="AZ60">
        <f t="shared" si="175"/>
        <v>58.684270377865261</v>
      </c>
      <c r="BB60">
        <f t="shared" si="176"/>
        <v>11.411691221184128</v>
      </c>
      <c r="BD60">
        <v>4</v>
      </c>
      <c r="BE60" t="s">
        <v>138</v>
      </c>
      <c r="BF60">
        <f>AO60</f>
        <v>-2.2140165060747563E-2</v>
      </c>
      <c r="BG60">
        <v>44</v>
      </c>
      <c r="BH60">
        <f t="shared" si="58"/>
        <v>60</v>
      </c>
      <c r="BI60">
        <f>AH60</f>
        <v>1018.8471730809397</v>
      </c>
      <c r="BJ60" s="6">
        <f>AO60</f>
        <v>-2.2140165060747563E-2</v>
      </c>
      <c r="BK60" s="6">
        <f t="shared" si="177"/>
        <v>1018.8471733214992</v>
      </c>
      <c r="BL60" s="6">
        <f t="shared" si="178"/>
        <v>-2.1730604591375445E-5</v>
      </c>
      <c r="BM60" s="6">
        <f t="shared" si="179"/>
        <v>-3.0746669249908916E-4</v>
      </c>
      <c r="BN60" s="6">
        <f t="shared" si="180"/>
        <v>1018.8471251627501</v>
      </c>
      <c r="BO60" s="6">
        <f t="shared" si="181"/>
        <v>-0.31326156560747048</v>
      </c>
      <c r="BQ60">
        <v>48.1</v>
      </c>
      <c r="BR60">
        <f t="shared" si="182"/>
        <v>47.786738434392532</v>
      </c>
      <c r="BS60">
        <v>2150</v>
      </c>
      <c r="BT60">
        <f t="shared" si="183"/>
        <v>-1.9184653865522705E-13</v>
      </c>
      <c r="BU60">
        <f t="shared" si="42"/>
        <v>2150</v>
      </c>
      <c r="BV60">
        <f t="shared" si="43"/>
        <v>48.09999999999981</v>
      </c>
      <c r="BW60">
        <f t="shared" si="44"/>
        <v>21.5</v>
      </c>
    </row>
    <row r="61" spans="2:76" x14ac:dyDescent="0.2">
      <c r="B61" s="13">
        <v>45</v>
      </c>
      <c r="C61" s="13">
        <v>3.1195740000000001</v>
      </c>
      <c r="D61" s="13">
        <v>3.9661909999999998</v>
      </c>
      <c r="E61" s="13">
        <v>2.5894910000000002</v>
      </c>
      <c r="F61">
        <f t="shared" si="126"/>
        <v>3966.1909999999998</v>
      </c>
      <c r="G61">
        <f t="shared" si="127"/>
        <v>2589.491</v>
      </c>
      <c r="H61">
        <f t="shared" si="128"/>
        <v>-3119.5740000000001</v>
      </c>
      <c r="I61" s="5">
        <f t="shared" si="129"/>
        <v>858.08050000000003</v>
      </c>
      <c r="J61" s="6">
        <f t="shared" si="130"/>
        <v>1173.3254999999999</v>
      </c>
      <c r="K61" s="7">
        <f t="shared" si="131"/>
        <v>-3.4210000000002765</v>
      </c>
      <c r="L61">
        <f t="shared" si="132"/>
        <v>1453.6144170413625</v>
      </c>
      <c r="M61">
        <f t="shared" si="133"/>
        <v>0.9393557237291702</v>
      </c>
      <c r="N61">
        <f t="shared" si="134"/>
        <v>0.94114476347875975</v>
      </c>
      <c r="O61" s="5">
        <f t="shared" si="135"/>
        <v>855.98000194807457</v>
      </c>
      <c r="P61" s="6">
        <f t="shared" si="136"/>
        <v>1174.8587615945478</v>
      </c>
      <c r="Q61" s="7">
        <f t="shared" si="137"/>
        <v>-3.4210000000002765</v>
      </c>
      <c r="R61">
        <f t="shared" si="138"/>
        <v>855.98683808574162</v>
      </c>
      <c r="S61">
        <f t="shared" si="139"/>
        <v>1.5747928942125498</v>
      </c>
      <c r="T61">
        <f t="shared" si="140"/>
        <v>1.5670209738562524</v>
      </c>
      <c r="U61" s="5">
        <f t="shared" si="141"/>
        <v>855.98073777874845</v>
      </c>
      <c r="V61" s="6">
        <f t="shared" si="142"/>
        <v>1174.8587615945478</v>
      </c>
      <c r="W61" s="7">
        <f t="shared" si="143"/>
        <v>3.2316447476668317</v>
      </c>
      <c r="X61">
        <f t="shared" si="144"/>
        <v>1174.8632061747655</v>
      </c>
      <c r="Y61">
        <f t="shared" si="145"/>
        <v>2.7506596562553091E-3</v>
      </c>
      <c r="Z61">
        <f t="shared" si="146"/>
        <v>8.2340594054812043E-5</v>
      </c>
      <c r="AA61" s="5">
        <f t="shared" si="147"/>
        <v>855.98073777874845</v>
      </c>
      <c r="AB61" s="6">
        <f t="shared" si="148"/>
        <v>1174.8632021919948</v>
      </c>
      <c r="AC61" s="7">
        <f t="shared" si="149"/>
        <v>9.6738934220256742E-2</v>
      </c>
      <c r="AD61">
        <f t="shared" ref="AD61" si="184">AA61+$A$10/2</f>
        <v>868.48073777874845</v>
      </c>
      <c r="AE61">
        <f>AB61-$A$9</f>
        <v>1149.4632021919947</v>
      </c>
      <c r="AF61">
        <f t="shared" ref="AF61" si="185">AC61</f>
        <v>9.6738934220256742E-2</v>
      </c>
      <c r="AG61">
        <f t="shared" si="151"/>
        <v>1026.3155085318544</v>
      </c>
      <c r="AH61">
        <f t="shared" si="152"/>
        <v>1149.4632021919947</v>
      </c>
      <c r="AI61">
        <f t="shared" si="153"/>
        <v>9.6738934220256742E-2</v>
      </c>
      <c r="AJ61">
        <v>1026.0999999999999</v>
      </c>
      <c r="AK61">
        <v>1150</v>
      </c>
      <c r="AL61">
        <v>0</v>
      </c>
      <c r="AM61">
        <f t="shared" si="155"/>
        <v>0.21550853185453889</v>
      </c>
      <c r="AN61">
        <f t="shared" si="156"/>
        <v>-0.53679780800530352</v>
      </c>
      <c r="AO61">
        <f t="shared" si="157"/>
        <v>9.6738934220256742E-2</v>
      </c>
      <c r="AY61">
        <f t="shared" si="174"/>
        <v>13</v>
      </c>
      <c r="AZ61">
        <f t="shared" si="175"/>
        <v>47.424668184252667</v>
      </c>
      <c r="BB61">
        <f t="shared" si="176"/>
        <v>11.422254440722099</v>
      </c>
      <c r="BD61">
        <v>4</v>
      </c>
      <c r="BE61" t="s">
        <v>108</v>
      </c>
      <c r="BF61">
        <f>AO29</f>
        <v>-0.33667659185194887</v>
      </c>
      <c r="BG61">
        <v>13</v>
      </c>
      <c r="BH61">
        <f t="shared" si="58"/>
        <v>29</v>
      </c>
      <c r="BI61">
        <f>AH29</f>
        <v>1149.9222544407221</v>
      </c>
      <c r="BJ61" s="6">
        <f>AO29</f>
        <v>-0.33667659185194887</v>
      </c>
      <c r="BK61" s="6">
        <f t="shared" si="177"/>
        <v>1149.922303727152</v>
      </c>
      <c r="BL61" s="6">
        <f t="shared" si="178"/>
        <v>-2.9278203890016413E-4</v>
      </c>
      <c r="BM61" s="6">
        <f t="shared" si="179"/>
        <v>-5.7851812680787787E-4</v>
      </c>
      <c r="BN61" s="6">
        <f t="shared" si="180"/>
        <v>1149.9221112973059</v>
      </c>
      <c r="BO61" s="6">
        <f t="shared" si="181"/>
        <v>-0.66525086001877975</v>
      </c>
      <c r="BQ61">
        <v>48.1</v>
      </c>
      <c r="BR61">
        <f t="shared" si="182"/>
        <v>47.434749139981221</v>
      </c>
      <c r="BS61">
        <v>2300</v>
      </c>
      <c r="BT61">
        <f t="shared" si="183"/>
        <v>-0.35198929441150284</v>
      </c>
      <c r="BU61">
        <f t="shared" si="42"/>
        <v>2300</v>
      </c>
      <c r="BV61">
        <f t="shared" si="43"/>
        <v>47.748010705588499</v>
      </c>
      <c r="BW61">
        <f t="shared" si="44"/>
        <v>23</v>
      </c>
    </row>
    <row r="62" spans="2:76" x14ac:dyDescent="0.2">
      <c r="B62" s="13">
        <v>46</v>
      </c>
      <c r="C62" s="13">
        <v>3.128244</v>
      </c>
      <c r="D62" s="13">
        <v>5.1497440000000001</v>
      </c>
      <c r="E62" s="13">
        <v>2.587307</v>
      </c>
      <c r="F62">
        <f t="shared" si="126"/>
        <v>5149.7439999999997</v>
      </c>
      <c r="G62">
        <f t="shared" si="127"/>
        <v>2587.3070000000002</v>
      </c>
      <c r="H62">
        <f t="shared" si="128"/>
        <v>-3128.2440000000001</v>
      </c>
      <c r="I62" s="5">
        <f t="shared" si="129"/>
        <v>2041.6334999999999</v>
      </c>
      <c r="J62" s="6">
        <f t="shared" si="130"/>
        <v>1171.1415000000002</v>
      </c>
      <c r="K62" s="7">
        <f t="shared" si="131"/>
        <v>-12.091000000000349</v>
      </c>
      <c r="L62">
        <f t="shared" si="132"/>
        <v>2353.6864195012258</v>
      </c>
      <c r="M62">
        <f t="shared" si="133"/>
        <v>0.52080381188340097</v>
      </c>
      <c r="N62">
        <f t="shared" si="134"/>
        <v>0.52259285163299052</v>
      </c>
      <c r="O62" s="5">
        <f t="shared" si="135"/>
        <v>2039.5350151320272</v>
      </c>
      <c r="P62" s="6">
        <f t="shared" si="136"/>
        <v>1174.7921873228909</v>
      </c>
      <c r="Q62" s="7">
        <f t="shared" si="137"/>
        <v>-12.091000000000349</v>
      </c>
      <c r="R62">
        <f t="shared" si="138"/>
        <v>2039.5708544276167</v>
      </c>
      <c r="S62">
        <f t="shared" si="139"/>
        <v>1.5767245693931773</v>
      </c>
      <c r="T62">
        <f t="shared" si="140"/>
        <v>1.5689526490368799</v>
      </c>
      <c r="U62" s="5">
        <f t="shared" si="141"/>
        <v>2039.5673880273343</v>
      </c>
      <c r="V62" s="6">
        <f t="shared" si="142"/>
        <v>1174.7921873228909</v>
      </c>
      <c r="W62" s="7">
        <f t="shared" si="143"/>
        <v>3.7603092898987027</v>
      </c>
      <c r="X62">
        <f t="shared" si="144"/>
        <v>1174.7982053616095</v>
      </c>
      <c r="Y62">
        <f t="shared" si="145"/>
        <v>3.20081839895769E-3</v>
      </c>
      <c r="Z62">
        <f t="shared" si="146"/>
        <v>5.3249933675719296E-4</v>
      </c>
      <c r="AA62" s="5">
        <f t="shared" si="147"/>
        <v>2039.5673880273343</v>
      </c>
      <c r="AB62" s="6">
        <f t="shared" si="148"/>
        <v>1174.7980388013414</v>
      </c>
      <c r="AC62" s="7">
        <f t="shared" si="149"/>
        <v>0.6255792356141866</v>
      </c>
      <c r="AD62">
        <f t="shared" ref="AD62:AD65" si="186">AA62+$A$10/2</f>
        <v>2052.0673880273343</v>
      </c>
      <c r="AE62">
        <f t="shared" ref="AE62:AE65" si="187">AB62-$A$9</f>
        <v>1149.3980388013413</v>
      </c>
      <c r="AF62">
        <f t="shared" ref="AF62:AF65" si="188">AC62</f>
        <v>0.6255792356141866</v>
      </c>
      <c r="AG62">
        <f t="shared" si="151"/>
        <v>2209.9021587804405</v>
      </c>
      <c r="AH62">
        <f t="shared" si="152"/>
        <v>1149.3980388013413</v>
      </c>
      <c r="AI62">
        <f t="shared" si="153"/>
        <v>0.6255792356141866</v>
      </c>
      <c r="AJ62">
        <v>2210.1</v>
      </c>
      <c r="AK62">
        <v>1150</v>
      </c>
      <c r="AL62">
        <v>0</v>
      </c>
      <c r="AM62">
        <f t="shared" si="155"/>
        <v>-0.19784121955945011</v>
      </c>
      <c r="AN62" s="17">
        <f t="shared" si="156"/>
        <v>-0.60196119865872788</v>
      </c>
      <c r="AO62">
        <f t="shared" si="157"/>
        <v>0.6255792356141866</v>
      </c>
      <c r="AY62">
        <f t="shared" si="174"/>
        <v>14</v>
      </c>
      <c r="AZ62">
        <f t="shared" si="175"/>
        <v>35.358141504170355</v>
      </c>
      <c r="BB62">
        <f t="shared" si="176"/>
        <v>11.467379824714271</v>
      </c>
      <c r="BD62" t="s">
        <v>164</v>
      </c>
      <c r="BI62">
        <f>BJ60-BJ56</f>
        <v>0.58191944724441669</v>
      </c>
      <c r="BQ62" t="s">
        <v>168</v>
      </c>
      <c r="BW62">
        <f t="shared" si="44"/>
        <v>0</v>
      </c>
      <c r="BX62">
        <f>MAX(BT56:BT60)</f>
        <v>0.46702332311892292</v>
      </c>
    </row>
    <row r="63" spans="2:76" x14ac:dyDescent="0.2">
      <c r="B63" s="13">
        <v>47</v>
      </c>
      <c r="C63" s="13">
        <v>3.1375489999999999</v>
      </c>
      <c r="D63" s="13">
        <v>6.3335090000000003</v>
      </c>
      <c r="E63" s="13">
        <v>2.5854550000000001</v>
      </c>
      <c r="F63">
        <f t="shared" si="126"/>
        <v>6333.509</v>
      </c>
      <c r="G63">
        <f t="shared" si="127"/>
        <v>2585.4549999999999</v>
      </c>
      <c r="H63">
        <f t="shared" si="128"/>
        <v>-3137.549</v>
      </c>
      <c r="I63" s="5">
        <f t="shared" si="129"/>
        <v>3225.3985000000002</v>
      </c>
      <c r="J63" s="6">
        <f t="shared" si="130"/>
        <v>1169.2894999999999</v>
      </c>
      <c r="K63" s="7">
        <f t="shared" si="131"/>
        <v>-21.396000000000186</v>
      </c>
      <c r="L63">
        <f t="shared" si="132"/>
        <v>3430.8065259662339</v>
      </c>
      <c r="M63">
        <f t="shared" si="133"/>
        <v>0.34778960713203061</v>
      </c>
      <c r="N63">
        <f t="shared" si="134"/>
        <v>0.34957864688162016</v>
      </c>
      <c r="O63" s="5">
        <f t="shared" si="135"/>
        <v>3223.3014340158293</v>
      </c>
      <c r="P63" s="6">
        <f t="shared" si="136"/>
        <v>1175.0579917961481</v>
      </c>
      <c r="Q63" s="7">
        <f t="shared" si="137"/>
        <v>-21.396000000000186</v>
      </c>
      <c r="R63">
        <f t="shared" si="138"/>
        <v>3223.3724456451664</v>
      </c>
      <c r="S63">
        <f t="shared" si="139"/>
        <v>1.5774341440132811</v>
      </c>
      <c r="T63">
        <f t="shared" si="140"/>
        <v>1.5696622236569837</v>
      </c>
      <c r="U63" s="5">
        <f t="shared" si="141"/>
        <v>3223.3703727108027</v>
      </c>
      <c r="V63" s="6">
        <f t="shared" si="142"/>
        <v>1175.0579917961481</v>
      </c>
      <c r="W63" s="7">
        <f t="shared" si="143"/>
        <v>3.6556360216276937</v>
      </c>
      <c r="X63">
        <f t="shared" si="144"/>
        <v>1175.063678171834</v>
      </c>
      <c r="Y63">
        <f t="shared" si="145"/>
        <v>3.1110160124419701E-3</v>
      </c>
      <c r="Z63">
        <f t="shared" si="146"/>
        <v>4.4269695024147298E-4</v>
      </c>
      <c r="AA63" s="5">
        <f t="shared" si="147"/>
        <v>3223.3703727108027</v>
      </c>
      <c r="AB63" s="6">
        <f t="shared" si="148"/>
        <v>1175.0635630269994</v>
      </c>
      <c r="AC63" s="7">
        <f t="shared" si="149"/>
        <v>0.52019708967477618</v>
      </c>
      <c r="AD63">
        <f t="shared" si="186"/>
        <v>3235.8703727108027</v>
      </c>
      <c r="AE63">
        <f t="shared" si="187"/>
        <v>1149.6635630269993</v>
      </c>
      <c r="AF63">
        <f t="shared" si="188"/>
        <v>0.52019708967477618</v>
      </c>
      <c r="AG63">
        <f t="shared" si="151"/>
        <v>3393.7051434639088</v>
      </c>
      <c r="AH63">
        <f t="shared" si="152"/>
        <v>1149.6635630269993</v>
      </c>
      <c r="AI63">
        <f t="shared" si="153"/>
        <v>0.52019708967477618</v>
      </c>
      <c r="AJ63">
        <v>3394.1</v>
      </c>
      <c r="AK63">
        <v>1150</v>
      </c>
      <c r="AL63">
        <v>0</v>
      </c>
      <c r="AM63">
        <f t="shared" si="155"/>
        <v>-0.3948565360910834</v>
      </c>
      <c r="AN63" s="17">
        <f t="shared" si="156"/>
        <v>-0.33643697300067288</v>
      </c>
      <c r="AO63">
        <f t="shared" si="157"/>
        <v>0.52019708967477618</v>
      </c>
      <c r="AY63">
        <f t="shared" si="174"/>
        <v>15</v>
      </c>
      <c r="AZ63">
        <f t="shared" si="175"/>
        <v>23.624019517573878</v>
      </c>
      <c r="BB63">
        <f t="shared" si="176"/>
        <v>11.220382154393292</v>
      </c>
      <c r="BD63" t="s">
        <v>165</v>
      </c>
      <c r="BI63">
        <f>BI60-BI56</f>
        <v>2036.5626045646848</v>
      </c>
      <c r="BQ63" t="s">
        <v>169</v>
      </c>
      <c r="BW63">
        <f t="shared" si="44"/>
        <v>0</v>
      </c>
      <c r="BX63">
        <f>-MIN(BT56:BT60)</f>
        <v>1.9184653865522705E-13</v>
      </c>
    </row>
    <row r="64" spans="2:76" x14ac:dyDescent="0.2">
      <c r="B64" s="13">
        <v>48</v>
      </c>
      <c r="C64" s="13">
        <v>3.1470129999999998</v>
      </c>
      <c r="D64" s="13">
        <v>7.5177719999999999</v>
      </c>
      <c r="E64" s="13">
        <v>2.5833710000000001</v>
      </c>
      <c r="F64">
        <f t="shared" si="126"/>
        <v>7517.7719999999999</v>
      </c>
      <c r="G64">
        <f t="shared" si="127"/>
        <v>2583.3710000000001</v>
      </c>
      <c r="H64">
        <f t="shared" si="128"/>
        <v>-3147.0129999999999</v>
      </c>
      <c r="I64" s="5">
        <f t="shared" si="129"/>
        <v>4409.6615000000002</v>
      </c>
      <c r="J64" s="6">
        <f t="shared" si="130"/>
        <v>1167.2055</v>
      </c>
      <c r="K64" s="7">
        <f t="shared" si="131"/>
        <v>-30.860000000000127</v>
      </c>
      <c r="L64">
        <f t="shared" si="132"/>
        <v>4561.522029302555</v>
      </c>
      <c r="M64">
        <f t="shared" si="133"/>
        <v>0.2587586345364461</v>
      </c>
      <c r="N64">
        <f t="shared" si="134"/>
        <v>0.26054767428603565</v>
      </c>
      <c r="O64" s="5">
        <f t="shared" si="135"/>
        <v>4407.5662671596674</v>
      </c>
      <c r="P64" s="6">
        <f t="shared" si="136"/>
        <v>1175.0926875820026</v>
      </c>
      <c r="Q64" s="7">
        <f t="shared" si="137"/>
        <v>-30.860000000000127</v>
      </c>
      <c r="R64">
        <f t="shared" si="138"/>
        <v>4407.6743004677428</v>
      </c>
      <c r="S64">
        <f t="shared" si="139"/>
        <v>1.5777978087619791</v>
      </c>
      <c r="T64">
        <f t="shared" si="140"/>
        <v>1.5700258884056817</v>
      </c>
      <c r="U64" s="5">
        <f t="shared" si="141"/>
        <v>4407.6729923244839</v>
      </c>
      <c r="V64" s="6">
        <f t="shared" si="142"/>
        <v>1175.0926875820026</v>
      </c>
      <c r="W64" s="7">
        <f t="shared" si="143"/>
        <v>3.3958411522884684</v>
      </c>
      <c r="X64">
        <f t="shared" si="144"/>
        <v>1175.0975943068838</v>
      </c>
      <c r="Y64">
        <f t="shared" si="145"/>
        <v>2.8898415717081732E-3</v>
      </c>
      <c r="Z64">
        <f t="shared" si="146"/>
        <v>2.2152250950767611E-4</v>
      </c>
      <c r="AA64" s="5">
        <f t="shared" si="147"/>
        <v>4407.6729923244839</v>
      </c>
      <c r="AB64" s="6">
        <f t="shared" si="148"/>
        <v>1175.0975654745587</v>
      </c>
      <c r="AC64" s="7">
        <f t="shared" si="149"/>
        <v>0.26031056587829099</v>
      </c>
      <c r="AD64">
        <f t="shared" si="186"/>
        <v>4420.1729923244839</v>
      </c>
      <c r="AE64">
        <f t="shared" si="187"/>
        <v>1149.6975654745586</v>
      </c>
      <c r="AF64">
        <f t="shared" si="188"/>
        <v>0.26031056587829099</v>
      </c>
      <c r="AG64">
        <f t="shared" si="151"/>
        <v>4578.0077630775904</v>
      </c>
      <c r="AH64">
        <f t="shared" si="152"/>
        <v>1149.6975654745586</v>
      </c>
      <c r="AI64">
        <f t="shared" si="153"/>
        <v>0.26031056587829099</v>
      </c>
      <c r="AJ64">
        <v>4578.1000000000004</v>
      </c>
      <c r="AK64">
        <v>1150</v>
      </c>
      <c r="AL64">
        <v>0</v>
      </c>
      <c r="AM64">
        <f t="shared" si="155"/>
        <v>-9.2236922409938416E-2</v>
      </c>
      <c r="AN64" s="17">
        <f t="shared" si="156"/>
        <v>-0.30243452544141292</v>
      </c>
      <c r="AO64">
        <f t="shared" si="157"/>
        <v>0.26031056587829099</v>
      </c>
      <c r="AY64">
        <f t="shared" si="174"/>
        <v>16</v>
      </c>
      <c r="AZ64">
        <f t="shared" si="175"/>
        <v>11.925477508218188</v>
      </c>
      <c r="BB64">
        <f t="shared" si="176"/>
        <v>11.322686418342983</v>
      </c>
      <c r="BI64">
        <f>ATAN(BI62/BI63)</f>
        <v>2.8573608790771369E-4</v>
      </c>
      <c r="BQ64" t="s">
        <v>166</v>
      </c>
      <c r="BW64">
        <f t="shared" si="44"/>
        <v>0</v>
      </c>
      <c r="BX64">
        <f>IF(ABS(BX62)&gt;ABS(BX63),BX62,BX63)</f>
        <v>0.46702332311892292</v>
      </c>
    </row>
    <row r="65" spans="1:79" x14ac:dyDescent="0.2">
      <c r="B65" s="13">
        <v>49</v>
      </c>
      <c r="C65" s="13">
        <v>3.1561210000000002</v>
      </c>
      <c r="D65" s="13">
        <v>8.7014689999999995</v>
      </c>
      <c r="E65" s="13">
        <v>2.5810689999999998</v>
      </c>
      <c r="F65">
        <f t="shared" si="126"/>
        <v>8701.4689999999991</v>
      </c>
      <c r="G65">
        <f t="shared" si="127"/>
        <v>2581.069</v>
      </c>
      <c r="H65">
        <f t="shared" si="128"/>
        <v>-3156.1210000000001</v>
      </c>
      <c r="I65" s="8">
        <f t="shared" si="129"/>
        <v>5593.3584999999994</v>
      </c>
      <c r="J65" s="9">
        <f t="shared" si="130"/>
        <v>1164.9034999999999</v>
      </c>
      <c r="K65" s="10">
        <f t="shared" si="131"/>
        <v>-39.968000000000302</v>
      </c>
      <c r="L65">
        <f t="shared" si="132"/>
        <v>5713.3754886086817</v>
      </c>
      <c r="M65">
        <f t="shared" si="133"/>
        <v>0.20533035872472646</v>
      </c>
      <c r="N65">
        <f t="shared" si="134"/>
        <v>0.20711939847431601</v>
      </c>
      <c r="O65" s="8">
        <f t="shared" si="135"/>
        <v>5591.2654912197495</v>
      </c>
      <c r="P65" s="9">
        <f t="shared" si="136"/>
        <v>1174.9083711207713</v>
      </c>
      <c r="Q65" s="10">
        <f t="shared" si="137"/>
        <v>-39.968000000000302</v>
      </c>
      <c r="R65">
        <f t="shared" si="138"/>
        <v>5591.4083408680526</v>
      </c>
      <c r="S65">
        <f t="shared" si="139"/>
        <v>1.5779444973335539</v>
      </c>
      <c r="T65">
        <f t="shared" si="140"/>
        <v>1.5701725769772565</v>
      </c>
      <c r="U65" s="8">
        <f t="shared" si="141"/>
        <v>5591.4072531607017</v>
      </c>
      <c r="V65" s="9">
        <f t="shared" si="142"/>
        <v>1174.9083711207713</v>
      </c>
      <c r="W65" s="10">
        <f t="shared" si="143"/>
        <v>3.4876397068152429</v>
      </c>
      <c r="X65">
        <f t="shared" si="144"/>
        <v>1174.9135475261101</v>
      </c>
      <c r="Y65">
        <f t="shared" si="145"/>
        <v>2.9684267715586717E-3</v>
      </c>
      <c r="Z65">
        <f t="shared" si="146"/>
        <v>3.0010770935817461E-4</v>
      </c>
      <c r="AA65" s="8">
        <f t="shared" si="147"/>
        <v>5591.4072531607017</v>
      </c>
      <c r="AB65" s="9">
        <f t="shared" si="148"/>
        <v>1174.9134946170291</v>
      </c>
      <c r="AC65" s="10">
        <f t="shared" si="149"/>
        <v>0.35260060814914002</v>
      </c>
      <c r="AD65">
        <f t="shared" si="186"/>
        <v>5603.9072531607017</v>
      </c>
      <c r="AE65">
        <f t="shared" si="187"/>
        <v>1149.513494617029</v>
      </c>
      <c r="AF65">
        <f t="shared" si="188"/>
        <v>0.35260060814914002</v>
      </c>
      <c r="AG65">
        <f t="shared" si="151"/>
        <v>5761.7420239138082</v>
      </c>
      <c r="AH65">
        <f t="shared" si="152"/>
        <v>1149.513494617029</v>
      </c>
      <c r="AI65">
        <f t="shared" si="153"/>
        <v>0.35260060814914002</v>
      </c>
      <c r="AJ65">
        <v>5762.1</v>
      </c>
      <c r="AK65">
        <v>1150</v>
      </c>
      <c r="AL65">
        <v>0</v>
      </c>
      <c r="AM65">
        <f t="shared" si="155"/>
        <v>-0.35797608619213861</v>
      </c>
      <c r="AN65" s="17">
        <f>AH65-AK65</f>
        <v>-0.48650538297101775</v>
      </c>
      <c r="AO65">
        <f t="shared" si="157"/>
        <v>0.35260060814914002</v>
      </c>
      <c r="AY65">
        <f t="shared" si="174"/>
        <v>17</v>
      </c>
      <c r="AZ65">
        <f t="shared" si="175"/>
        <v>2.0233273350584451</v>
      </c>
      <c r="BB65">
        <f t="shared" si="176"/>
        <v>11.220639554478566</v>
      </c>
      <c r="BD65" t="s">
        <v>170</v>
      </c>
      <c r="BE65" t="s">
        <v>38</v>
      </c>
      <c r="BF65">
        <f>AO23</f>
        <v>-0.12762630865289992</v>
      </c>
      <c r="BG65">
        <v>7</v>
      </c>
      <c r="BH65">
        <f>BG65+16</f>
        <v>23</v>
      </c>
      <c r="BI65">
        <f>AH23</f>
        <v>-1105.1169811270793</v>
      </c>
      <c r="BJ65" s="6">
        <f>AO23</f>
        <v>-0.12762630865289992</v>
      </c>
      <c r="BK65" s="6">
        <f>((BI65^2)+(BJ65^2))^0.5</f>
        <v>1105.1169884966496</v>
      </c>
      <c r="BL65" s="6">
        <f>IF(BI65&lt;0,(ATAN(BJ65/BI65)+PI()),ATAN(BJ65/BI65))</f>
        <v>3.141708140285107</v>
      </c>
      <c r="BM65" s="6">
        <f>BL65-BI$72</f>
        <v>3.1417547228259068</v>
      </c>
      <c r="BN65" s="6">
        <f>BK65*COS(BM65)</f>
        <v>-1105.1169739829065</v>
      </c>
      <c r="BO65" s="6">
        <f>BK65*SIN(BM65)</f>
        <v>-0.17910546535774149</v>
      </c>
      <c r="BQ65">
        <v>60.3</v>
      </c>
      <c r="BR65">
        <f>BO65+BQ65</f>
        <v>60.120894534642254</v>
      </c>
      <c r="BS65">
        <v>45</v>
      </c>
      <c r="BT65">
        <f>BR65-BR$69</f>
        <v>1.2789769243681803E-13</v>
      </c>
      <c r="BU65">
        <f t="shared" si="42"/>
        <v>45</v>
      </c>
      <c r="BV65">
        <f t="shared" si="43"/>
        <v>60.300000000000125</v>
      </c>
      <c r="BW65">
        <f t="shared" si="44"/>
        <v>0.45</v>
      </c>
      <c r="BZ65">
        <v>1105</v>
      </c>
      <c r="CA65">
        <f>1150-BZ65</f>
        <v>45</v>
      </c>
    </row>
    <row r="66" spans="1:79" x14ac:dyDescent="0.2">
      <c r="A66" t="s">
        <v>19</v>
      </c>
      <c r="F66">
        <f t="shared" ref="F66:K66" si="189">(F17+F33)/2</f>
        <v>3108.1104999999998</v>
      </c>
      <c r="G66">
        <f t="shared" si="189"/>
        <v>1416.1655000000001</v>
      </c>
      <c r="H66">
        <f t="shared" si="189"/>
        <v>-3116.1529999999998</v>
      </c>
      <c r="I66">
        <f t="shared" si="189"/>
        <v>2.2737367544323206E-13</v>
      </c>
      <c r="J66">
        <f t="shared" si="189"/>
        <v>0</v>
      </c>
      <c r="K66">
        <f t="shared" si="189"/>
        <v>0</v>
      </c>
      <c r="O66">
        <f>(O17+O33)/2</f>
        <v>3.3928415632544784E-13</v>
      </c>
      <c r="P66">
        <f>(P17+P33)/2</f>
        <v>0</v>
      </c>
      <c r="Q66">
        <f>(Q17+Q33)/2</f>
        <v>0</v>
      </c>
      <c r="U66">
        <f>(U17+U33)/2</f>
        <v>3.4106051316484809E-13</v>
      </c>
      <c r="V66">
        <f>(V17+V33)/2</f>
        <v>0</v>
      </c>
      <c r="W66">
        <f>(W17+W33)/2</f>
        <v>4.2188474935755949E-15</v>
      </c>
      <c r="AA66">
        <f>(AA17+AA33)/2</f>
        <v>3.4106051316484809E-13</v>
      </c>
      <c r="AB66">
        <f>(AB17+AB33)/2</f>
        <v>0</v>
      </c>
      <c r="AC66">
        <f>(AC17+AC33)/2</f>
        <v>1.3672396548258803E-13</v>
      </c>
      <c r="AL66" t="s">
        <v>75</v>
      </c>
      <c r="AM66">
        <f>MAX(AM17:AM44)-MIN(AM17:AM44)</f>
        <v>2.4021327425379297</v>
      </c>
      <c r="AN66">
        <f>MAX(AN17:AN44)-MIN(AN17:AN44)</f>
        <v>1.5834752004293478</v>
      </c>
      <c r="AY66">
        <f t="shared" si="174"/>
        <v>18</v>
      </c>
      <c r="AZ66">
        <f t="shared" si="175"/>
        <v>0.18760971081994171</v>
      </c>
      <c r="BB66">
        <f t="shared" si="176"/>
        <v>10.216634913471443</v>
      </c>
      <c r="BD66" t="s">
        <v>170</v>
      </c>
      <c r="BE66" t="s">
        <v>103</v>
      </c>
      <c r="BF66">
        <f>AO24</f>
        <v>-2.1221660675827536E-2</v>
      </c>
      <c r="BG66">
        <v>8</v>
      </c>
      <c r="BH66">
        <f t="shared" ref="BH66:BH69" si="190">BG66+16</f>
        <v>24</v>
      </c>
      <c r="BI66">
        <f>AH24</f>
        <v>-414.98591707217219</v>
      </c>
      <c r="BJ66" s="6">
        <f>AO24</f>
        <v>-2.1221660675827536E-2</v>
      </c>
      <c r="BK66" s="6">
        <f t="shared" ref="BK66:BK69" si="191">((BI66^2)+(BJ66^2))^0.5</f>
        <v>414.98591761479167</v>
      </c>
      <c r="BL66" s="6">
        <f t="shared" ref="BL66:BL69" si="192">IF(BI66&lt;0,(ATAN(BJ66/BI66)+PI()),ATAN(BJ66/BI66))</f>
        <v>3.1416437918568625</v>
      </c>
      <c r="BM66" s="6">
        <f t="shared" ref="BM66:BM69" si="193">BL66-BI$72</f>
        <v>3.1416903743976623</v>
      </c>
      <c r="BN66" s="6">
        <f t="shared" ref="BN66:BN69" si="194">BK66*COS(BM66)</f>
        <v>-414.98591563336748</v>
      </c>
      <c r="BO66" s="6">
        <f t="shared" ref="BO66:BO69" si="195">BK66*SIN(BM66)</f>
        <v>-4.0552759059059029E-2</v>
      </c>
      <c r="BQ66">
        <v>60.3</v>
      </c>
      <c r="BR66">
        <f t="shared" ref="BR66:BR69" si="196">BO66+BQ66</f>
        <v>60.259447240940936</v>
      </c>
      <c r="BS66">
        <v>735</v>
      </c>
      <c r="BT66">
        <f t="shared" ref="BT66:BT69" si="197">BR66-BR$69</f>
        <v>0.13855270629881034</v>
      </c>
      <c r="BU66">
        <f t="shared" si="42"/>
        <v>735</v>
      </c>
      <c r="BV66">
        <f t="shared" si="43"/>
        <v>60.438552706298807</v>
      </c>
      <c r="BW66">
        <f t="shared" si="44"/>
        <v>7.35</v>
      </c>
      <c r="BZ66">
        <v>415</v>
      </c>
      <c r="CA66">
        <f t="shared" ref="CA66" si="198">1150-BZ66</f>
        <v>735</v>
      </c>
    </row>
    <row r="67" spans="1:79" x14ac:dyDescent="0.2">
      <c r="A67" t="s">
        <v>20</v>
      </c>
      <c r="F67">
        <f t="shared" ref="F67:K67" si="199">(F22+F28)/2</f>
        <v>8795.5130000000008</v>
      </c>
      <c r="G67">
        <f t="shared" si="199"/>
        <v>1405.9904999999999</v>
      </c>
      <c r="H67">
        <f t="shared" si="199"/>
        <v>-3160.3559999999998</v>
      </c>
      <c r="I67">
        <f t="shared" si="199"/>
        <v>5687.4025000000011</v>
      </c>
      <c r="J67">
        <f t="shared" si="199"/>
        <v>-10.175000000000068</v>
      </c>
      <c r="K67">
        <f t="shared" si="199"/>
        <v>-44.203000000000202</v>
      </c>
      <c r="O67">
        <f>(O22+O28)/2</f>
        <v>5687.4116017421547</v>
      </c>
      <c r="P67">
        <f>(P22+P28)/2</f>
        <v>-1.1368683772161603E-13</v>
      </c>
      <c r="Q67">
        <f>(Q22+Q28)/2</f>
        <v>-44.203000000000202</v>
      </c>
      <c r="U67">
        <f>(U22+U28)/2</f>
        <v>5687.583373704535</v>
      </c>
      <c r="V67">
        <f>(V22+V28)/2</f>
        <v>-1.1368683772161603E-13</v>
      </c>
      <c r="W67">
        <f>(W22+W28)/2</f>
        <v>2.0383694732117874E-13</v>
      </c>
      <c r="AA67">
        <f>(AA22+AA28)/2</f>
        <v>5687.583373704535</v>
      </c>
      <c r="AB67">
        <f>(AB22+AB28)/2</f>
        <v>-1.1368683772161603E-13</v>
      </c>
      <c r="AC67">
        <f>(AC22+AC28)/2</f>
        <v>2.042810365310288E-13</v>
      </c>
      <c r="AH67">
        <f>MAX(AH27:AH33)-MIN(AH17:AH22)</f>
        <v>2299.8790710458989</v>
      </c>
      <c r="AI67" s="1" t="s">
        <v>99</v>
      </c>
      <c r="AL67" t="s">
        <v>168</v>
      </c>
      <c r="AM67">
        <f>MAX(AM17:AM65)</f>
        <v>0.53921417115444115</v>
      </c>
      <c r="AN67">
        <f>MAX(AN17:AN65)</f>
        <v>0.45011011390079148</v>
      </c>
      <c r="AY67">
        <f t="shared" si="174"/>
        <v>19</v>
      </c>
      <c r="AZ67">
        <f t="shared" si="175"/>
        <v>0.33913252347542766</v>
      </c>
      <c r="BB67">
        <f t="shared" si="176"/>
        <v>4.2923660404528734</v>
      </c>
      <c r="BD67" t="s">
        <v>170</v>
      </c>
      <c r="BE67" t="s">
        <v>104</v>
      </c>
      <c r="BF67">
        <f>AO25</f>
        <v>-1.6093316962418669E-2</v>
      </c>
      <c r="BG67">
        <v>9</v>
      </c>
      <c r="BH67">
        <f t="shared" si="190"/>
        <v>25</v>
      </c>
      <c r="BI67">
        <f>AH25</f>
        <v>44.986128662685864</v>
      </c>
      <c r="BJ67" s="6">
        <f>AO25</f>
        <v>-1.6093316962418669E-2</v>
      </c>
      <c r="BK67" s="6">
        <f t="shared" si="191"/>
        <v>44.986131541293673</v>
      </c>
      <c r="BL67" s="6">
        <f t="shared" si="192"/>
        <v>-3.577395244778987E-4</v>
      </c>
      <c r="BM67" s="6">
        <f t="shared" si="193"/>
        <v>-3.1115698367795651E-4</v>
      </c>
      <c r="BN67" s="6">
        <f t="shared" si="194"/>
        <v>44.986129363545011</v>
      </c>
      <c r="BO67" s="6">
        <f t="shared" si="195"/>
        <v>-1.3997748771854817E-2</v>
      </c>
      <c r="BQ67">
        <v>60.3</v>
      </c>
      <c r="BR67">
        <f t="shared" si="196"/>
        <v>60.28600225122814</v>
      </c>
      <c r="BS67">
        <v>1195</v>
      </c>
      <c r="BT67">
        <f t="shared" si="197"/>
        <v>0.16510771658601442</v>
      </c>
      <c r="BU67">
        <f t="shared" si="42"/>
        <v>1195</v>
      </c>
      <c r="BV67">
        <f t="shared" si="43"/>
        <v>60.465107716586012</v>
      </c>
      <c r="BW67">
        <f t="shared" si="44"/>
        <v>11.95</v>
      </c>
      <c r="BZ67">
        <v>45</v>
      </c>
      <c r="CA67">
        <f>1150+BZ67</f>
        <v>1195</v>
      </c>
    </row>
    <row r="68" spans="1:79" x14ac:dyDescent="0.2">
      <c r="A68" t="s">
        <v>21</v>
      </c>
      <c r="F68">
        <f>F67-F66</f>
        <v>5687.4025000000011</v>
      </c>
      <c r="G68">
        <f t="shared" ref="G68:H68" si="200">G67-G66</f>
        <v>-10.175000000000182</v>
      </c>
      <c r="H68">
        <f t="shared" si="200"/>
        <v>-44.202999999999975</v>
      </c>
      <c r="I68">
        <f t="shared" ref="I68" si="201">I67-I66</f>
        <v>5687.4025000000011</v>
      </c>
      <c r="J68">
        <f t="shared" ref="J68" si="202">J67-J66</f>
        <v>-10.175000000000068</v>
      </c>
      <c r="K68">
        <f t="shared" ref="K68" si="203">K67-K66</f>
        <v>-44.203000000000202</v>
      </c>
      <c r="O68">
        <f>O67-O66</f>
        <v>5687.4116017421547</v>
      </c>
      <c r="P68">
        <f t="shared" ref="P68" si="204">P67-P66</f>
        <v>-1.1368683772161603E-13</v>
      </c>
      <c r="Q68">
        <f t="shared" ref="Q68" si="205">Q67-Q66</f>
        <v>-44.203000000000202</v>
      </c>
      <c r="U68">
        <f>U67-U66</f>
        <v>5687.583373704535</v>
      </c>
      <c r="V68">
        <f t="shared" ref="V68" si="206">V67-V66</f>
        <v>-1.1368683772161603E-13</v>
      </c>
      <c r="W68">
        <f t="shared" ref="W68" si="207">W67-W66</f>
        <v>1.9961809982760315E-13</v>
      </c>
      <c r="AA68">
        <f>AA67-AA66</f>
        <v>5687.583373704535</v>
      </c>
      <c r="AB68">
        <f t="shared" ref="AB68" si="208">AB67-AB66</f>
        <v>-1.1368683772161603E-13</v>
      </c>
      <c r="AC68">
        <f t="shared" ref="AC68" si="209">AC67-AC66</f>
        <v>6.7557071048440775E-14</v>
      </c>
      <c r="AL68" t="s">
        <v>169</v>
      </c>
      <c r="AM68">
        <f>MIN(AM17:AM65)</f>
        <v>-1.8629185713834886</v>
      </c>
      <c r="AN68">
        <f>MIN(AN17:AN65)</f>
        <v>-1.1333650865285563</v>
      </c>
      <c r="AY68">
        <f t="shared" si="174"/>
        <v>20</v>
      </c>
      <c r="AZ68">
        <f t="shared" si="175"/>
        <v>0</v>
      </c>
      <c r="BB68">
        <f t="shared" si="176"/>
        <v>-0.20213878671329297</v>
      </c>
      <c r="BD68" t="s">
        <v>170</v>
      </c>
      <c r="BE68" t="s">
        <v>105</v>
      </c>
      <c r="BF68">
        <f>AO26</f>
        <v>-7.6833639184094693E-2</v>
      </c>
      <c r="BG68">
        <v>10</v>
      </c>
      <c r="BH68">
        <f t="shared" si="190"/>
        <v>26</v>
      </c>
      <c r="BI68">
        <f>AH26</f>
        <v>504.83164065685031</v>
      </c>
      <c r="BJ68" s="6">
        <f>AO26</f>
        <v>-7.6833639184094693E-2</v>
      </c>
      <c r="BK68" s="6">
        <f t="shared" si="191"/>
        <v>504.83164650375807</v>
      </c>
      <c r="BL68" s="6">
        <f t="shared" si="192"/>
        <v>-1.5219655901692593E-4</v>
      </c>
      <c r="BM68" s="6">
        <f t="shared" si="193"/>
        <v>-1.0561401821698376E-4</v>
      </c>
      <c r="BN68" s="6">
        <f t="shared" si="194"/>
        <v>504.831643688231</v>
      </c>
      <c r="BO68" s="6">
        <f t="shared" si="195"/>
        <v>-5.3317298611238101E-2</v>
      </c>
      <c r="BQ68">
        <v>60.3</v>
      </c>
      <c r="BR68">
        <f t="shared" si="196"/>
        <v>60.246682701388757</v>
      </c>
      <c r="BS68">
        <v>1655</v>
      </c>
      <c r="BT68">
        <f t="shared" si="197"/>
        <v>0.12578816674663074</v>
      </c>
      <c r="BU68">
        <f t="shared" si="42"/>
        <v>1655</v>
      </c>
      <c r="BV68">
        <f t="shared" si="43"/>
        <v>60.425788166746628</v>
      </c>
      <c r="BW68">
        <f t="shared" si="44"/>
        <v>16.55</v>
      </c>
      <c r="BZ68">
        <v>505</v>
      </c>
      <c r="CA68">
        <f>1150+BZ68</f>
        <v>1655</v>
      </c>
    </row>
    <row r="69" spans="1:79" x14ac:dyDescent="0.2">
      <c r="A69" t="s">
        <v>24</v>
      </c>
      <c r="U69">
        <f>(U28+U33)/2</f>
        <v>2839.8460281033558</v>
      </c>
      <c r="V69">
        <f t="shared" ref="V69" si="210">(V28+V33)/2</f>
        <v>1197.5419021699515</v>
      </c>
      <c r="W69">
        <f>(W28+W33)/2</f>
        <v>3.1954314690933812</v>
      </c>
      <c r="AA69">
        <f>(AA28+AA33)/2</f>
        <v>2839.8460281033558</v>
      </c>
      <c r="AB69">
        <f t="shared" ref="AB69:AC69" si="211">(AB28+AB33)/2</f>
        <v>1197.5461653878315</v>
      </c>
      <c r="AC69">
        <f t="shared" si="211"/>
        <v>0</v>
      </c>
      <c r="AL69" t="s">
        <v>171</v>
      </c>
      <c r="AM69">
        <f>IF(ABS(AM67)&gt;ABS(AM68),AM67,AM68)</f>
        <v>-1.8629185713834886</v>
      </c>
      <c r="AN69">
        <f>IF(ABS(AN67)&gt;ABS(AN68),AN67,AN68)</f>
        <v>-1.1333650865285563</v>
      </c>
      <c r="AY69">
        <f t="shared" si="174"/>
        <v>21</v>
      </c>
      <c r="AZ69">
        <f t="shared" si="175"/>
        <v>1.319981951357363E-2</v>
      </c>
      <c r="BB69">
        <f t="shared" si="176"/>
        <v>-4.651461532173073</v>
      </c>
      <c r="BD69" t="s">
        <v>170</v>
      </c>
      <c r="BE69" t="s">
        <v>106</v>
      </c>
      <c r="BF69">
        <f>AO27</f>
        <v>-0.23057629574393701</v>
      </c>
      <c r="BG69">
        <v>11</v>
      </c>
      <c r="BH69">
        <f t="shared" si="190"/>
        <v>27</v>
      </c>
      <c r="BI69">
        <f>AH27</f>
        <v>1104.9382294444322</v>
      </c>
      <c r="BJ69" s="6">
        <f>AO27</f>
        <v>-0.23057629574393701</v>
      </c>
      <c r="BK69" s="6">
        <f t="shared" si="191"/>
        <v>1104.9382535025316</v>
      </c>
      <c r="BL69" s="6">
        <f t="shared" si="192"/>
        <v>-2.0867799326025781E-4</v>
      </c>
      <c r="BM69" s="6">
        <f t="shared" si="193"/>
        <v>-1.6209545246031565E-4</v>
      </c>
      <c r="BN69" s="6">
        <f t="shared" si="194"/>
        <v>1104.9382389864409</v>
      </c>
      <c r="BO69" s="6">
        <f t="shared" si="195"/>
        <v>-0.17910546535787306</v>
      </c>
      <c r="BQ69">
        <v>60.3</v>
      </c>
      <c r="BR69">
        <f t="shared" si="196"/>
        <v>60.120894534642126</v>
      </c>
      <c r="BS69">
        <v>2255</v>
      </c>
      <c r="BT69">
        <f t="shared" si="197"/>
        <v>0</v>
      </c>
      <c r="BU69">
        <f t="shared" si="42"/>
        <v>2255</v>
      </c>
      <c r="BV69">
        <f t="shared" si="43"/>
        <v>60.3</v>
      </c>
      <c r="BW69">
        <f t="shared" si="44"/>
        <v>22.55</v>
      </c>
      <c r="BZ69">
        <v>1105</v>
      </c>
      <c r="CA69">
        <f>1150+BZ69</f>
        <v>2255</v>
      </c>
    </row>
    <row r="70" spans="1:79" x14ac:dyDescent="0.2">
      <c r="AY70">
        <f t="shared" si="174"/>
        <v>22</v>
      </c>
      <c r="AZ70">
        <f t="shared" si="175"/>
        <v>0.28664348773193637</v>
      </c>
      <c r="BB70">
        <f t="shared" si="176"/>
        <v>-11.198004999916156</v>
      </c>
      <c r="BD70" t="s">
        <v>164</v>
      </c>
      <c r="BI70">
        <f>BJ69-BJ65</f>
        <v>-0.10294998709103709</v>
      </c>
      <c r="BJ70" s="6"/>
      <c r="BK70" s="6"/>
      <c r="BL70" s="6"/>
      <c r="BM70" s="6"/>
      <c r="BN70" s="6"/>
      <c r="BO70" s="6"/>
      <c r="BQ70" t="s">
        <v>168</v>
      </c>
      <c r="BX70">
        <f>MAX(BT65:BT69)</f>
        <v>0.16510771658601442</v>
      </c>
    </row>
    <row r="71" spans="1:79" x14ac:dyDescent="0.2">
      <c r="AY71">
        <v>23</v>
      </c>
      <c r="AZ71">
        <f t="shared" si="175"/>
        <v>3.0706773764845172</v>
      </c>
      <c r="BB71">
        <f t="shared" si="176"/>
        <v>-0.38966223978198666</v>
      </c>
      <c r="BD71" t="s">
        <v>165</v>
      </c>
      <c r="BI71">
        <f>BI69-BI65</f>
        <v>2210.0552105715115</v>
      </c>
      <c r="BJ71" s="6"/>
      <c r="BK71" s="6"/>
      <c r="BL71" s="6"/>
      <c r="BM71" s="6"/>
      <c r="BN71" s="6"/>
      <c r="BO71" s="6"/>
      <c r="BQ71" t="s">
        <v>169</v>
      </c>
      <c r="BX71">
        <f>-MIN(BT65:BT69)</f>
        <v>0</v>
      </c>
    </row>
    <row r="72" spans="1:79" x14ac:dyDescent="0.2">
      <c r="AY72">
        <f>AY40</f>
        <v>24</v>
      </c>
      <c r="AZ72">
        <f t="shared" si="175"/>
        <v>8.9685153637626946</v>
      </c>
      <c r="BB72">
        <f t="shared" si="176"/>
        <v>-0.29234210383640669</v>
      </c>
      <c r="BD72" t="s">
        <v>14</v>
      </c>
      <c r="BI72">
        <f>ATAN(BI70/BI71)</f>
        <v>-4.6582540799942177E-5</v>
      </c>
      <c r="BJ72" s="6"/>
      <c r="BK72" s="6"/>
      <c r="BL72" s="6"/>
      <c r="BM72" s="6"/>
      <c r="BN72" s="6"/>
      <c r="BO72" s="6"/>
      <c r="BQ72" t="s">
        <v>166</v>
      </c>
      <c r="BX72">
        <f>IF(ABS(BX70)&gt;ABS(BX71),BX70,BX71)</f>
        <v>0.16510771658601442</v>
      </c>
    </row>
    <row r="73" spans="1:79" x14ac:dyDescent="0.2">
      <c r="AY73">
        <f>AY41</f>
        <v>25</v>
      </c>
      <c r="AZ73">
        <f t="shared" si="175"/>
        <v>20.671662236164934</v>
      </c>
      <c r="BB73">
        <f t="shared" si="176"/>
        <v>-0.445160984492321</v>
      </c>
    </row>
    <row r="74" spans="1:79" x14ac:dyDescent="0.2">
      <c r="AY74">
        <f>AY42</f>
        <v>26</v>
      </c>
      <c r="AZ74">
        <f t="shared" si="175"/>
        <v>32.078081428616514</v>
      </c>
      <c r="BB74">
        <f t="shared" si="176"/>
        <v>-0.59026745279969628</v>
      </c>
    </row>
    <row r="75" spans="1:79" x14ac:dyDescent="0.2">
      <c r="AY75">
        <f>AY43</f>
        <v>27</v>
      </c>
      <c r="AZ75">
        <f t="shared" si="175"/>
        <v>44.259387507011581</v>
      </c>
      <c r="BB75">
        <f t="shared" si="176"/>
        <v>-0.1559538659343529</v>
      </c>
    </row>
    <row r="76" spans="1:79" x14ac:dyDescent="0.2">
      <c r="AY76">
        <f>AY44</f>
        <v>28</v>
      </c>
      <c r="AZ76">
        <f t="shared" si="175"/>
        <v>56.060915578725051</v>
      </c>
      <c r="BB76">
        <f t="shared" si="176"/>
        <v>0.20698903883525777</v>
      </c>
    </row>
    <row r="77" spans="1:79" x14ac:dyDescent="0.2">
      <c r="AY77">
        <v>44</v>
      </c>
      <c r="AZ77">
        <f>AZ45+AM61</f>
        <v>10.476508531854538</v>
      </c>
      <c r="BB77">
        <f>BA45+AN61</f>
        <v>10.963202191994696</v>
      </c>
    </row>
    <row r="78" spans="1:79" x14ac:dyDescent="0.2">
      <c r="AY78">
        <v>45</v>
      </c>
      <c r="AZ78">
        <f t="shared" ref="AZ78:AZ80" si="212">AZ46+AM62</f>
        <v>21.903158780440549</v>
      </c>
      <c r="BB78">
        <f t="shared" ref="BB78:BB80" si="213">BA46+AN62</f>
        <v>10.898038801341272</v>
      </c>
    </row>
    <row r="79" spans="1:79" x14ac:dyDescent="0.2">
      <c r="AY79">
        <v>46</v>
      </c>
      <c r="AZ79">
        <f t="shared" si="212"/>
        <v>33.546143463908919</v>
      </c>
      <c r="BB79">
        <f t="shared" si="213"/>
        <v>11.163563026999327</v>
      </c>
    </row>
    <row r="80" spans="1:79" x14ac:dyDescent="0.2">
      <c r="AY80">
        <v>47</v>
      </c>
      <c r="AZ80">
        <f t="shared" si="212"/>
        <v>45.688763077590067</v>
      </c>
      <c r="BB80">
        <f t="shared" si="213"/>
        <v>11.197565474558587</v>
      </c>
    </row>
  </sheetData>
  <pageMargins left="0.7" right="0.7" top="0.75" bottom="0.75" header="0.3" footer="0.3"/>
  <pageSetup scale="48" fitToWidth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52"/>
  <sheetViews>
    <sheetView workbookViewId="0">
      <selection activeCell="K42" sqref="K42"/>
    </sheetView>
  </sheetViews>
  <sheetFormatPr baseColWidth="10" defaultColWidth="8.83203125" defaultRowHeight="15" x14ac:dyDescent="0.2"/>
  <sheetData>
    <row r="1" spans="1:4" x14ac:dyDescent="0.2">
      <c r="A1" t="s">
        <v>101</v>
      </c>
      <c r="B1">
        <v>0</v>
      </c>
      <c r="C1">
        <v>0</v>
      </c>
      <c r="D1">
        <v>0</v>
      </c>
    </row>
    <row r="2" spans="1:4" x14ac:dyDescent="0.2">
      <c r="A2" t="s">
        <v>102</v>
      </c>
      <c r="B2">
        <v>0</v>
      </c>
      <c r="C2">
        <v>0</v>
      </c>
      <c r="D2">
        <v>0</v>
      </c>
    </row>
    <row r="3" spans="1:4" x14ac:dyDescent="0.2">
      <c r="A3" t="s">
        <v>101</v>
      </c>
      <c r="B3">
        <v>0</v>
      </c>
      <c r="C3">
        <v>0</v>
      </c>
      <c r="D3">
        <v>0</v>
      </c>
    </row>
    <row r="4" spans="1:4" x14ac:dyDescent="0.2">
      <c r="A4" t="s">
        <v>32</v>
      </c>
      <c r="B4">
        <v>3.1198709999999998</v>
      </c>
      <c r="C4">
        <v>3.113944</v>
      </c>
      <c r="D4">
        <v>0.21870800000000001</v>
      </c>
    </row>
    <row r="5" spans="1:4" x14ac:dyDescent="0.2">
      <c r="A5" t="s">
        <v>33</v>
      </c>
      <c r="B5">
        <v>3.1257380000000001</v>
      </c>
      <c r="C5">
        <v>3.8256770000000002</v>
      </c>
      <c r="D5">
        <v>0.217335</v>
      </c>
    </row>
    <row r="6" spans="1:4" x14ac:dyDescent="0.2">
      <c r="A6" t="s">
        <v>34</v>
      </c>
      <c r="B6">
        <v>3.1376430000000002</v>
      </c>
      <c r="C6">
        <v>5.3055490000000001</v>
      </c>
      <c r="D6">
        <v>0.21479500000000001</v>
      </c>
    </row>
    <row r="7" spans="1:4" x14ac:dyDescent="0.2">
      <c r="A7" t="s">
        <v>35</v>
      </c>
      <c r="B7">
        <v>3.146522</v>
      </c>
      <c r="C7">
        <v>6.4890790000000003</v>
      </c>
      <c r="D7">
        <v>0.21257100000000001</v>
      </c>
    </row>
    <row r="8" spans="1:4" x14ac:dyDescent="0.2">
      <c r="A8" t="s">
        <v>36</v>
      </c>
      <c r="B8">
        <v>3.154026</v>
      </c>
      <c r="C8">
        <v>7.5530949999999999</v>
      </c>
      <c r="D8">
        <v>0.21093600000000001</v>
      </c>
    </row>
    <row r="9" spans="1:4" x14ac:dyDescent="0.2">
      <c r="A9" t="s">
        <v>37</v>
      </c>
      <c r="B9">
        <v>3.16309</v>
      </c>
      <c r="C9">
        <v>8.7932360000000003</v>
      </c>
      <c r="D9">
        <v>0.20835400000000001</v>
      </c>
    </row>
    <row r="10" spans="1:4" x14ac:dyDescent="0.2">
      <c r="A10" t="s">
        <v>38</v>
      </c>
      <c r="B10">
        <v>3.0663320000000001</v>
      </c>
      <c r="C10">
        <v>8.9777979999999999</v>
      </c>
      <c r="D10">
        <v>0.30028700000000003</v>
      </c>
    </row>
    <row r="11" spans="1:4" x14ac:dyDescent="0.2">
      <c r="A11" t="s">
        <v>103</v>
      </c>
      <c r="B11">
        <v>3.0643850000000001</v>
      </c>
      <c r="C11">
        <v>8.9791550000000004</v>
      </c>
      <c r="D11">
        <v>0.99041400000000002</v>
      </c>
    </row>
    <row r="12" spans="1:4" x14ac:dyDescent="0.2">
      <c r="A12" t="s">
        <v>104</v>
      </c>
      <c r="B12">
        <v>3.063151</v>
      </c>
      <c r="C12">
        <v>8.979787</v>
      </c>
      <c r="D12">
        <v>1.4503839999999999</v>
      </c>
    </row>
    <row r="13" spans="1:4" x14ac:dyDescent="0.2">
      <c r="A13" t="s">
        <v>105</v>
      </c>
      <c r="B13">
        <v>3.0619860000000001</v>
      </c>
      <c r="C13">
        <v>8.9807780000000008</v>
      </c>
      <c r="D13">
        <v>1.9102269999999999</v>
      </c>
    </row>
    <row r="14" spans="1:4" x14ac:dyDescent="0.2">
      <c r="A14" t="s">
        <v>106</v>
      </c>
      <c r="B14">
        <v>3.0605380000000002</v>
      </c>
      <c r="C14">
        <v>8.9817970000000003</v>
      </c>
      <c r="D14">
        <v>2.5103309999999999</v>
      </c>
    </row>
    <row r="15" spans="1:4" x14ac:dyDescent="0.2">
      <c r="A15" t="s">
        <v>107</v>
      </c>
      <c r="B15">
        <v>3.1576219999999999</v>
      </c>
      <c r="C15">
        <v>8.7977900000000009</v>
      </c>
      <c r="D15">
        <v>2.6036269999999999</v>
      </c>
    </row>
    <row r="16" spans="1:4" x14ac:dyDescent="0.2">
      <c r="A16" t="s">
        <v>108</v>
      </c>
      <c r="B16">
        <v>3.148793</v>
      </c>
      <c r="C16">
        <v>7.6777670000000002</v>
      </c>
      <c r="D16">
        <v>2.6056409999999999</v>
      </c>
    </row>
    <row r="17" spans="1:4" x14ac:dyDescent="0.2">
      <c r="A17" t="s">
        <v>109</v>
      </c>
      <c r="B17">
        <v>3.1385869999999998</v>
      </c>
      <c r="C17">
        <v>6.4935859999999996</v>
      </c>
      <c r="D17">
        <v>2.607802</v>
      </c>
    </row>
    <row r="18" spans="1:4" x14ac:dyDescent="0.2">
      <c r="A18" t="s">
        <v>110</v>
      </c>
      <c r="B18">
        <v>3.129397</v>
      </c>
      <c r="C18">
        <v>5.3097289999999999</v>
      </c>
      <c r="D18">
        <v>2.6096729999999999</v>
      </c>
    </row>
    <row r="19" spans="1:4" x14ac:dyDescent="0.2">
      <c r="A19" t="s">
        <v>111</v>
      </c>
      <c r="B19">
        <v>3.1204909999999999</v>
      </c>
      <c r="C19">
        <v>4.1259059999999996</v>
      </c>
      <c r="D19">
        <v>2.6118939999999999</v>
      </c>
    </row>
    <row r="20" spans="1:4" x14ac:dyDescent="0.2">
      <c r="A20" t="s">
        <v>112</v>
      </c>
      <c r="B20">
        <v>3.1124350000000001</v>
      </c>
      <c r="C20">
        <v>3.102277</v>
      </c>
      <c r="D20">
        <v>2.613623</v>
      </c>
    </row>
    <row r="21" spans="1:4" x14ac:dyDescent="0.2">
      <c r="A21" t="s">
        <v>113</v>
      </c>
      <c r="B21">
        <v>3.1012200000000001</v>
      </c>
      <c r="C21">
        <v>2.9048720000000001</v>
      </c>
      <c r="D21">
        <v>2.5503659999999999</v>
      </c>
    </row>
    <row r="22" spans="1:4" x14ac:dyDescent="0.2">
      <c r="A22" t="s">
        <v>114</v>
      </c>
      <c r="B22">
        <v>3.1134650000000001</v>
      </c>
      <c r="C22">
        <v>2.90374</v>
      </c>
      <c r="D22">
        <v>1.886123</v>
      </c>
    </row>
    <row r="23" spans="1:4" x14ac:dyDescent="0.2">
      <c r="A23" t="s">
        <v>115</v>
      </c>
      <c r="B23">
        <v>3.114506</v>
      </c>
      <c r="C23">
        <v>2.9025699999999999</v>
      </c>
      <c r="D23">
        <v>1.426231</v>
      </c>
    </row>
    <row r="24" spans="1:4" x14ac:dyDescent="0.2">
      <c r="A24" t="s">
        <v>116</v>
      </c>
      <c r="B24">
        <v>3.1153439999999999</v>
      </c>
      <c r="C24">
        <v>2.9017539999999999</v>
      </c>
      <c r="D24">
        <v>0.96638299999999999</v>
      </c>
    </row>
    <row r="25" spans="1:4" x14ac:dyDescent="0.2">
      <c r="A25" t="s">
        <v>53</v>
      </c>
      <c r="B25">
        <v>3.1069110000000002</v>
      </c>
      <c r="C25">
        <v>2.900868</v>
      </c>
      <c r="D25">
        <v>0.28166200000000002</v>
      </c>
    </row>
    <row r="26" spans="1:4" x14ac:dyDescent="0.2">
      <c r="A26" t="s">
        <v>117</v>
      </c>
      <c r="B26">
        <v>3.1184219999999998</v>
      </c>
      <c r="C26">
        <v>3.37073</v>
      </c>
      <c r="D26">
        <v>1.490999</v>
      </c>
    </row>
    <row r="27" spans="1:4" x14ac:dyDescent="0.2">
      <c r="A27" t="s">
        <v>118</v>
      </c>
      <c r="B27">
        <v>3.1229179999999999</v>
      </c>
      <c r="C27">
        <v>3.9626899999999998</v>
      </c>
      <c r="D27">
        <v>1.4900370000000001</v>
      </c>
    </row>
    <row r="28" spans="1:4" x14ac:dyDescent="0.2">
      <c r="A28" t="s">
        <v>119</v>
      </c>
      <c r="B28">
        <v>3.1320190000000001</v>
      </c>
      <c r="C28">
        <v>5.1465160000000001</v>
      </c>
      <c r="D28">
        <v>1.4877659999999999</v>
      </c>
    </row>
    <row r="29" spans="1:4" x14ac:dyDescent="0.2">
      <c r="A29" t="s">
        <v>120</v>
      </c>
      <c r="B29">
        <v>3.1410269999999998</v>
      </c>
      <c r="C29">
        <v>6.3300460000000003</v>
      </c>
      <c r="D29">
        <v>1.485503</v>
      </c>
    </row>
    <row r="30" spans="1:4" x14ac:dyDescent="0.2">
      <c r="A30" t="s">
        <v>121</v>
      </c>
      <c r="B30">
        <v>3.1500279999999998</v>
      </c>
      <c r="C30">
        <v>7.5143519999999997</v>
      </c>
      <c r="D30">
        <v>1.4838180000000001</v>
      </c>
    </row>
    <row r="31" spans="1:4" x14ac:dyDescent="0.2">
      <c r="A31" t="s">
        <v>122</v>
      </c>
      <c r="B31">
        <v>3.1589109999999998</v>
      </c>
      <c r="C31">
        <v>8.6982789999999994</v>
      </c>
      <c r="D31">
        <v>1.482062</v>
      </c>
    </row>
    <row r="32" spans="1:4" x14ac:dyDescent="0.2">
      <c r="A32" t="s">
        <v>123</v>
      </c>
      <c r="B32">
        <v>3.0091019999999999</v>
      </c>
      <c r="C32">
        <v>4.2083060000000003</v>
      </c>
      <c r="D32">
        <v>0.39470699999999997</v>
      </c>
    </row>
    <row r="33" spans="1:4" x14ac:dyDescent="0.2">
      <c r="A33" t="s">
        <v>124</v>
      </c>
      <c r="B33">
        <v>3.0188579999999998</v>
      </c>
      <c r="C33">
        <v>5.390663</v>
      </c>
      <c r="D33">
        <v>0.39050099999999999</v>
      </c>
    </row>
    <row r="34" spans="1:4" x14ac:dyDescent="0.2">
      <c r="A34" t="s">
        <v>125</v>
      </c>
      <c r="B34">
        <v>3.0274429999999999</v>
      </c>
      <c r="C34">
        <v>6.5762289999999997</v>
      </c>
      <c r="D34">
        <v>0.389264</v>
      </c>
    </row>
    <row r="35" spans="1:4" x14ac:dyDescent="0.2">
      <c r="A35" t="s">
        <v>126</v>
      </c>
      <c r="B35">
        <v>3.0362529999999999</v>
      </c>
      <c r="C35">
        <v>7.759277</v>
      </c>
      <c r="D35">
        <v>0.38981399999999999</v>
      </c>
    </row>
    <row r="36" spans="1:4" x14ac:dyDescent="0.2">
      <c r="A36" t="s">
        <v>127</v>
      </c>
      <c r="B36">
        <v>3.006259</v>
      </c>
      <c r="C36">
        <v>4.2046130000000002</v>
      </c>
      <c r="D36">
        <v>1.336293</v>
      </c>
    </row>
    <row r="37" spans="1:4" x14ac:dyDescent="0.2">
      <c r="A37" t="s">
        <v>128</v>
      </c>
      <c r="B37">
        <v>3.0153460000000001</v>
      </c>
      <c r="C37">
        <v>5.3861140000000001</v>
      </c>
      <c r="D37">
        <v>1.335108</v>
      </c>
    </row>
    <row r="38" spans="1:4" x14ac:dyDescent="0.2">
      <c r="A38" t="s">
        <v>129</v>
      </c>
      <c r="B38">
        <v>3.0243910000000001</v>
      </c>
      <c r="C38">
        <v>6.5745990000000001</v>
      </c>
      <c r="D38">
        <v>1.331575</v>
      </c>
    </row>
    <row r="39" spans="1:4" x14ac:dyDescent="0.2">
      <c r="A39" t="s">
        <v>130</v>
      </c>
      <c r="B39">
        <v>3.0331610000000002</v>
      </c>
      <c r="C39">
        <v>7.7571830000000004</v>
      </c>
      <c r="D39">
        <v>1.327196</v>
      </c>
    </row>
    <row r="40" spans="1:4" x14ac:dyDescent="0.2">
      <c r="A40" t="s">
        <v>131</v>
      </c>
      <c r="B40">
        <v>3.0056699999999998</v>
      </c>
      <c r="C40">
        <v>4.2109199999999998</v>
      </c>
      <c r="D40">
        <v>1.4940040000000001</v>
      </c>
    </row>
    <row r="41" spans="1:4" x14ac:dyDescent="0.2">
      <c r="A41" t="s">
        <v>132</v>
      </c>
      <c r="B41">
        <v>3.0150610000000002</v>
      </c>
      <c r="C41">
        <v>5.3895559999999998</v>
      </c>
      <c r="D41">
        <v>1.4910350000000001</v>
      </c>
    </row>
    <row r="42" spans="1:4" x14ac:dyDescent="0.2">
      <c r="A42" t="s">
        <v>133</v>
      </c>
      <c r="B42">
        <v>3.0237340000000001</v>
      </c>
      <c r="C42">
        <v>6.57463</v>
      </c>
      <c r="D42">
        <v>1.4872160000000001</v>
      </c>
    </row>
    <row r="43" spans="1:4" x14ac:dyDescent="0.2">
      <c r="A43" t="s">
        <v>134</v>
      </c>
      <c r="B43">
        <v>3.0327869999999999</v>
      </c>
      <c r="C43">
        <v>7.7549400000000004</v>
      </c>
      <c r="D43">
        <v>1.4879599999999999</v>
      </c>
    </row>
    <row r="44" spans="1:4" x14ac:dyDescent="0.2">
      <c r="A44" t="s">
        <v>135</v>
      </c>
      <c r="B44">
        <v>3.0031659999999998</v>
      </c>
      <c r="C44">
        <v>4.2082860000000002</v>
      </c>
      <c r="D44">
        <v>2.430971</v>
      </c>
    </row>
    <row r="45" spans="1:4" x14ac:dyDescent="0.2">
      <c r="A45" t="s">
        <v>136</v>
      </c>
      <c r="B45">
        <v>3.0121440000000002</v>
      </c>
      <c r="C45">
        <v>5.3902840000000003</v>
      </c>
      <c r="D45">
        <v>2.4282469999999998</v>
      </c>
    </row>
    <row r="46" spans="1:4" x14ac:dyDescent="0.2">
      <c r="A46" t="s">
        <v>137</v>
      </c>
      <c r="B46">
        <v>3.021137</v>
      </c>
      <c r="C46">
        <v>6.5781939999999999</v>
      </c>
      <c r="D46">
        <v>2.425891</v>
      </c>
    </row>
    <row r="47" spans="1:4" x14ac:dyDescent="0.2">
      <c r="A47" t="s">
        <v>138</v>
      </c>
      <c r="B47">
        <v>3.0302129999999998</v>
      </c>
      <c r="C47">
        <v>7.7598700000000003</v>
      </c>
      <c r="D47">
        <v>2.4263699999999999</v>
      </c>
    </row>
    <row r="48" spans="1:4" x14ac:dyDescent="0.2">
      <c r="A48" t="s">
        <v>139</v>
      </c>
      <c r="B48">
        <v>3.1195740000000001</v>
      </c>
      <c r="C48">
        <v>3.9661909999999998</v>
      </c>
      <c r="D48">
        <v>2.5894910000000002</v>
      </c>
    </row>
    <row r="49" spans="1:4" x14ac:dyDescent="0.2">
      <c r="A49" t="s">
        <v>140</v>
      </c>
      <c r="B49">
        <v>3.128244</v>
      </c>
      <c r="C49">
        <v>5.1497440000000001</v>
      </c>
      <c r="D49">
        <v>2.587307</v>
      </c>
    </row>
    <row r="50" spans="1:4" x14ac:dyDescent="0.2">
      <c r="A50" t="s">
        <v>141</v>
      </c>
      <c r="B50">
        <v>3.1375489999999999</v>
      </c>
      <c r="C50">
        <v>6.3335090000000003</v>
      </c>
      <c r="D50">
        <v>2.5854550000000001</v>
      </c>
    </row>
    <row r="51" spans="1:4" x14ac:dyDescent="0.2">
      <c r="A51" t="s">
        <v>142</v>
      </c>
      <c r="B51">
        <v>3.1470129999999998</v>
      </c>
      <c r="C51">
        <v>7.5177719999999999</v>
      </c>
      <c r="D51">
        <v>2.5833710000000001</v>
      </c>
    </row>
    <row r="52" spans="1:4" x14ac:dyDescent="0.2">
      <c r="A52" t="s">
        <v>143</v>
      </c>
      <c r="B52">
        <v>3.1561210000000002</v>
      </c>
      <c r="C52">
        <v>8.7014689999999995</v>
      </c>
      <c r="D52">
        <v>2.5810689999999998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>
      <selection activeCell="Q30" sqref="P30:Q30"/>
    </sheetView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6" baseType="variant">
      <vt:variant>
        <vt:lpstr>Worksheets</vt:lpstr>
      </vt:variant>
      <vt:variant>
        <vt:i4>4</vt:i4>
      </vt:variant>
      <vt:variant>
        <vt:lpstr>Charts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summary</vt:lpstr>
      <vt:lpstr>data</vt:lpstr>
      <vt:lpstr>Raw</vt:lpstr>
      <vt:lpstr>Targets</vt:lpstr>
      <vt:lpstr>Flatness with head &amp; foot tube</vt:lpstr>
      <vt:lpstr>Flatness wo head and foot tube</vt:lpstr>
      <vt:lpstr>x and y positional deviation</vt:lpstr>
      <vt:lpstr>scatter of dev from nominal</vt:lpstr>
      <vt:lpstr>Rib fold</vt:lpstr>
      <vt:lpstr>data!Print_Area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Darrell Hamilton</dc:creator>
  <cp:lastModifiedBy>Tagg, Nathaniel</cp:lastModifiedBy>
  <cp:lastPrinted>2020-04-27T13:30:02Z</cp:lastPrinted>
  <dcterms:created xsi:type="dcterms:W3CDTF">2016-05-06T21:05:11Z</dcterms:created>
  <dcterms:modified xsi:type="dcterms:W3CDTF">2020-05-11T15:37:07Z</dcterms:modified>
</cp:coreProperties>
</file>