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ocuments\"/>
    </mc:Choice>
  </mc:AlternateContent>
  <xr:revisionPtr revIDLastSave="0" documentId="13_ncr:1_{8A4A614D-1FBF-4306-BE35-AC0C8D205F21}" xr6:coauthVersionLast="47" xr6:coauthVersionMax="47" xr10:uidLastSave="{00000000-0000-0000-0000-000000000000}"/>
  <bookViews>
    <workbookView xWindow="-108" yWindow="-108" windowWidth="23256" windowHeight="12576" xr2:uid="{FC895A3E-C4CE-4453-8F7C-987E58D0F4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1" l="1"/>
  <c r="W48" i="1"/>
  <c r="V48" i="1"/>
  <c r="U48" i="1"/>
  <c r="T48" i="1"/>
  <c r="S48" i="1"/>
  <c r="R48" i="1"/>
  <c r="Q48" i="1"/>
  <c r="P48" i="1"/>
  <c r="O48" i="1"/>
  <c r="V43" i="1"/>
  <c r="O43" i="1"/>
  <c r="R43" i="1" s="1"/>
  <c r="X38" i="1"/>
  <c r="U38" i="1"/>
  <c r="T38" i="1"/>
  <c r="S38" i="1"/>
  <c r="R38" i="1"/>
  <c r="P38" i="1"/>
  <c r="Q38" i="1"/>
  <c r="O38" i="1"/>
  <c r="W38" i="1" s="1"/>
  <c r="X26" i="1"/>
  <c r="X25" i="1"/>
  <c r="X24" i="1"/>
  <c r="S23" i="1"/>
  <c r="S25" i="1" s="1"/>
  <c r="T23" i="1"/>
  <c r="T27" i="1" s="1"/>
  <c r="U23" i="1"/>
  <c r="U26" i="1" s="1"/>
  <c r="V23" i="1"/>
  <c r="W23" i="1"/>
  <c r="W26" i="1" s="1"/>
  <c r="V24" i="1"/>
  <c r="W24" i="1"/>
  <c r="V25" i="1"/>
  <c r="W25" i="1"/>
  <c r="V26" i="1"/>
  <c r="V27" i="1"/>
  <c r="W27" i="1"/>
  <c r="R27" i="1"/>
  <c r="R26" i="1"/>
  <c r="R25" i="1"/>
  <c r="X23" i="1"/>
  <c r="X27" i="1" s="1"/>
  <c r="R23" i="1"/>
  <c r="R24" i="1" s="1"/>
  <c r="Q24" i="1"/>
  <c r="Q25" i="1"/>
  <c r="Q26" i="1"/>
  <c r="Q27" i="1"/>
  <c r="P25" i="1"/>
  <c r="P26" i="1"/>
  <c r="P27" i="1"/>
  <c r="P24" i="1"/>
  <c r="O27" i="1"/>
  <c r="O26" i="1"/>
  <c r="O25" i="1"/>
  <c r="O24" i="1"/>
  <c r="U25" i="1" l="1"/>
  <c r="X43" i="1"/>
  <c r="Q43" i="1"/>
  <c r="U27" i="1"/>
  <c r="V38" i="1"/>
  <c r="T43" i="1"/>
  <c r="W43" i="1"/>
  <c r="P43" i="1"/>
  <c r="U24" i="1"/>
  <c r="S43" i="1"/>
  <c r="U43" i="1"/>
  <c r="S26" i="1"/>
  <c r="T26" i="1"/>
  <c r="S24" i="1"/>
  <c r="T25" i="1"/>
  <c r="T24" i="1"/>
  <c r="S27" i="1"/>
</calcChain>
</file>

<file path=xl/sharedStrings.xml><?xml version="1.0" encoding="utf-8"?>
<sst xmlns="http://schemas.openxmlformats.org/spreadsheetml/2006/main" count="217" uniqueCount="32">
  <si>
    <t>Массив случайных значений</t>
  </si>
  <si>
    <t>int</t>
  </si>
  <si>
    <t>byte</t>
  </si>
  <si>
    <t>string</t>
  </si>
  <si>
    <t>Date</t>
  </si>
  <si>
    <t>Частично упорядоченный массив</t>
  </si>
  <si>
    <t>Размеры масссивов: 50</t>
  </si>
  <si>
    <t>Сортировки:</t>
  </si>
  <si>
    <t>Пузырьком</t>
  </si>
  <si>
    <t>Вставками</t>
  </si>
  <si>
    <t>Выбором</t>
  </si>
  <si>
    <t>Шелла с шагом в 2</t>
  </si>
  <si>
    <t>Шелла с шагом по принипу МЦ</t>
  </si>
  <si>
    <t>Слиянием</t>
  </si>
  <si>
    <t>Быстрая</t>
  </si>
  <si>
    <t>Пирамидальная</t>
  </si>
  <si>
    <t>Поразрядная</t>
  </si>
  <si>
    <t>Размеры масссивов: 500</t>
  </si>
  <si>
    <t>Размеры масссивов: 5000</t>
  </si>
  <si>
    <t>Размеры масссивов: 50000</t>
  </si>
  <si>
    <t>Размеры масссивов: 500000</t>
  </si>
  <si>
    <t>Бескн.</t>
  </si>
  <si>
    <t xml:space="preserve">Быстрая без рекурсии </t>
  </si>
  <si>
    <t>Тип данных/Вид сортировки</t>
  </si>
  <si>
    <t>Встроенная</t>
  </si>
  <si>
    <t>С большим количеством одинаковых элементов</t>
  </si>
  <si>
    <t>Реальное время</t>
  </si>
  <si>
    <t>Ожидаемое</t>
  </si>
  <si>
    <t>Реальное</t>
  </si>
  <si>
    <t>Шелла</t>
  </si>
  <si>
    <t>Пузырек</t>
  </si>
  <si>
    <t xml:space="preserve">Поразрядная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</si>
</sst>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11" borderId="0" xfId="0" applyFill="1"/>
    <xf numFmtId="49" fontId="0" fillId="10" borderId="0" xfId="0" applyNumberFormat="1" applyFill="1"/>
    <xf numFmtId="0" fontId="0" fillId="12" borderId="0" xfId="0" applyFill="1"/>
    <xf numFmtId="0" fontId="0" fillId="1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</a:t>
            </a:r>
          </a:p>
          <a:p>
            <a:pPr>
              <a:defRPr/>
            </a:pPr>
            <a:r>
              <a:rPr lang="ru-RU"/>
              <a:t>Шелла</a:t>
            </a:r>
            <a:r>
              <a:rPr lang="ru-RU" baseline="0"/>
              <a:t> со стандартным шагом</a:t>
            </a:r>
            <a:endParaRPr lang="ru-RU"/>
          </a:p>
        </c:rich>
      </c:tx>
      <c:layout>
        <c:manualLayout>
          <c:xMode val="edge"/>
          <c:yMode val="edge"/>
          <c:x val="0.23897202376324803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Лист1!$N$37</c:f>
              <c:strCache>
                <c:ptCount val="1"/>
                <c:pt idx="0">
                  <c:v>Реальное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Лист1!$O$36:$X$36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Лист1!$O$37:$X$37</c:f>
              <c:numCache>
                <c:formatCode>General</c:formatCode>
                <c:ptCount val="10"/>
                <c:pt idx="0">
                  <c:v>0.11</c:v>
                </c:pt>
                <c:pt idx="1">
                  <c:v>0.22</c:v>
                </c:pt>
                <c:pt idx="2">
                  <c:v>0.34</c:v>
                </c:pt>
                <c:pt idx="3">
                  <c:v>0.49</c:v>
                </c:pt>
                <c:pt idx="4">
                  <c:v>0.67</c:v>
                </c:pt>
                <c:pt idx="5">
                  <c:v>0.81</c:v>
                </c:pt>
                <c:pt idx="6">
                  <c:v>0.94</c:v>
                </c:pt>
                <c:pt idx="7">
                  <c:v>1.1399999999999999</c:v>
                </c:pt>
                <c:pt idx="8">
                  <c:v>1.31</c:v>
                </c:pt>
                <c:pt idx="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5-46D0-8EBF-8C2F6B37913D}"/>
            </c:ext>
          </c:extLst>
        </c:ser>
        <c:ser>
          <c:idx val="1"/>
          <c:order val="1"/>
          <c:tx>
            <c:strRef>
              <c:f>Лист1!$N$38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Лист1!$O$36:$X$36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Лист1!$O$38:$X$38</c:f>
              <c:numCache>
                <c:formatCode>General</c:formatCode>
                <c:ptCount val="10"/>
                <c:pt idx="0">
                  <c:v>0.11</c:v>
                </c:pt>
                <c:pt idx="1">
                  <c:v>0.22</c:v>
                </c:pt>
                <c:pt idx="2">
                  <c:v>0.52303762523798158</c:v>
                </c:pt>
                <c:pt idx="3">
                  <c:v>0.88</c:v>
                </c:pt>
                <c:pt idx="4">
                  <c:v>1.2770604521880493</c:v>
                </c:pt>
                <c:pt idx="5">
                  <c:v>1.7060752504759631</c:v>
                </c:pt>
                <c:pt idx="6">
                  <c:v>2.1616632899843551</c:v>
                </c:pt>
                <c:pt idx="7">
                  <c:v>2.64</c:v>
                </c:pt>
                <c:pt idx="8">
                  <c:v>3.1382257514278895</c:v>
                </c:pt>
                <c:pt idx="9">
                  <c:v>3.6541209043760992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5-46D0-8EBF-8C2F6B37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6432"/>
        <c:axId val="58795952"/>
      </c:lineChart>
      <c:catAx>
        <c:axId val="587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5952"/>
        <c:crosses val="autoZero"/>
        <c:auto val="1"/>
        <c:lblAlgn val="ctr"/>
        <c:lblOffset val="100"/>
        <c:noMultiLvlLbl val="0"/>
      </c:catAx>
      <c:valAx>
        <c:axId val="587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Лист1!$N$42</c:f>
              <c:strCache>
                <c:ptCount val="1"/>
                <c:pt idx="0">
                  <c:v>Реальное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Лист1!$O$41:$X$41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Лист1!$O$42:$X$42</c:f>
              <c:numCache>
                <c:formatCode>General</c:formatCode>
                <c:ptCount val="10"/>
                <c:pt idx="0">
                  <c:v>3.9</c:v>
                </c:pt>
                <c:pt idx="1">
                  <c:v>12.5</c:v>
                </c:pt>
                <c:pt idx="2">
                  <c:v>25.1</c:v>
                </c:pt>
                <c:pt idx="3">
                  <c:v>43.2</c:v>
                </c:pt>
                <c:pt idx="4">
                  <c:v>69.900000000000006</c:v>
                </c:pt>
                <c:pt idx="5">
                  <c:v>90</c:v>
                </c:pt>
                <c:pt idx="6">
                  <c:v>121</c:v>
                </c:pt>
                <c:pt idx="7">
                  <c:v>159.30000000000001</c:v>
                </c:pt>
                <c:pt idx="8">
                  <c:v>202.7</c:v>
                </c:pt>
                <c:pt idx="9">
                  <c:v>244.3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0-47A4-9944-88597FD548F3}"/>
            </c:ext>
          </c:extLst>
        </c:ser>
        <c:ser>
          <c:idx val="1"/>
          <c:order val="1"/>
          <c:tx>
            <c:strRef>
              <c:f>Лист1!$N$43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Лист1!$O$41:$X$41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Лист1!$O$43:$X$43</c:f>
              <c:numCache>
                <c:formatCode>General</c:formatCode>
                <c:ptCount val="10"/>
                <c:pt idx="0">
                  <c:v>3.9</c:v>
                </c:pt>
                <c:pt idx="1">
                  <c:v>15.6</c:v>
                </c:pt>
                <c:pt idx="2">
                  <c:v>35.1</c:v>
                </c:pt>
                <c:pt idx="3">
                  <c:v>62.4</c:v>
                </c:pt>
                <c:pt idx="4">
                  <c:v>97.5</c:v>
                </c:pt>
                <c:pt idx="5">
                  <c:v>140.4</c:v>
                </c:pt>
                <c:pt idx="6">
                  <c:v>191.1</c:v>
                </c:pt>
                <c:pt idx="7">
                  <c:v>249.6</c:v>
                </c:pt>
                <c:pt idx="8">
                  <c:v>315.89999999999998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0-47A4-9944-88597FD5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7008"/>
        <c:axId val="54427488"/>
      </c:lineChart>
      <c:catAx>
        <c:axId val="544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7488"/>
        <c:crosses val="autoZero"/>
        <c:auto val="1"/>
        <c:lblAlgn val="ctr"/>
        <c:lblOffset val="100"/>
        <c:noMultiLvlLbl val="0"/>
      </c:catAx>
      <c:valAx>
        <c:axId val="54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Поразрядная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Лист1!$N$47</c:f>
              <c:strCache>
                <c:ptCount val="1"/>
                <c:pt idx="0">
                  <c:v>Реальное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Лист1!$O$46:$X$46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Лист1!$O$47:$X$47</c:f>
              <c:numCache>
                <c:formatCode>General</c:formatCode>
                <c:ptCount val="10"/>
                <c:pt idx="0">
                  <c:v>2.4E-2</c:v>
                </c:pt>
                <c:pt idx="1">
                  <c:v>4.8000000000000001E-2</c:v>
                </c:pt>
                <c:pt idx="2">
                  <c:v>7.1999999999999995E-2</c:v>
                </c:pt>
                <c:pt idx="3">
                  <c:v>9.2999999999999999E-2</c:v>
                </c:pt>
                <c:pt idx="4">
                  <c:v>0.11899999999999999</c:v>
                </c:pt>
                <c:pt idx="5">
                  <c:v>0.14099999999999999</c:v>
                </c:pt>
                <c:pt idx="6">
                  <c:v>0.16400000000000001</c:v>
                </c:pt>
                <c:pt idx="7">
                  <c:v>0.187</c:v>
                </c:pt>
                <c:pt idx="8">
                  <c:v>0.20799999999999999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F-4E90-BF09-7C72E53706EF}"/>
            </c:ext>
          </c:extLst>
        </c:ser>
        <c:ser>
          <c:idx val="1"/>
          <c:order val="1"/>
          <c:tx>
            <c:strRef>
              <c:f>Лист1!$N$48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Лист1!$O$46:$X$46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Лист1!$O$48:$X$48</c:f>
              <c:numCache>
                <c:formatCode>General</c:formatCode>
                <c:ptCount val="10"/>
                <c:pt idx="0">
                  <c:v>2.4E-2</c:v>
                </c:pt>
                <c:pt idx="1">
                  <c:v>9.6000000000000002E-2</c:v>
                </c:pt>
                <c:pt idx="2">
                  <c:v>0.14400000000000002</c:v>
                </c:pt>
                <c:pt idx="3">
                  <c:v>0.192</c:v>
                </c:pt>
                <c:pt idx="4">
                  <c:v>0.24</c:v>
                </c:pt>
                <c:pt idx="5">
                  <c:v>0.28800000000000003</c:v>
                </c:pt>
                <c:pt idx="6">
                  <c:v>0.33600000000000002</c:v>
                </c:pt>
                <c:pt idx="7">
                  <c:v>0.38400000000000001</c:v>
                </c:pt>
                <c:pt idx="8">
                  <c:v>0.432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F-4E90-BF09-7C72E537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57040"/>
        <c:axId val="201771088"/>
      </c:lineChart>
      <c:catAx>
        <c:axId val="21098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1088"/>
        <c:crosses val="autoZero"/>
        <c:auto val="1"/>
        <c:lblAlgn val="ctr"/>
        <c:lblOffset val="100"/>
        <c:noMultiLvlLbl val="0"/>
      </c:catAx>
      <c:valAx>
        <c:axId val="2017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8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131333</xdr:colOff>
      <xdr:row>56</xdr:row>
      <xdr:rowOff>130435</xdr:rowOff>
    </xdr:from>
    <xdr:to>
      <xdr:col>18</xdr:col>
      <xdr:colOff>39893</xdr:colOff>
      <xdr:row>71</xdr:row>
      <xdr:rowOff>130436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D8B8B77-0816-1F41-2C3C-93BC2D01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380999</xdr:colOff>
      <xdr:row>57</xdr:row>
      <xdr:rowOff>31376</xdr:rowOff>
    </xdr:from>
    <xdr:to>
      <xdr:col>26</xdr:col>
      <xdr:colOff>76199</xdr:colOff>
      <xdr:row>72</xdr:row>
      <xdr:rowOff>85165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321856C-970C-0394-749A-F7E937EB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228599</xdr:colOff>
      <xdr:row>57</xdr:row>
      <xdr:rowOff>22412</xdr:rowOff>
    </xdr:from>
    <xdr:to>
      <xdr:col>33</xdr:col>
      <xdr:colOff>533399</xdr:colOff>
      <xdr:row>72</xdr:row>
      <xdr:rowOff>76201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188D5A9-7D6C-2C74-CDD2-5DFD6B45A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431E-6AF9-4986-BD12-02E7B63F198F}">
  <dimension ref="A1:X85"/>
  <sheetViews>
    <sheetView tabSelected="1" topLeftCell="Q43" zoomScale="85" zoomScaleNormal="85" workbookViewId="0">
      <selection activeCell="AF56" sqref="AF56"/>
    </sheetView>
  </sheetViews>
  <sheetFormatPr defaultRowHeight="14.4" x14ac:dyDescent="0.3"/>
  <cols>
    <col min="1" max="1" width="26.109375" bestFit="1" customWidth="1"/>
    <col min="2" max="2" width="10.77734375" bestFit="1" customWidth="1"/>
    <col min="3" max="3" width="10.109375" bestFit="1" customWidth="1"/>
    <col min="4" max="4" width="9.109375" bestFit="1" customWidth="1"/>
    <col min="5" max="5" width="17.21875" bestFit="1" customWidth="1"/>
    <col min="6" max="6" width="28.33203125" bestFit="1" customWidth="1"/>
    <col min="7" max="7" width="9.77734375" bestFit="1" customWidth="1"/>
    <col min="8" max="8" width="8.109375" bestFit="1" customWidth="1"/>
    <col min="9" max="9" width="20.5546875" bestFit="1" customWidth="1"/>
    <col min="10" max="10" width="15" bestFit="1" customWidth="1"/>
    <col min="11" max="11" width="12.44140625" bestFit="1" customWidth="1"/>
    <col min="12" max="12" width="11.5546875" customWidth="1"/>
    <col min="15" max="15" width="14.33203125" customWidth="1"/>
    <col min="18" max="18" width="18.109375" bestFit="1" customWidth="1"/>
  </cols>
  <sheetData>
    <row r="1" spans="1:12" x14ac:dyDescent="0.3">
      <c r="A1" s="9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1" t="s">
        <v>1</v>
      </c>
      <c r="B3">
        <v>3.3000000000000002E-2</v>
      </c>
      <c r="C3">
        <v>1.4999999999999999E-2</v>
      </c>
      <c r="D3">
        <v>1.4E-2</v>
      </c>
      <c r="E3">
        <v>6.0000000000000001E-3</v>
      </c>
      <c r="F3">
        <v>6.0000000000000001E-3</v>
      </c>
      <c r="G3">
        <v>7.0000000000000001E-3</v>
      </c>
      <c r="H3">
        <v>7.0000000000000001E-3</v>
      </c>
      <c r="I3">
        <v>7.0000000000000001E-3</v>
      </c>
      <c r="J3">
        <v>8.0000000000000002E-3</v>
      </c>
      <c r="K3">
        <v>3.0000000000000001E-3</v>
      </c>
      <c r="L3">
        <v>8.0000000000000004E-4</v>
      </c>
    </row>
    <row r="4" spans="1:12" x14ac:dyDescent="0.3">
      <c r="A4" s="1" t="s">
        <v>2</v>
      </c>
      <c r="B4">
        <v>2.7E-2</v>
      </c>
      <c r="C4">
        <v>1.4E-2</v>
      </c>
      <c r="D4">
        <v>1.2999999999999999E-2</v>
      </c>
      <c r="E4">
        <v>6.0000000000000001E-3</v>
      </c>
      <c r="F4">
        <v>5.0000000000000001E-3</v>
      </c>
      <c r="G4">
        <v>7.0000000000000001E-3</v>
      </c>
      <c r="H4">
        <v>8.0000000000000002E-3</v>
      </c>
      <c r="I4">
        <v>7.0000000000000001E-3</v>
      </c>
      <c r="J4">
        <v>8.9999999999999993E-3</v>
      </c>
      <c r="K4">
        <v>2E-3</v>
      </c>
      <c r="L4">
        <v>1.1000000000000001E-3</v>
      </c>
    </row>
    <row r="5" spans="1:12" x14ac:dyDescent="0.3">
      <c r="A5" s="1" t="s">
        <v>3</v>
      </c>
      <c r="B5">
        <v>0.14699999999999999</v>
      </c>
      <c r="C5">
        <v>7.6999999999999999E-2</v>
      </c>
      <c r="D5">
        <v>7.1999999999999995E-2</v>
      </c>
      <c r="E5">
        <v>2.5000000000000001E-2</v>
      </c>
      <c r="F5">
        <v>2.1999999999999999E-2</v>
      </c>
      <c r="G5">
        <v>2.3E-2</v>
      </c>
      <c r="H5">
        <v>2.3E-2</v>
      </c>
      <c r="I5">
        <v>0.02</v>
      </c>
      <c r="J5">
        <v>3.1E-2</v>
      </c>
      <c r="K5">
        <v>0.02</v>
      </c>
      <c r="L5">
        <v>1.4999999999999999E-2</v>
      </c>
    </row>
    <row r="6" spans="1:12" x14ac:dyDescent="0.3">
      <c r="A6" s="1" t="s">
        <v>4</v>
      </c>
      <c r="B6">
        <v>7.2999999999999995E-2</v>
      </c>
      <c r="C6">
        <v>3.5999999999999997E-2</v>
      </c>
      <c r="D6">
        <v>0.03</v>
      </c>
      <c r="E6">
        <v>1.2E-2</v>
      </c>
      <c r="F6">
        <v>1.0999999999999999E-2</v>
      </c>
      <c r="G6">
        <v>1.0999999999999999E-2</v>
      </c>
      <c r="H6">
        <v>1.0999999999999999E-2</v>
      </c>
      <c r="I6">
        <v>0.01</v>
      </c>
      <c r="J6">
        <v>1.4999999999999999E-2</v>
      </c>
      <c r="K6">
        <v>1.0999999999999999E-2</v>
      </c>
      <c r="L6">
        <v>8.9999999999999993E-3</v>
      </c>
    </row>
    <row r="7" spans="1:12" x14ac:dyDescent="0.3">
      <c r="A7" s="8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1" t="s">
        <v>1</v>
      </c>
      <c r="B8">
        <v>2.3E-2</v>
      </c>
      <c r="C8">
        <v>1.4E-2</v>
      </c>
      <c r="D8">
        <v>0.01</v>
      </c>
      <c r="E8">
        <v>3.0000000000000001E-3</v>
      </c>
      <c r="F8">
        <v>3.0000000000000001E-3</v>
      </c>
      <c r="G8">
        <v>6.0000000000000001E-3</v>
      </c>
      <c r="H8">
        <v>4.0000000000000001E-3</v>
      </c>
      <c r="I8">
        <v>8.9999999999999993E-3</v>
      </c>
      <c r="J8">
        <v>7.0000000000000001E-3</v>
      </c>
      <c r="K8">
        <v>3.0000000000000001E-3</v>
      </c>
      <c r="L8">
        <v>5.0000000000000001E-4</v>
      </c>
    </row>
    <row r="9" spans="1:12" x14ac:dyDescent="0.3">
      <c r="A9" s="1" t="s">
        <v>2</v>
      </c>
      <c r="B9">
        <v>0.02</v>
      </c>
      <c r="C9">
        <v>0.01</v>
      </c>
      <c r="D9">
        <v>0.01</v>
      </c>
      <c r="E9">
        <v>3.0000000000000001E-3</v>
      </c>
      <c r="F9">
        <v>3.0000000000000001E-3</v>
      </c>
      <c r="G9">
        <v>5.0000000000000001E-3</v>
      </c>
      <c r="H9">
        <v>5.0000000000000001E-3</v>
      </c>
      <c r="I9">
        <v>8.9999999999999993E-3</v>
      </c>
      <c r="J9">
        <v>7.0000000000000001E-3</v>
      </c>
      <c r="K9">
        <v>2E-3</v>
      </c>
      <c r="L9">
        <v>5.9999999999999995E-4</v>
      </c>
    </row>
    <row r="10" spans="1:12" x14ac:dyDescent="0.3">
      <c r="A10" s="1" t="s">
        <v>3</v>
      </c>
      <c r="B10">
        <v>0.13400000000000001</v>
      </c>
      <c r="C10">
        <v>7.3999999999999996E-2</v>
      </c>
      <c r="D10">
        <v>6.2E-2</v>
      </c>
      <c r="E10" s="4">
        <v>1.7999999999999999E-2</v>
      </c>
      <c r="F10">
        <v>1.6E-2</v>
      </c>
      <c r="G10">
        <v>1.7000000000000001E-2</v>
      </c>
      <c r="H10">
        <v>0.02</v>
      </c>
      <c r="I10">
        <v>4.4999999999999998E-2</v>
      </c>
      <c r="J10">
        <v>3.1E-2</v>
      </c>
      <c r="K10">
        <v>1.7000000000000001E-2</v>
      </c>
      <c r="L10">
        <v>1.04E-2</v>
      </c>
    </row>
    <row r="11" spans="1:12" x14ac:dyDescent="0.3">
      <c r="A11" s="1" t="s">
        <v>4</v>
      </c>
      <c r="B11">
        <v>6.8000000000000005E-2</v>
      </c>
      <c r="C11">
        <v>3.5000000000000003E-2</v>
      </c>
      <c r="D11">
        <v>2.7E-2</v>
      </c>
      <c r="E11">
        <v>8.0000000000000002E-3</v>
      </c>
      <c r="F11">
        <v>7.0000000000000001E-3</v>
      </c>
      <c r="G11">
        <v>8.9999999999999993E-3</v>
      </c>
      <c r="H11">
        <v>0.01</v>
      </c>
      <c r="I11">
        <v>0.02</v>
      </c>
      <c r="J11">
        <v>1.4999999999999999E-2</v>
      </c>
      <c r="K11">
        <v>0.01</v>
      </c>
      <c r="L11">
        <v>6.0000000000000001E-3</v>
      </c>
    </row>
    <row r="12" spans="1:12" x14ac:dyDescent="0.3">
      <c r="A12" s="8" t="s">
        <v>25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1" t="s">
        <v>1</v>
      </c>
      <c r="B13">
        <v>1.9E-2</v>
      </c>
      <c r="C13">
        <v>0.01</v>
      </c>
      <c r="D13">
        <v>0.01</v>
      </c>
      <c r="E13">
        <v>3.0000000000000001E-3</v>
      </c>
      <c r="F13">
        <v>2E-3</v>
      </c>
      <c r="G13">
        <v>4.0000000000000001E-3</v>
      </c>
      <c r="H13">
        <v>1.4E-2</v>
      </c>
      <c r="I13">
        <v>1.2999999999999999E-2</v>
      </c>
      <c r="J13">
        <v>3.0000000000000001E-3</v>
      </c>
      <c r="K13">
        <v>3.0000000000000001E-3</v>
      </c>
      <c r="L13">
        <v>2.0000000000000001E-4</v>
      </c>
    </row>
    <row r="14" spans="1:12" x14ac:dyDescent="0.3">
      <c r="A14" s="1" t="s">
        <v>2</v>
      </c>
      <c r="B14">
        <v>1.9E-2</v>
      </c>
      <c r="C14">
        <v>8.9999999999999993E-3</v>
      </c>
      <c r="D14">
        <v>0.01</v>
      </c>
      <c r="E14">
        <v>2E-3</v>
      </c>
      <c r="F14">
        <v>2E-3</v>
      </c>
      <c r="G14">
        <v>4.0000000000000001E-3</v>
      </c>
      <c r="H14">
        <v>1.2999999999999999E-2</v>
      </c>
      <c r="I14">
        <v>1.2999999999999999E-2</v>
      </c>
      <c r="J14">
        <v>2E-3</v>
      </c>
      <c r="K14">
        <v>1E-3</v>
      </c>
      <c r="L14">
        <v>2.0000000000000001E-4</v>
      </c>
    </row>
    <row r="15" spans="1:12" x14ac:dyDescent="0.3">
      <c r="A15" s="1" t="s">
        <v>3</v>
      </c>
      <c r="B15">
        <v>3.1E-2</v>
      </c>
      <c r="C15">
        <v>1.7000000000000001E-2</v>
      </c>
      <c r="D15">
        <v>1.7000000000000001E-2</v>
      </c>
      <c r="E15">
        <v>5.0000000000000001E-3</v>
      </c>
      <c r="F15">
        <v>4.0000000000000001E-3</v>
      </c>
      <c r="G15">
        <v>8.0000000000000002E-3</v>
      </c>
      <c r="H15">
        <v>1.9E-2</v>
      </c>
      <c r="I15">
        <v>2.1000000000000001E-2</v>
      </c>
      <c r="J15">
        <v>6.0000000000000001E-3</v>
      </c>
      <c r="K15">
        <v>1.4999999999999999E-2</v>
      </c>
      <c r="L15">
        <v>3.0000000000000001E-3</v>
      </c>
    </row>
    <row r="16" spans="1:12" x14ac:dyDescent="0.3">
      <c r="A16" s="1" t="s">
        <v>4</v>
      </c>
      <c r="B16">
        <v>5.8999999999999997E-2</v>
      </c>
      <c r="C16">
        <v>0.03</v>
      </c>
      <c r="D16">
        <v>0.03</v>
      </c>
      <c r="E16">
        <v>7.0000000000000001E-3</v>
      </c>
      <c r="F16">
        <v>5.0000000000000001E-3</v>
      </c>
      <c r="G16">
        <v>7.0000000000000001E-3</v>
      </c>
      <c r="H16">
        <v>3.1E-2</v>
      </c>
      <c r="I16">
        <v>3.3000000000000002E-2</v>
      </c>
      <c r="J16">
        <v>6.0000000000000001E-3</v>
      </c>
      <c r="K16">
        <v>8.9999999999999993E-3</v>
      </c>
      <c r="L16">
        <v>2E-3</v>
      </c>
    </row>
    <row r="17" spans="1:24" x14ac:dyDescent="0.3">
      <c r="A17" s="2" t="s">
        <v>23</v>
      </c>
      <c r="B17" s="3" t="s">
        <v>8</v>
      </c>
      <c r="C17" s="3" t="s">
        <v>9</v>
      </c>
      <c r="D17" s="3" t="s">
        <v>10</v>
      </c>
      <c r="E17" s="6" t="s">
        <v>11</v>
      </c>
      <c r="F17" s="6" t="s">
        <v>12</v>
      </c>
      <c r="G17" s="6" t="s">
        <v>13</v>
      </c>
      <c r="H17" s="6" t="s">
        <v>14</v>
      </c>
      <c r="I17" s="6" t="s">
        <v>22</v>
      </c>
      <c r="J17" s="6" t="s">
        <v>15</v>
      </c>
      <c r="K17" s="6" t="s">
        <v>16</v>
      </c>
      <c r="L17" s="5" t="s">
        <v>24</v>
      </c>
      <c r="N17" s="2" t="s">
        <v>7</v>
      </c>
      <c r="O17" s="3" t="s">
        <v>8</v>
      </c>
      <c r="P17" s="3" t="s">
        <v>9</v>
      </c>
      <c r="Q17" s="3" t="s">
        <v>10</v>
      </c>
      <c r="R17" s="6" t="s">
        <v>11</v>
      </c>
      <c r="S17" s="6" t="s">
        <v>12</v>
      </c>
      <c r="T17" s="6" t="s">
        <v>13</v>
      </c>
      <c r="U17" s="6" t="s">
        <v>14</v>
      </c>
      <c r="V17" s="6" t="s">
        <v>22</v>
      </c>
      <c r="W17" s="6" t="s">
        <v>15</v>
      </c>
      <c r="X17" s="6" t="s">
        <v>16</v>
      </c>
    </row>
    <row r="18" spans="1:24" x14ac:dyDescent="0.3">
      <c r="A18" s="9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10" t="s">
        <v>26</v>
      </c>
      <c r="O18" s="14">
        <v>3.3000000000000002E-2</v>
      </c>
      <c r="P18" s="14">
        <v>1.4999999999999999E-2</v>
      </c>
      <c r="Q18" s="14">
        <v>1.4E-2</v>
      </c>
      <c r="R18" s="14">
        <v>6.0000000000000001E-3</v>
      </c>
      <c r="S18" s="14">
        <v>6.0000000000000001E-3</v>
      </c>
      <c r="T18" s="14">
        <v>7.0000000000000001E-3</v>
      </c>
      <c r="U18" s="14">
        <v>7.0000000000000001E-3</v>
      </c>
      <c r="V18" s="14">
        <v>7.0000000000000001E-3</v>
      </c>
      <c r="W18" s="14">
        <v>8.0000000000000002E-3</v>
      </c>
      <c r="X18" s="14">
        <v>3.0000000000000001E-3</v>
      </c>
    </row>
    <row r="19" spans="1:24" x14ac:dyDescent="0.3">
      <c r="A19" s="8" t="s">
        <v>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N19" s="10"/>
      <c r="O19" s="14">
        <v>0.318</v>
      </c>
      <c r="P19" s="14">
        <v>1.282</v>
      </c>
      <c r="Q19" s="14">
        <v>1</v>
      </c>
      <c r="R19" s="14">
        <v>9.4E-2</v>
      </c>
      <c r="S19" s="14">
        <v>8.6999999999999994E-2</v>
      </c>
      <c r="T19" s="14">
        <v>8.5000000000000006E-2</v>
      </c>
      <c r="U19" s="14">
        <v>9.1999999999999998E-2</v>
      </c>
      <c r="V19" s="14">
        <v>7.8E-2</v>
      </c>
      <c r="W19" s="14">
        <v>0.13</v>
      </c>
      <c r="X19" s="14">
        <v>2.5000000000000001E-2</v>
      </c>
    </row>
    <row r="20" spans="1:24" x14ac:dyDescent="0.3">
      <c r="A20" s="1" t="s">
        <v>1</v>
      </c>
      <c r="B20">
        <v>0.318</v>
      </c>
      <c r="C20">
        <v>1.282</v>
      </c>
      <c r="D20">
        <v>1</v>
      </c>
      <c r="E20">
        <v>9.4E-2</v>
      </c>
      <c r="F20">
        <v>8.6999999999999994E-2</v>
      </c>
      <c r="G20">
        <v>8.5000000000000006E-2</v>
      </c>
      <c r="H20">
        <v>9.1999999999999998E-2</v>
      </c>
      <c r="I20">
        <v>7.8E-2</v>
      </c>
      <c r="J20">
        <v>0.13</v>
      </c>
      <c r="K20">
        <v>2.5000000000000001E-2</v>
      </c>
      <c r="L20">
        <v>1.2999999999999999E-2</v>
      </c>
      <c r="N20" s="10"/>
      <c r="O20" s="14">
        <v>237.3</v>
      </c>
      <c r="P20" s="14">
        <v>112.9</v>
      </c>
      <c r="Q20" s="14">
        <v>92.2</v>
      </c>
      <c r="R20" s="14">
        <v>2</v>
      </c>
      <c r="S20" s="14">
        <v>1.5</v>
      </c>
      <c r="T20" s="14">
        <v>1.5</v>
      </c>
      <c r="U20" s="14">
        <v>2.9</v>
      </c>
      <c r="V20" s="14">
        <v>2.9</v>
      </c>
      <c r="W20" s="14">
        <v>2.8</v>
      </c>
      <c r="X20" s="14">
        <v>0.2</v>
      </c>
    </row>
    <row r="21" spans="1:24" x14ac:dyDescent="0.3">
      <c r="A21" s="1" t="s">
        <v>2</v>
      </c>
      <c r="B21">
        <v>0.251</v>
      </c>
      <c r="C21">
        <v>1.1040000000000001</v>
      </c>
      <c r="D21">
        <v>0.91500000000000004</v>
      </c>
      <c r="E21">
        <v>6.4000000000000001E-2</v>
      </c>
      <c r="F21">
        <v>6.0999999999999999E-2</v>
      </c>
      <c r="G21">
        <v>7.8E-2</v>
      </c>
      <c r="H21">
        <v>0.17799999999999999</v>
      </c>
      <c r="I21">
        <v>0.185</v>
      </c>
      <c r="J21">
        <v>0.124</v>
      </c>
      <c r="K21">
        <v>1.2999999999999999E-2</v>
      </c>
      <c r="L21">
        <v>0.01</v>
      </c>
      <c r="N21" s="10"/>
      <c r="O21" s="14">
        <v>24342</v>
      </c>
      <c r="P21" s="14">
        <v>10893</v>
      </c>
      <c r="Q21" s="14">
        <v>8951</v>
      </c>
      <c r="R21" s="14">
        <v>23</v>
      </c>
      <c r="S21" s="14">
        <v>22</v>
      </c>
      <c r="T21" s="14">
        <v>25</v>
      </c>
      <c r="U21" s="14">
        <v>152</v>
      </c>
      <c r="V21" s="14">
        <v>157</v>
      </c>
      <c r="W21" s="14">
        <v>31</v>
      </c>
      <c r="X21" s="14">
        <v>2</v>
      </c>
    </row>
    <row r="22" spans="1:24" x14ac:dyDescent="0.3">
      <c r="A22" s="1" t="s">
        <v>3</v>
      </c>
      <c r="B22">
        <v>1.496</v>
      </c>
      <c r="C22">
        <v>6.8860000000000001</v>
      </c>
      <c r="D22">
        <v>5.7969999999999997</v>
      </c>
      <c r="E22">
        <v>0.41099999999999998</v>
      </c>
      <c r="F22">
        <v>0.36399999999999999</v>
      </c>
      <c r="G22">
        <v>0.27900000000000003</v>
      </c>
      <c r="H22">
        <v>0.32400000000000001</v>
      </c>
      <c r="I22">
        <v>0.316</v>
      </c>
      <c r="J22">
        <v>0.48499999999999999</v>
      </c>
      <c r="K22">
        <v>0.12</v>
      </c>
      <c r="L22">
        <v>0.26100000000000001</v>
      </c>
      <c r="N22" s="10"/>
      <c r="O22" s="14">
        <v>2420226</v>
      </c>
      <c r="P22" s="14" t="s">
        <v>21</v>
      </c>
      <c r="Q22" s="14" t="s">
        <v>21</v>
      </c>
      <c r="R22" s="14">
        <v>232</v>
      </c>
      <c r="S22" s="14">
        <v>602</v>
      </c>
      <c r="T22" s="14">
        <v>187</v>
      </c>
      <c r="U22" s="14" t="s">
        <v>21</v>
      </c>
      <c r="V22" s="14">
        <v>12657</v>
      </c>
      <c r="W22" s="14">
        <v>290</v>
      </c>
      <c r="X22" s="14">
        <v>23</v>
      </c>
    </row>
    <row r="23" spans="1:24" x14ac:dyDescent="0.3">
      <c r="A23" s="1" t="s">
        <v>4</v>
      </c>
      <c r="B23">
        <v>0.73199999999999998</v>
      </c>
      <c r="C23">
        <v>3.4670000000000001</v>
      </c>
      <c r="D23">
        <v>2.6459999999999999</v>
      </c>
      <c r="E23">
        <v>0.221</v>
      </c>
      <c r="F23">
        <v>0.20200000000000001</v>
      </c>
      <c r="G23">
        <v>0.16200000000000001</v>
      </c>
      <c r="H23">
        <v>0.16900000000000001</v>
      </c>
      <c r="I23">
        <v>0.16</v>
      </c>
      <c r="J23">
        <v>0.26400000000000001</v>
      </c>
      <c r="K23">
        <v>8.8999999999999996E-2</v>
      </c>
      <c r="L23">
        <v>0.153</v>
      </c>
      <c r="N23" s="11" t="s">
        <v>27</v>
      </c>
      <c r="O23" s="15">
        <v>3.3000000000000002E-2</v>
      </c>
      <c r="P23" s="15">
        <v>1.4999999999999999E-2</v>
      </c>
      <c r="Q23" s="15">
        <v>1.4E-2</v>
      </c>
      <c r="R23" s="15">
        <f>R18</f>
        <v>6.0000000000000001E-3</v>
      </c>
      <c r="S23" s="15">
        <f t="shared" ref="S23:W23" si="0">S18</f>
        <v>6.0000000000000001E-3</v>
      </c>
      <c r="T23" s="15">
        <f t="shared" si="0"/>
        <v>7.0000000000000001E-3</v>
      </c>
      <c r="U23" s="15">
        <f t="shared" si="0"/>
        <v>7.0000000000000001E-3</v>
      </c>
      <c r="V23" s="15">
        <f t="shared" si="0"/>
        <v>7.0000000000000001E-3</v>
      </c>
      <c r="W23" s="15">
        <f t="shared" si="0"/>
        <v>8.0000000000000002E-3</v>
      </c>
      <c r="X23" s="15">
        <f t="shared" ref="X23" si="1">X18</f>
        <v>3.0000000000000001E-3</v>
      </c>
    </row>
    <row r="24" spans="1:24" x14ac:dyDescent="0.3">
      <c r="A24" s="8" t="s">
        <v>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N24" s="11"/>
      <c r="O24" s="15">
        <f>O23 * 10^2</f>
        <v>3.3000000000000003</v>
      </c>
      <c r="P24" s="15">
        <f>P23 * 10^2</f>
        <v>1.5</v>
      </c>
      <c r="Q24" s="15">
        <f>Q23 * 10^2</f>
        <v>1.4000000000000001</v>
      </c>
      <c r="R24" s="15">
        <f>R23 *(10 * (LOG(10, 2)))</f>
        <v>0.19931568569324176</v>
      </c>
      <c r="S24" s="15">
        <f t="shared" ref="S24:W24" si="2">S23 *(10 * (LOG(10, 2)))</f>
        <v>0.19931568569324176</v>
      </c>
      <c r="T24" s="15">
        <f t="shared" si="2"/>
        <v>0.23253496664211537</v>
      </c>
      <c r="U24" s="15">
        <f t="shared" si="2"/>
        <v>0.23253496664211537</v>
      </c>
      <c r="V24" s="15">
        <f t="shared" si="2"/>
        <v>0.23253496664211537</v>
      </c>
      <c r="W24" s="15">
        <f t="shared" si="2"/>
        <v>0.26575424759098898</v>
      </c>
      <c r="X24" s="15">
        <f>X23 * 10 * 2</f>
        <v>0.06</v>
      </c>
    </row>
    <row r="25" spans="1:24" x14ac:dyDescent="0.3">
      <c r="A25" s="1" t="s">
        <v>1</v>
      </c>
      <c r="B25">
        <v>0.25</v>
      </c>
      <c r="C25">
        <v>1.1850000000000001</v>
      </c>
      <c r="D25">
        <v>1.0109999999999999</v>
      </c>
      <c r="E25">
        <v>6.4000000000000001E-2</v>
      </c>
      <c r="F25">
        <v>6.8000000000000005E-2</v>
      </c>
      <c r="G25">
        <v>6.9000000000000006E-2</v>
      </c>
      <c r="H25">
        <v>0.08</v>
      </c>
      <c r="I25">
        <v>0.13100000000000001</v>
      </c>
      <c r="J25">
        <v>0.124</v>
      </c>
      <c r="K25">
        <v>2.4E-2</v>
      </c>
      <c r="L25">
        <v>8.0000000000000002E-3</v>
      </c>
      <c r="N25" s="11"/>
      <c r="O25" s="15">
        <f>O23 * 100 ^ 2</f>
        <v>330</v>
      </c>
      <c r="P25" s="15">
        <f>P23 * 100 ^ 2</f>
        <v>150</v>
      </c>
      <c r="Q25" s="15">
        <f>Q23 * 100 ^ 2</f>
        <v>140</v>
      </c>
      <c r="R25" s="15">
        <f>R23 *(100 * (LOG(100, 2)))</f>
        <v>3.9863137138648352</v>
      </c>
      <c r="S25" s="15">
        <f t="shared" ref="S25:W25" si="3">S23 *(100 * (LOG(100, 2)))</f>
        <v>3.9863137138648352</v>
      </c>
      <c r="T25" s="15">
        <f t="shared" si="3"/>
        <v>4.6506993328423079</v>
      </c>
      <c r="U25" s="15">
        <f t="shared" si="3"/>
        <v>4.6506993328423079</v>
      </c>
      <c r="V25" s="15">
        <f t="shared" si="3"/>
        <v>4.6506993328423079</v>
      </c>
      <c r="W25" s="15">
        <f t="shared" si="3"/>
        <v>5.31508495181978</v>
      </c>
      <c r="X25" s="15">
        <f>X23 * 100 * 2</f>
        <v>0.6</v>
      </c>
    </row>
    <row r="26" spans="1:24" x14ac:dyDescent="0.3">
      <c r="A26" s="1" t="s">
        <v>2</v>
      </c>
      <c r="B26">
        <v>0.19700000000000001</v>
      </c>
      <c r="C26">
        <v>0.92100000000000004</v>
      </c>
      <c r="D26">
        <v>0.94499999999999995</v>
      </c>
      <c r="E26">
        <v>0.04</v>
      </c>
      <c r="F26">
        <v>4.4999999999999998E-2</v>
      </c>
      <c r="G26">
        <v>0.06</v>
      </c>
      <c r="H26">
        <v>0.16600000000000001</v>
      </c>
      <c r="I26">
        <v>0.22800000000000001</v>
      </c>
      <c r="J26">
        <v>0.111</v>
      </c>
      <c r="K26">
        <v>1.2E-2</v>
      </c>
      <c r="L26">
        <v>6.0000000000000001E-3</v>
      </c>
      <c r="N26" s="11"/>
      <c r="O26" s="15">
        <f>O23 * 1000 ^2</f>
        <v>33000</v>
      </c>
      <c r="P26" s="15">
        <f>P23 * 1000 ^2</f>
        <v>15000</v>
      </c>
      <c r="Q26" s="15">
        <f>Q23 * 1000 ^2</f>
        <v>14000</v>
      </c>
      <c r="R26" s="15">
        <f>R23 *(1000 * (LOG(1000, 2)))</f>
        <v>59.794705707972525</v>
      </c>
      <c r="S26" s="15">
        <f t="shared" ref="S26:W26" si="4">S23 *(1000 * (LOG(1000, 2)))</f>
        <v>59.794705707972525</v>
      </c>
      <c r="T26" s="15">
        <f t="shared" si="4"/>
        <v>69.760489992634618</v>
      </c>
      <c r="U26" s="15">
        <f t="shared" si="4"/>
        <v>69.760489992634618</v>
      </c>
      <c r="V26" s="15">
        <f t="shared" si="4"/>
        <v>69.760489992634618</v>
      </c>
      <c r="W26" s="15">
        <f t="shared" si="4"/>
        <v>79.72627427729671</v>
      </c>
      <c r="X26" s="15">
        <f>X23 * 1000 * 2</f>
        <v>6</v>
      </c>
    </row>
    <row r="27" spans="1:24" x14ac:dyDescent="0.3">
      <c r="A27" s="1" t="s">
        <v>3</v>
      </c>
      <c r="B27">
        <v>1.4930000000000001</v>
      </c>
      <c r="C27">
        <v>7.0289999999999999</v>
      </c>
      <c r="D27">
        <v>5.8159999999999998</v>
      </c>
      <c r="E27">
        <v>0.318</v>
      </c>
      <c r="F27">
        <v>0.28999999999999998</v>
      </c>
      <c r="G27">
        <v>0.22600000000000001</v>
      </c>
      <c r="H27">
        <v>0.38700000000000001</v>
      </c>
      <c r="I27">
        <v>0.79400000000000004</v>
      </c>
      <c r="J27">
        <v>0.45900000000000002</v>
      </c>
      <c r="K27">
        <v>0.11600000000000001</v>
      </c>
      <c r="L27">
        <v>0.218</v>
      </c>
      <c r="N27" s="11"/>
      <c r="O27" s="15">
        <f>O23 * 10000 ^2</f>
        <v>3300000</v>
      </c>
      <c r="P27" s="15">
        <f>P23 * 10000 ^2</f>
        <v>1500000</v>
      </c>
      <c r="Q27" s="15">
        <f>Q23 * 10000 ^2</f>
        <v>1400000</v>
      </c>
      <c r="R27" s="15">
        <f>R23 *(10000 * (LOG(10000, 2)))</f>
        <v>797.26274277296704</v>
      </c>
      <c r="S27" s="15">
        <f t="shared" ref="S27:W27" si="5">S23 *(10000 * (LOG(10000, 2)))</f>
        <v>797.26274277296704</v>
      </c>
      <c r="T27" s="15">
        <f t="shared" si="5"/>
        <v>930.13986656846146</v>
      </c>
      <c r="U27" s="15">
        <f t="shared" si="5"/>
        <v>930.13986656846146</v>
      </c>
      <c r="V27" s="15">
        <f t="shared" si="5"/>
        <v>930.13986656846146</v>
      </c>
      <c r="W27" s="15">
        <f t="shared" si="5"/>
        <v>1063.016990363956</v>
      </c>
      <c r="X27" s="15">
        <f>X23 * 10000 * 2</f>
        <v>60</v>
      </c>
    </row>
    <row r="28" spans="1:24" x14ac:dyDescent="0.3">
      <c r="A28" s="1" t="s">
        <v>4</v>
      </c>
      <c r="B28">
        <v>0.66900000000000004</v>
      </c>
      <c r="C28">
        <v>3.2869999999999999</v>
      </c>
      <c r="D28">
        <v>2.5760000000000001</v>
      </c>
      <c r="E28">
        <v>0.16800000000000001</v>
      </c>
      <c r="F28">
        <v>0.158</v>
      </c>
      <c r="G28">
        <v>0.13</v>
      </c>
      <c r="H28">
        <v>0.18099999999999999</v>
      </c>
      <c r="I28">
        <v>0.35699999999999998</v>
      </c>
      <c r="J28">
        <v>0.253</v>
      </c>
      <c r="K28">
        <v>8.6999999999999994E-2</v>
      </c>
      <c r="L28">
        <v>0.11600000000000001</v>
      </c>
    </row>
    <row r="29" spans="1:24" x14ac:dyDescent="0.3">
      <c r="A29" s="8" t="s">
        <v>25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24" x14ac:dyDescent="0.3">
      <c r="A30" s="1" t="s">
        <v>1</v>
      </c>
      <c r="B30">
        <v>0.185</v>
      </c>
      <c r="C30">
        <v>0.88</v>
      </c>
      <c r="D30">
        <v>1.0149999999999999</v>
      </c>
      <c r="E30">
        <v>3.7999999999999999E-2</v>
      </c>
      <c r="F30">
        <v>3.7999999999999999E-2</v>
      </c>
      <c r="G30">
        <v>5.8000000000000003E-2</v>
      </c>
      <c r="H30">
        <v>1.0349999999999999</v>
      </c>
      <c r="I30">
        <v>1.0349999999999999</v>
      </c>
      <c r="J30">
        <v>0.04</v>
      </c>
      <c r="K30">
        <v>2.4E-2</v>
      </c>
      <c r="L30">
        <v>3.0000000000000001E-3</v>
      </c>
      <c r="N30" s="2"/>
      <c r="O30" s="13"/>
      <c r="P30" s="13"/>
      <c r="Q30" s="13"/>
      <c r="R30" s="13"/>
      <c r="S30" s="13"/>
    </row>
    <row r="31" spans="1:24" x14ac:dyDescent="0.3">
      <c r="A31" s="1" t="s">
        <v>2</v>
      </c>
      <c r="B31">
        <v>0.188</v>
      </c>
      <c r="C31">
        <v>0.879</v>
      </c>
      <c r="D31">
        <v>0.88400000000000001</v>
      </c>
      <c r="E31">
        <v>3.5000000000000003E-2</v>
      </c>
      <c r="F31">
        <v>3.6999999999999998E-2</v>
      </c>
      <c r="G31">
        <v>5.7000000000000002E-2</v>
      </c>
      <c r="H31">
        <v>1.0469999999999999</v>
      </c>
      <c r="I31">
        <v>1.1080000000000001</v>
      </c>
      <c r="J31">
        <v>3.9E-2</v>
      </c>
      <c r="K31">
        <v>1.2E-2</v>
      </c>
      <c r="L31">
        <v>3.0000000000000001E-3</v>
      </c>
      <c r="N31" s="12"/>
    </row>
    <row r="32" spans="1:24" x14ac:dyDescent="0.3">
      <c r="A32" s="1" t="s">
        <v>3</v>
      </c>
      <c r="B32">
        <v>0.313</v>
      </c>
      <c r="C32">
        <v>1.6220000000000001</v>
      </c>
      <c r="D32">
        <v>1.782</v>
      </c>
      <c r="E32">
        <v>6.4000000000000001E-2</v>
      </c>
      <c r="F32">
        <v>5.8999999999999997E-2</v>
      </c>
      <c r="G32">
        <v>0.124</v>
      </c>
      <c r="H32">
        <v>1.1180000000000001</v>
      </c>
      <c r="I32">
        <v>1.456</v>
      </c>
      <c r="J32">
        <v>9.4E-2</v>
      </c>
      <c r="K32">
        <v>9.7000000000000003E-2</v>
      </c>
      <c r="L32">
        <v>4.2000000000000003E-2</v>
      </c>
      <c r="N32" s="12"/>
    </row>
    <row r="33" spans="1:24" x14ac:dyDescent="0.3">
      <c r="A33" s="1" t="s">
        <v>4</v>
      </c>
      <c r="B33">
        <v>0.60499999999999998</v>
      </c>
      <c r="C33">
        <v>3.012</v>
      </c>
      <c r="D33">
        <v>3.0070000000000001</v>
      </c>
      <c r="E33">
        <v>0.10199999999999999</v>
      </c>
      <c r="F33">
        <v>0.09</v>
      </c>
      <c r="G33">
        <v>0.121</v>
      </c>
      <c r="H33">
        <v>2.5910000000000002</v>
      </c>
      <c r="I33">
        <v>2.9940000000000002</v>
      </c>
      <c r="J33">
        <v>8.6999999999999994E-2</v>
      </c>
      <c r="K33">
        <v>8.5999999999999993E-2</v>
      </c>
      <c r="L33">
        <v>2.8000000000000001E-2</v>
      </c>
    </row>
    <row r="34" spans="1:24" x14ac:dyDescent="0.3">
      <c r="A34" s="2" t="s">
        <v>7</v>
      </c>
      <c r="B34" s="3" t="s">
        <v>8</v>
      </c>
      <c r="C34" s="3" t="s">
        <v>9</v>
      </c>
      <c r="D34" s="3" t="s">
        <v>10</v>
      </c>
      <c r="E34" s="6" t="s">
        <v>11</v>
      </c>
      <c r="F34" s="6" t="s">
        <v>12</v>
      </c>
      <c r="G34" s="6" t="s">
        <v>13</v>
      </c>
      <c r="H34" s="6" t="s">
        <v>14</v>
      </c>
      <c r="I34" s="6" t="s">
        <v>22</v>
      </c>
      <c r="J34" s="6" t="s">
        <v>15</v>
      </c>
      <c r="K34" s="6" t="s">
        <v>16</v>
      </c>
      <c r="L34" s="5" t="s">
        <v>24</v>
      </c>
    </row>
    <row r="35" spans="1:24" x14ac:dyDescent="0.3">
      <c r="A35" s="9" t="s">
        <v>18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Q35" t="s">
        <v>29</v>
      </c>
    </row>
    <row r="36" spans="1:24" x14ac:dyDescent="0.3">
      <c r="A36" s="8" t="s">
        <v>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O36">
        <v>500</v>
      </c>
      <c r="P36">
        <v>1000</v>
      </c>
      <c r="Q36">
        <v>1500</v>
      </c>
      <c r="R36">
        <v>2000</v>
      </c>
      <c r="S36">
        <v>2500</v>
      </c>
      <c r="T36">
        <v>3000</v>
      </c>
      <c r="U36">
        <v>3500</v>
      </c>
      <c r="V36">
        <v>4000</v>
      </c>
      <c r="W36">
        <v>4500</v>
      </c>
      <c r="X36">
        <v>5000</v>
      </c>
    </row>
    <row r="37" spans="1:24" x14ac:dyDescent="0.3">
      <c r="A37" s="1" t="s">
        <v>1</v>
      </c>
      <c r="B37">
        <v>237.3</v>
      </c>
      <c r="C37">
        <v>112.9</v>
      </c>
      <c r="D37">
        <v>92.2</v>
      </c>
      <c r="E37">
        <v>2</v>
      </c>
      <c r="F37">
        <v>1.5</v>
      </c>
      <c r="G37">
        <v>1.5</v>
      </c>
      <c r="H37">
        <v>2.9</v>
      </c>
      <c r="I37">
        <v>2.9</v>
      </c>
      <c r="J37">
        <v>2.8</v>
      </c>
      <c r="K37">
        <v>0.2</v>
      </c>
      <c r="L37">
        <v>0.13</v>
      </c>
      <c r="N37" t="s">
        <v>28</v>
      </c>
      <c r="O37">
        <v>0.11</v>
      </c>
      <c r="P37">
        <v>0.22</v>
      </c>
      <c r="Q37">
        <v>0.34</v>
      </c>
      <c r="R37">
        <v>0.49</v>
      </c>
      <c r="S37">
        <v>0.67</v>
      </c>
      <c r="T37">
        <v>0.81</v>
      </c>
      <c r="U37">
        <v>0.94</v>
      </c>
      <c r="V37">
        <v>1.1399999999999999</v>
      </c>
      <c r="W37">
        <v>1.31</v>
      </c>
      <c r="X37">
        <v>1.53</v>
      </c>
    </row>
    <row r="38" spans="1:24" x14ac:dyDescent="0.3">
      <c r="A38" s="1" t="s">
        <v>2</v>
      </c>
      <c r="B38">
        <v>239.6</v>
      </c>
      <c r="C38">
        <v>109.2</v>
      </c>
      <c r="D38">
        <v>88.4</v>
      </c>
      <c r="E38">
        <v>1.2</v>
      </c>
      <c r="F38">
        <v>1.1000000000000001</v>
      </c>
      <c r="G38">
        <v>1.8</v>
      </c>
      <c r="H38">
        <v>14</v>
      </c>
      <c r="I38">
        <v>14.6</v>
      </c>
      <c r="J38">
        <v>1.6</v>
      </c>
      <c r="K38">
        <v>0.1</v>
      </c>
      <c r="L38">
        <v>0.1</v>
      </c>
      <c r="N38" t="s">
        <v>27</v>
      </c>
      <c r="O38">
        <f>O37</f>
        <v>0.11</v>
      </c>
      <c r="P38">
        <f>$O$38 * 2 * LOG(2,2)</f>
        <v>0.22</v>
      </c>
      <c r="Q38">
        <f>$O$38 * 3 * LOG(3,2)</f>
        <v>0.52303762523798158</v>
      </c>
      <c r="R38">
        <f>$O$38 * 4 * LOG(4,2)</f>
        <v>0.88</v>
      </c>
      <c r="S38">
        <f>$O$38 * 5 * LOG(5,2)</f>
        <v>1.2770604521880493</v>
      </c>
      <c r="T38">
        <f>$O$38 * 6 * LOG(6,2)</f>
        <v>1.7060752504759631</v>
      </c>
      <c r="U38">
        <f>$O$38 * 7 * LOG(7,2)</f>
        <v>2.1616632899843551</v>
      </c>
      <c r="V38">
        <f>$O$38 * 8 * LOG(8,2)</f>
        <v>2.64</v>
      </c>
      <c r="W38">
        <f>$O$38 * 9 * LOG(9,2)</f>
        <v>3.1382257514278895</v>
      </c>
      <c r="X38">
        <f>$O$38 * 10 * LOG(10,2)</f>
        <v>3.6541209043760992</v>
      </c>
    </row>
    <row r="39" spans="1:24" x14ac:dyDescent="0.3">
      <c r="A39" s="1" t="s">
        <v>3</v>
      </c>
      <c r="B39">
        <v>1536.5</v>
      </c>
      <c r="C39">
        <v>727.3</v>
      </c>
      <c r="D39">
        <v>580.5</v>
      </c>
      <c r="E39">
        <v>9</v>
      </c>
      <c r="F39">
        <v>6.8</v>
      </c>
      <c r="G39">
        <v>4.5999999999999996</v>
      </c>
      <c r="H39">
        <v>4.9000000000000004</v>
      </c>
      <c r="I39">
        <v>5.0999999999999996</v>
      </c>
      <c r="J39">
        <v>8.3000000000000007</v>
      </c>
      <c r="K39">
        <v>1.4</v>
      </c>
      <c r="L39">
        <v>3.87</v>
      </c>
    </row>
    <row r="40" spans="1:24" x14ac:dyDescent="0.3">
      <c r="A40" s="1" t="s">
        <v>4</v>
      </c>
      <c r="B40">
        <v>742.6</v>
      </c>
      <c r="C40">
        <v>345.8</v>
      </c>
      <c r="D40">
        <v>264.2</v>
      </c>
      <c r="E40">
        <v>4</v>
      </c>
      <c r="F40">
        <v>3.1</v>
      </c>
      <c r="G40">
        <v>2.2000000000000002</v>
      </c>
      <c r="H40">
        <v>2.2999999999999998</v>
      </c>
      <c r="I40">
        <v>2.2999999999999998</v>
      </c>
      <c r="J40">
        <v>3.8</v>
      </c>
      <c r="K40">
        <v>1.2</v>
      </c>
      <c r="L40">
        <v>1.9600000000000002</v>
      </c>
      <c r="P40" t="s">
        <v>30</v>
      </c>
    </row>
    <row r="41" spans="1:24" x14ac:dyDescent="0.3">
      <c r="A41" s="8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O41">
        <v>500</v>
      </c>
      <c r="P41">
        <v>1000</v>
      </c>
      <c r="Q41">
        <v>1500</v>
      </c>
      <c r="R41">
        <v>2000</v>
      </c>
      <c r="S41">
        <v>2500</v>
      </c>
      <c r="T41">
        <v>3000</v>
      </c>
      <c r="U41">
        <v>3500</v>
      </c>
      <c r="V41">
        <v>4000</v>
      </c>
      <c r="W41">
        <v>4500</v>
      </c>
      <c r="X41">
        <v>5000</v>
      </c>
    </row>
    <row r="42" spans="1:24" x14ac:dyDescent="0.3">
      <c r="A42" s="1" t="s">
        <v>1</v>
      </c>
      <c r="B42">
        <v>179.1</v>
      </c>
      <c r="C42">
        <v>93.1</v>
      </c>
      <c r="D42">
        <v>86.8</v>
      </c>
      <c r="E42">
        <v>1.4</v>
      </c>
      <c r="F42">
        <v>1</v>
      </c>
      <c r="G42">
        <v>1.1000000000000001</v>
      </c>
      <c r="H42">
        <v>2.5</v>
      </c>
      <c r="I42">
        <v>3.4</v>
      </c>
      <c r="J42">
        <v>1.9</v>
      </c>
      <c r="K42">
        <v>0.2</v>
      </c>
      <c r="L42">
        <v>6.9999999999999993E-2</v>
      </c>
      <c r="N42" t="s">
        <v>28</v>
      </c>
      <c r="O42">
        <v>3.9</v>
      </c>
      <c r="P42">
        <v>12.5</v>
      </c>
      <c r="Q42">
        <v>25.1</v>
      </c>
      <c r="R42">
        <v>43.2</v>
      </c>
      <c r="S42">
        <v>69.900000000000006</v>
      </c>
      <c r="T42">
        <v>90</v>
      </c>
      <c r="U42">
        <v>121</v>
      </c>
      <c r="V42">
        <v>159.30000000000001</v>
      </c>
      <c r="W42">
        <v>202.7</v>
      </c>
      <c r="X42">
        <v>244.3</v>
      </c>
    </row>
    <row r="43" spans="1:24" x14ac:dyDescent="0.3">
      <c r="A43" s="1" t="s">
        <v>2</v>
      </c>
      <c r="B43">
        <v>180.5</v>
      </c>
      <c r="C43">
        <v>88.8</v>
      </c>
      <c r="D43">
        <v>88.7</v>
      </c>
      <c r="E43">
        <v>0.8</v>
      </c>
      <c r="F43">
        <v>0.5</v>
      </c>
      <c r="G43">
        <v>1</v>
      </c>
      <c r="H43">
        <v>13</v>
      </c>
      <c r="I43">
        <v>14.4</v>
      </c>
      <c r="J43">
        <v>1.6</v>
      </c>
      <c r="K43">
        <v>0.1</v>
      </c>
      <c r="L43">
        <v>0.04</v>
      </c>
      <c r="N43" t="s">
        <v>27</v>
      </c>
      <c r="O43">
        <f>O42</f>
        <v>3.9</v>
      </c>
      <c r="P43">
        <f>$O$43 * (2^2)</f>
        <v>15.6</v>
      </c>
      <c r="Q43">
        <f>$O$43 * (3^2)</f>
        <v>35.1</v>
      </c>
      <c r="R43">
        <f>$O$43 * (4^2)</f>
        <v>62.4</v>
      </c>
      <c r="S43">
        <f>$O$43 * (5^2)</f>
        <v>97.5</v>
      </c>
      <c r="T43">
        <f>$O$43 * (6^2)</f>
        <v>140.4</v>
      </c>
      <c r="U43">
        <f>$O$43 * (7^2)</f>
        <v>191.1</v>
      </c>
      <c r="V43">
        <f>$O$43 * (8^2)</f>
        <v>249.6</v>
      </c>
      <c r="W43">
        <f>$O$43 * (9^2)</f>
        <v>315.89999999999998</v>
      </c>
      <c r="X43">
        <f>$O$43 * (10^2)</f>
        <v>390</v>
      </c>
    </row>
    <row r="44" spans="1:24" x14ac:dyDescent="0.3">
      <c r="A44" s="1" t="s">
        <v>3</v>
      </c>
      <c r="B44">
        <v>1535.2</v>
      </c>
      <c r="C44">
        <v>762.9</v>
      </c>
      <c r="D44">
        <v>604.5</v>
      </c>
      <c r="E44">
        <v>6.2</v>
      </c>
      <c r="F44">
        <v>5.3</v>
      </c>
      <c r="G44">
        <v>3.8</v>
      </c>
      <c r="H44">
        <v>7.8</v>
      </c>
      <c r="I44">
        <v>13.2</v>
      </c>
      <c r="J44">
        <v>6.8</v>
      </c>
      <c r="K44">
        <v>1.6</v>
      </c>
      <c r="L44">
        <v>3.56</v>
      </c>
    </row>
    <row r="45" spans="1:24" x14ac:dyDescent="0.3">
      <c r="A45" s="1" t="s">
        <v>4</v>
      </c>
      <c r="B45">
        <v>690.1</v>
      </c>
      <c r="C45">
        <v>340.7</v>
      </c>
      <c r="D45">
        <v>262.8</v>
      </c>
      <c r="E45">
        <v>3</v>
      </c>
      <c r="F45">
        <v>2.5</v>
      </c>
      <c r="G45">
        <v>1.8</v>
      </c>
      <c r="H45">
        <v>3.3</v>
      </c>
      <c r="I45">
        <v>5</v>
      </c>
      <c r="J45">
        <v>3.9</v>
      </c>
      <c r="K45">
        <v>0.9</v>
      </c>
      <c r="L45">
        <v>1.56</v>
      </c>
      <c r="P45" t="s">
        <v>31</v>
      </c>
    </row>
    <row r="46" spans="1:24" x14ac:dyDescent="0.3">
      <c r="A46" s="8" t="s">
        <v>25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O46">
        <v>500</v>
      </c>
      <c r="P46">
        <v>1000</v>
      </c>
      <c r="Q46">
        <v>1500</v>
      </c>
      <c r="R46">
        <v>2000</v>
      </c>
      <c r="S46">
        <v>2500</v>
      </c>
      <c r="T46">
        <v>3000</v>
      </c>
      <c r="U46">
        <v>3500</v>
      </c>
      <c r="V46">
        <v>4000</v>
      </c>
      <c r="W46">
        <v>4500</v>
      </c>
      <c r="X46">
        <v>5000</v>
      </c>
    </row>
    <row r="47" spans="1:24" x14ac:dyDescent="0.3">
      <c r="A47" s="1" t="s">
        <v>1</v>
      </c>
      <c r="B47">
        <v>201.1</v>
      </c>
      <c r="C47">
        <v>98.3</v>
      </c>
      <c r="D47">
        <v>100.4</v>
      </c>
      <c r="E47">
        <v>0.6</v>
      </c>
      <c r="F47">
        <v>0.6</v>
      </c>
      <c r="G47">
        <v>0.8</v>
      </c>
      <c r="H47">
        <v>148</v>
      </c>
      <c r="I47">
        <v>110.7</v>
      </c>
      <c r="J47">
        <v>0.5</v>
      </c>
      <c r="K47">
        <v>0.2</v>
      </c>
      <c r="L47">
        <v>0.04</v>
      </c>
      <c r="N47" t="s">
        <v>28</v>
      </c>
      <c r="O47">
        <v>2.4E-2</v>
      </c>
      <c r="P47">
        <v>4.8000000000000001E-2</v>
      </c>
      <c r="Q47">
        <v>7.1999999999999995E-2</v>
      </c>
      <c r="R47">
        <v>9.2999999999999999E-2</v>
      </c>
      <c r="S47">
        <v>0.11899999999999999</v>
      </c>
      <c r="T47">
        <v>0.14099999999999999</v>
      </c>
      <c r="U47">
        <v>0.16400000000000001</v>
      </c>
      <c r="V47">
        <v>0.187</v>
      </c>
      <c r="W47">
        <v>0.20799999999999999</v>
      </c>
      <c r="X47">
        <v>0.23100000000000001</v>
      </c>
    </row>
    <row r="48" spans="1:24" x14ac:dyDescent="0.3">
      <c r="A48" s="1" t="s">
        <v>2</v>
      </c>
      <c r="B48">
        <v>199.8</v>
      </c>
      <c r="C48">
        <v>95.2</v>
      </c>
      <c r="D48">
        <v>92.8</v>
      </c>
      <c r="E48">
        <v>0.6</v>
      </c>
      <c r="F48">
        <v>0.5</v>
      </c>
      <c r="G48">
        <v>0.9</v>
      </c>
      <c r="H48">
        <v>150.6</v>
      </c>
      <c r="I48">
        <v>113.5</v>
      </c>
      <c r="J48">
        <v>0.3</v>
      </c>
      <c r="K48">
        <v>0.1</v>
      </c>
      <c r="L48">
        <v>0.04</v>
      </c>
      <c r="N48" t="s">
        <v>27</v>
      </c>
      <c r="O48">
        <f>O47</f>
        <v>2.4E-2</v>
      </c>
      <c r="P48">
        <f>$O$48 *2 * 2</f>
        <v>9.6000000000000002E-2</v>
      </c>
      <c r="Q48">
        <f>$O$48 *3 * 2</f>
        <v>0.14400000000000002</v>
      </c>
      <c r="R48">
        <f>$O$48 *4 * 2</f>
        <v>0.192</v>
      </c>
      <c r="S48">
        <f>$O$48 *5 * 2</f>
        <v>0.24</v>
      </c>
      <c r="T48">
        <f>$O$48 *6 * 2</f>
        <v>0.28800000000000003</v>
      </c>
      <c r="U48">
        <f>$O$48 *7 * 2</f>
        <v>0.33600000000000002</v>
      </c>
      <c r="V48">
        <f>$O$48 *8 * 2</f>
        <v>0.38400000000000001</v>
      </c>
      <c r="W48">
        <f>$O$48 *9 * 2</f>
        <v>0.432</v>
      </c>
      <c r="X48">
        <f>$O$48 *10 * 2</f>
        <v>0.48</v>
      </c>
    </row>
    <row r="49" spans="1:12" x14ac:dyDescent="0.3">
      <c r="A49" s="1" t="s">
        <v>3</v>
      </c>
      <c r="B49">
        <v>331.7</v>
      </c>
      <c r="C49">
        <v>169.4</v>
      </c>
      <c r="D49">
        <v>176.6</v>
      </c>
      <c r="E49">
        <v>1.1000000000000001</v>
      </c>
      <c r="F49">
        <v>0.9</v>
      </c>
      <c r="G49">
        <v>1.8</v>
      </c>
      <c r="H49">
        <v>100.9</v>
      </c>
      <c r="I49">
        <v>143.69999999999999</v>
      </c>
      <c r="J49">
        <v>1.3</v>
      </c>
      <c r="K49">
        <v>1</v>
      </c>
      <c r="L49">
        <v>0.63</v>
      </c>
    </row>
    <row r="50" spans="1:12" x14ac:dyDescent="0.3">
      <c r="A50" s="1" t="s">
        <v>4</v>
      </c>
      <c r="B50">
        <v>612.1</v>
      </c>
      <c r="C50">
        <v>310.39999999999998</v>
      </c>
      <c r="D50">
        <v>294.5</v>
      </c>
      <c r="E50">
        <v>1.6</v>
      </c>
      <c r="F50">
        <v>1.3</v>
      </c>
      <c r="G50">
        <v>1.6</v>
      </c>
      <c r="H50">
        <v>251.8</v>
      </c>
      <c r="I50">
        <v>296</v>
      </c>
      <c r="J50">
        <v>1</v>
      </c>
      <c r="K50">
        <v>0.8</v>
      </c>
      <c r="L50">
        <v>0.42000000000000004</v>
      </c>
    </row>
    <row r="51" spans="1:12" x14ac:dyDescent="0.3">
      <c r="A51" s="2" t="s">
        <v>7</v>
      </c>
      <c r="B51" s="3" t="s">
        <v>8</v>
      </c>
      <c r="C51" s="3" t="s">
        <v>9</v>
      </c>
      <c r="D51" s="3" t="s">
        <v>10</v>
      </c>
      <c r="E51" s="6" t="s">
        <v>11</v>
      </c>
      <c r="F51" s="6" t="s">
        <v>12</v>
      </c>
      <c r="G51" s="6" t="s">
        <v>13</v>
      </c>
      <c r="H51" s="6" t="s">
        <v>14</v>
      </c>
      <c r="I51" s="6" t="s">
        <v>22</v>
      </c>
      <c r="J51" s="6" t="s">
        <v>15</v>
      </c>
      <c r="K51" s="6" t="s">
        <v>16</v>
      </c>
      <c r="L51" s="5" t="s">
        <v>24</v>
      </c>
    </row>
    <row r="52" spans="1:12" x14ac:dyDescent="0.3">
      <c r="A52" s="9" t="s">
        <v>19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x14ac:dyDescent="0.3">
      <c r="A53" s="8" t="s">
        <v>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3">
      <c r="A54" s="1" t="s">
        <v>1</v>
      </c>
      <c r="B54">
        <v>24342</v>
      </c>
      <c r="C54">
        <v>10893</v>
      </c>
      <c r="D54">
        <v>8951</v>
      </c>
      <c r="E54">
        <v>23</v>
      </c>
      <c r="F54">
        <v>22</v>
      </c>
      <c r="G54">
        <v>25</v>
      </c>
      <c r="H54">
        <v>152</v>
      </c>
      <c r="I54">
        <v>157</v>
      </c>
      <c r="J54">
        <v>31</v>
      </c>
      <c r="K54">
        <v>2</v>
      </c>
      <c r="L54">
        <v>1.3</v>
      </c>
    </row>
    <row r="55" spans="1:12" x14ac:dyDescent="0.3">
      <c r="A55" s="1" t="s">
        <v>2</v>
      </c>
      <c r="B55">
        <v>24425</v>
      </c>
      <c r="C55">
        <v>11158</v>
      </c>
      <c r="D55">
        <v>9155</v>
      </c>
      <c r="E55">
        <v>11</v>
      </c>
      <c r="F55">
        <v>12</v>
      </c>
      <c r="G55">
        <v>12</v>
      </c>
      <c r="H55">
        <v>1830</v>
      </c>
      <c r="I55">
        <v>1346</v>
      </c>
      <c r="J55">
        <v>20</v>
      </c>
      <c r="K55">
        <v>1</v>
      </c>
      <c r="L55">
        <v>1.1000000000000001</v>
      </c>
    </row>
    <row r="56" spans="1:12" x14ac:dyDescent="0.3">
      <c r="A56" s="1" t="s">
        <v>3</v>
      </c>
      <c r="B56">
        <v>168179</v>
      </c>
      <c r="C56">
        <v>75163</v>
      </c>
      <c r="D56">
        <v>59015</v>
      </c>
      <c r="E56">
        <v>153</v>
      </c>
      <c r="F56">
        <v>113</v>
      </c>
      <c r="G56">
        <v>63</v>
      </c>
      <c r="H56">
        <v>71</v>
      </c>
      <c r="I56">
        <v>68</v>
      </c>
      <c r="J56">
        <v>117</v>
      </c>
      <c r="K56">
        <v>19</v>
      </c>
      <c r="L56">
        <v>54.4</v>
      </c>
    </row>
    <row r="57" spans="1:12" x14ac:dyDescent="0.3">
      <c r="A57" s="1" t="s">
        <v>4</v>
      </c>
      <c r="B57">
        <v>75162</v>
      </c>
      <c r="C57">
        <v>33769</v>
      </c>
      <c r="D57">
        <v>28107</v>
      </c>
      <c r="E57">
        <v>61</v>
      </c>
      <c r="F57">
        <v>49</v>
      </c>
      <c r="G57">
        <v>30</v>
      </c>
      <c r="H57">
        <v>35</v>
      </c>
      <c r="I57">
        <v>35</v>
      </c>
      <c r="J57">
        <v>49</v>
      </c>
      <c r="K57">
        <v>10</v>
      </c>
      <c r="L57">
        <v>24.9</v>
      </c>
    </row>
    <row r="58" spans="1:12" x14ac:dyDescent="0.3">
      <c r="A58" s="8" t="s">
        <v>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3">
      <c r="A59" s="1" t="s">
        <v>1</v>
      </c>
      <c r="B59">
        <v>17455</v>
      </c>
      <c r="C59">
        <v>8627</v>
      </c>
      <c r="D59">
        <v>8425</v>
      </c>
      <c r="E59">
        <v>27</v>
      </c>
      <c r="F59">
        <v>21</v>
      </c>
      <c r="G59">
        <v>28</v>
      </c>
      <c r="H59">
        <v>133</v>
      </c>
      <c r="I59">
        <v>147</v>
      </c>
      <c r="J59">
        <v>27</v>
      </c>
      <c r="K59">
        <v>10</v>
      </c>
      <c r="L59">
        <v>0.6</v>
      </c>
    </row>
    <row r="60" spans="1:12" x14ac:dyDescent="0.3">
      <c r="A60" s="1" t="s">
        <v>2</v>
      </c>
      <c r="B60">
        <v>18077</v>
      </c>
      <c r="C60">
        <v>8893</v>
      </c>
      <c r="D60">
        <v>9221</v>
      </c>
      <c r="E60">
        <v>7</v>
      </c>
      <c r="F60">
        <v>5</v>
      </c>
      <c r="G60">
        <v>9</v>
      </c>
      <c r="H60">
        <v>1776</v>
      </c>
      <c r="I60">
        <v>1286</v>
      </c>
      <c r="J60">
        <v>16</v>
      </c>
      <c r="K60">
        <v>1</v>
      </c>
      <c r="L60">
        <v>0.5</v>
      </c>
    </row>
    <row r="61" spans="1:12" x14ac:dyDescent="0.3">
      <c r="A61" s="1" t="s">
        <v>3</v>
      </c>
      <c r="B61">
        <v>170965</v>
      </c>
      <c r="C61">
        <v>81267</v>
      </c>
      <c r="D61">
        <v>69712</v>
      </c>
      <c r="E61">
        <v>108</v>
      </c>
      <c r="F61">
        <v>76</v>
      </c>
      <c r="G61">
        <v>49</v>
      </c>
      <c r="H61">
        <v>116</v>
      </c>
      <c r="I61">
        <v>167</v>
      </c>
      <c r="J61">
        <v>89</v>
      </c>
      <c r="K61">
        <v>22</v>
      </c>
      <c r="L61">
        <v>49.8</v>
      </c>
    </row>
    <row r="62" spans="1:12" x14ac:dyDescent="0.3">
      <c r="A62" s="1" t="s">
        <v>4</v>
      </c>
      <c r="B62">
        <v>65543</v>
      </c>
      <c r="C62">
        <v>32866</v>
      </c>
      <c r="D62">
        <v>30887</v>
      </c>
      <c r="E62">
        <v>47</v>
      </c>
      <c r="F62">
        <v>32</v>
      </c>
      <c r="G62">
        <v>25</v>
      </c>
      <c r="H62">
        <v>60</v>
      </c>
      <c r="I62">
        <v>76</v>
      </c>
      <c r="J62">
        <v>46</v>
      </c>
      <c r="K62">
        <v>10</v>
      </c>
      <c r="L62">
        <v>19.399999999999999</v>
      </c>
    </row>
    <row r="63" spans="1:12" x14ac:dyDescent="0.3">
      <c r="A63" s="8" t="s">
        <v>25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3">
      <c r="A64" s="1" t="s">
        <v>1</v>
      </c>
      <c r="B64">
        <v>18129</v>
      </c>
      <c r="C64">
        <v>8663</v>
      </c>
      <c r="D64">
        <v>9453</v>
      </c>
      <c r="E64">
        <v>19</v>
      </c>
      <c r="F64">
        <v>18</v>
      </c>
      <c r="G64">
        <v>13</v>
      </c>
      <c r="H64" s="7" t="s">
        <v>21</v>
      </c>
      <c r="I64">
        <v>9598</v>
      </c>
      <c r="J64">
        <v>10</v>
      </c>
      <c r="K64">
        <v>2</v>
      </c>
      <c r="L64">
        <v>0.5</v>
      </c>
    </row>
    <row r="65" spans="1:12" x14ac:dyDescent="0.3">
      <c r="A65" s="1" t="s">
        <v>2</v>
      </c>
      <c r="B65">
        <v>18560</v>
      </c>
      <c r="C65">
        <v>9040</v>
      </c>
      <c r="D65">
        <v>9249</v>
      </c>
      <c r="E65">
        <v>6</v>
      </c>
      <c r="F65">
        <v>7</v>
      </c>
      <c r="G65">
        <v>9</v>
      </c>
      <c r="H65" s="7" t="s">
        <v>21</v>
      </c>
      <c r="I65">
        <v>10551</v>
      </c>
      <c r="J65">
        <v>7</v>
      </c>
      <c r="K65">
        <v>1</v>
      </c>
      <c r="L65">
        <v>0.4</v>
      </c>
    </row>
    <row r="66" spans="1:12" x14ac:dyDescent="0.3">
      <c r="A66" s="1" t="s">
        <v>3</v>
      </c>
      <c r="B66">
        <v>32271</v>
      </c>
      <c r="C66">
        <v>16031</v>
      </c>
      <c r="D66">
        <v>18995</v>
      </c>
      <c r="E66">
        <v>15</v>
      </c>
      <c r="F66">
        <v>14</v>
      </c>
      <c r="G66">
        <v>25</v>
      </c>
      <c r="H66" s="7" t="s">
        <v>21</v>
      </c>
      <c r="I66">
        <v>13338</v>
      </c>
      <c r="J66">
        <v>17</v>
      </c>
      <c r="K66">
        <v>10</v>
      </c>
      <c r="L66">
        <v>8</v>
      </c>
    </row>
    <row r="67" spans="1:12" x14ac:dyDescent="0.3">
      <c r="A67" s="1" t="s">
        <v>4</v>
      </c>
      <c r="B67">
        <v>63219</v>
      </c>
      <c r="C67">
        <v>30042</v>
      </c>
      <c r="D67">
        <v>30350</v>
      </c>
      <c r="E67">
        <v>21</v>
      </c>
      <c r="F67">
        <v>16</v>
      </c>
      <c r="G67">
        <v>21</v>
      </c>
      <c r="H67" s="7" t="s">
        <v>21</v>
      </c>
      <c r="I67">
        <v>28632</v>
      </c>
      <c r="J67">
        <v>11</v>
      </c>
      <c r="K67">
        <v>8</v>
      </c>
      <c r="L67">
        <v>5.0999999999999996</v>
      </c>
    </row>
    <row r="68" spans="1:12" x14ac:dyDescent="0.3">
      <c r="A68" s="2" t="s">
        <v>7</v>
      </c>
      <c r="B68" s="3" t="s">
        <v>8</v>
      </c>
      <c r="C68" s="3" t="s">
        <v>9</v>
      </c>
      <c r="D68" s="3" t="s">
        <v>10</v>
      </c>
      <c r="E68" s="6" t="s">
        <v>11</v>
      </c>
      <c r="F68" s="6" t="s">
        <v>12</v>
      </c>
      <c r="G68" s="6" t="s">
        <v>13</v>
      </c>
      <c r="H68" s="6" t="s">
        <v>14</v>
      </c>
      <c r="I68" s="6" t="s">
        <v>22</v>
      </c>
      <c r="J68" s="6" t="s">
        <v>15</v>
      </c>
      <c r="K68" s="6" t="s">
        <v>16</v>
      </c>
      <c r="L68" s="5" t="s">
        <v>24</v>
      </c>
    </row>
    <row r="69" spans="1:12" x14ac:dyDescent="0.3">
      <c r="A69" s="9" t="s">
        <v>20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3">
      <c r="A70" s="8" t="s">
        <v>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x14ac:dyDescent="0.3">
      <c r="A71" s="1" t="s">
        <v>1</v>
      </c>
      <c r="B71" s="7" t="s">
        <v>21</v>
      </c>
      <c r="C71" s="7" t="s">
        <v>21</v>
      </c>
      <c r="D71" s="7" t="s">
        <v>21</v>
      </c>
      <c r="E71">
        <v>232</v>
      </c>
      <c r="F71">
        <v>602</v>
      </c>
      <c r="G71">
        <v>187</v>
      </c>
      <c r="H71" s="7" t="s">
        <v>21</v>
      </c>
      <c r="I71">
        <v>12657</v>
      </c>
      <c r="J71">
        <v>290</v>
      </c>
      <c r="K71">
        <v>23</v>
      </c>
      <c r="L71">
        <v>13</v>
      </c>
    </row>
    <row r="72" spans="1:12" x14ac:dyDescent="0.3">
      <c r="A72" s="1" t="s">
        <v>2</v>
      </c>
      <c r="B72" s="7" t="s">
        <v>21</v>
      </c>
      <c r="C72" s="7" t="s">
        <v>21</v>
      </c>
      <c r="D72" s="7" t="s">
        <v>21</v>
      </c>
      <c r="E72">
        <v>120</v>
      </c>
      <c r="F72">
        <v>487</v>
      </c>
      <c r="G72">
        <v>133</v>
      </c>
      <c r="H72" s="7" t="s">
        <v>21</v>
      </c>
      <c r="I72">
        <v>135371</v>
      </c>
      <c r="J72">
        <v>237</v>
      </c>
      <c r="K72">
        <v>12</v>
      </c>
      <c r="L72">
        <v>12</v>
      </c>
    </row>
    <row r="73" spans="1:12" x14ac:dyDescent="0.3">
      <c r="A73" s="1" t="s">
        <v>3</v>
      </c>
      <c r="B73" s="7" t="s">
        <v>21</v>
      </c>
      <c r="C73" s="7" t="s">
        <v>21</v>
      </c>
      <c r="D73" s="7" t="s">
        <v>21</v>
      </c>
      <c r="E73">
        <v>2519</v>
      </c>
      <c r="F73">
        <v>4448</v>
      </c>
      <c r="G73">
        <v>781</v>
      </c>
      <c r="H73" s="7" t="s">
        <v>21</v>
      </c>
      <c r="I73">
        <v>835</v>
      </c>
      <c r="J73">
        <v>1547</v>
      </c>
      <c r="K73">
        <v>572</v>
      </c>
      <c r="L73">
        <v>771</v>
      </c>
    </row>
    <row r="74" spans="1:12" x14ac:dyDescent="0.3">
      <c r="A74" s="1" t="s">
        <v>4</v>
      </c>
      <c r="B74" s="7" t="s">
        <v>21</v>
      </c>
      <c r="C74" s="7" t="s">
        <v>21</v>
      </c>
      <c r="D74" s="7" t="s">
        <v>21</v>
      </c>
      <c r="E74">
        <v>1281</v>
      </c>
      <c r="F74">
        <v>2394</v>
      </c>
      <c r="G74">
        <v>430</v>
      </c>
      <c r="H74" s="7" t="s">
        <v>21</v>
      </c>
      <c r="I74">
        <v>1522</v>
      </c>
      <c r="J74">
        <v>812</v>
      </c>
      <c r="K74">
        <v>275</v>
      </c>
      <c r="L74">
        <v>373</v>
      </c>
    </row>
    <row r="75" spans="1:12" x14ac:dyDescent="0.3">
      <c r="A75" s="8" t="s">
        <v>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x14ac:dyDescent="0.3">
      <c r="A76" s="1" t="s">
        <v>1</v>
      </c>
      <c r="B76" s="7" t="s">
        <v>21</v>
      </c>
      <c r="C76" s="7" t="s">
        <v>21</v>
      </c>
      <c r="D76" s="7" t="s">
        <v>21</v>
      </c>
      <c r="E76">
        <v>190</v>
      </c>
      <c r="F76">
        <v>203</v>
      </c>
      <c r="G76">
        <v>178</v>
      </c>
      <c r="H76" s="7" t="s">
        <v>21</v>
      </c>
      <c r="I76">
        <v>12444</v>
      </c>
      <c r="J76">
        <v>288</v>
      </c>
      <c r="K76">
        <v>23</v>
      </c>
      <c r="L76">
        <v>6</v>
      </c>
    </row>
    <row r="77" spans="1:12" x14ac:dyDescent="0.3">
      <c r="A77" s="1" t="s">
        <v>2</v>
      </c>
      <c r="B77" s="7" t="s">
        <v>21</v>
      </c>
      <c r="C77" s="7" t="s">
        <v>21</v>
      </c>
      <c r="D77" s="7" t="s">
        <v>21</v>
      </c>
      <c r="E77">
        <v>80</v>
      </c>
      <c r="F77">
        <v>107</v>
      </c>
      <c r="G77">
        <v>105</v>
      </c>
      <c r="H77" s="7" t="s">
        <v>21</v>
      </c>
      <c r="I77">
        <v>137487</v>
      </c>
      <c r="J77">
        <v>203</v>
      </c>
      <c r="K77">
        <v>11</v>
      </c>
      <c r="L77">
        <v>5</v>
      </c>
    </row>
    <row r="78" spans="1:12" x14ac:dyDescent="0.3">
      <c r="A78" s="1" t="s">
        <v>3</v>
      </c>
      <c r="B78" s="7" t="s">
        <v>21</v>
      </c>
      <c r="C78" s="7" t="s">
        <v>21</v>
      </c>
      <c r="D78" s="7" t="s">
        <v>21</v>
      </c>
      <c r="E78">
        <v>2071</v>
      </c>
      <c r="F78">
        <v>1638</v>
      </c>
      <c r="G78">
        <v>875</v>
      </c>
      <c r="H78" s="7" t="s">
        <v>21</v>
      </c>
      <c r="I78">
        <v>3629</v>
      </c>
      <c r="J78">
        <v>1316</v>
      </c>
      <c r="K78">
        <v>650</v>
      </c>
      <c r="L78">
        <v>717</v>
      </c>
    </row>
    <row r="79" spans="1:12" x14ac:dyDescent="0.3">
      <c r="A79" s="1" t="s">
        <v>4</v>
      </c>
      <c r="B79" s="7" t="s">
        <v>21</v>
      </c>
      <c r="C79" s="7" t="s">
        <v>21</v>
      </c>
      <c r="D79" s="7" t="s">
        <v>21</v>
      </c>
      <c r="E79">
        <v>1076</v>
      </c>
      <c r="F79">
        <v>894</v>
      </c>
      <c r="G79">
        <v>452</v>
      </c>
      <c r="H79" s="7" t="s">
        <v>21</v>
      </c>
      <c r="I79">
        <v>2632</v>
      </c>
      <c r="J79">
        <v>673</v>
      </c>
      <c r="K79">
        <v>387</v>
      </c>
      <c r="L79">
        <v>335</v>
      </c>
    </row>
    <row r="80" spans="1:12" x14ac:dyDescent="0.3">
      <c r="A80" s="8" t="s">
        <v>25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x14ac:dyDescent="0.3">
      <c r="A81" s="1" t="s">
        <v>1</v>
      </c>
      <c r="B81" s="7" t="s">
        <v>21</v>
      </c>
      <c r="C81" s="7" t="s">
        <v>21</v>
      </c>
      <c r="D81" s="7" t="s">
        <v>21</v>
      </c>
      <c r="E81">
        <v>110</v>
      </c>
      <c r="F81">
        <v>160</v>
      </c>
      <c r="G81">
        <v>154</v>
      </c>
      <c r="H81" s="7" t="s">
        <v>21</v>
      </c>
      <c r="I81">
        <v>14560</v>
      </c>
      <c r="J81">
        <v>106</v>
      </c>
      <c r="K81">
        <v>25</v>
      </c>
      <c r="L81">
        <v>5</v>
      </c>
    </row>
    <row r="82" spans="1:12" x14ac:dyDescent="0.3">
      <c r="A82" s="1" t="s">
        <v>2</v>
      </c>
      <c r="B82" s="7" t="s">
        <v>21</v>
      </c>
      <c r="C82" s="7" t="s">
        <v>21</v>
      </c>
      <c r="D82" s="7" t="s">
        <v>21</v>
      </c>
      <c r="E82">
        <v>76</v>
      </c>
      <c r="F82">
        <v>125</v>
      </c>
      <c r="G82">
        <v>105</v>
      </c>
      <c r="H82" s="7" t="s">
        <v>21</v>
      </c>
      <c r="I82">
        <v>790358</v>
      </c>
      <c r="J82">
        <v>59</v>
      </c>
      <c r="K82">
        <v>11</v>
      </c>
      <c r="L82">
        <v>5</v>
      </c>
    </row>
    <row r="83" spans="1:12" x14ac:dyDescent="0.3">
      <c r="A83" s="1" t="s">
        <v>3</v>
      </c>
      <c r="B83" s="7" t="s">
        <v>21</v>
      </c>
      <c r="C83" s="7" t="s">
        <v>21</v>
      </c>
      <c r="D83" s="7" t="s">
        <v>21</v>
      </c>
      <c r="E83">
        <v>217</v>
      </c>
      <c r="F83">
        <v>560</v>
      </c>
      <c r="G83">
        <v>345</v>
      </c>
      <c r="H83" s="7" t="s">
        <v>21</v>
      </c>
      <c r="I83">
        <v>3001</v>
      </c>
      <c r="J83">
        <v>199</v>
      </c>
      <c r="K83">
        <v>107</v>
      </c>
      <c r="L83">
        <v>105</v>
      </c>
    </row>
    <row r="84" spans="1:12" x14ac:dyDescent="0.3">
      <c r="A84" s="1" t="s">
        <v>4</v>
      </c>
      <c r="B84" s="7" t="s">
        <v>21</v>
      </c>
      <c r="C84" s="7" t="s">
        <v>21</v>
      </c>
      <c r="D84" s="7" t="s">
        <v>21</v>
      </c>
      <c r="E84">
        <v>265</v>
      </c>
      <c r="F84">
        <v>401</v>
      </c>
      <c r="G84">
        <v>266</v>
      </c>
      <c r="H84" s="7" t="s">
        <v>21</v>
      </c>
      <c r="I84">
        <v>2397</v>
      </c>
      <c r="J84">
        <v>183</v>
      </c>
      <c r="K84">
        <v>92</v>
      </c>
      <c r="L84">
        <v>61</v>
      </c>
    </row>
    <row r="85" spans="1:12" x14ac:dyDescent="0.3">
      <c r="A85" s="2" t="s">
        <v>7</v>
      </c>
      <c r="B85" s="3" t="s">
        <v>8</v>
      </c>
      <c r="C85" s="3" t="s">
        <v>9</v>
      </c>
      <c r="D85" s="3" t="s">
        <v>10</v>
      </c>
      <c r="E85" s="6" t="s">
        <v>11</v>
      </c>
      <c r="F85" s="6" t="s">
        <v>12</v>
      </c>
      <c r="G85" s="6" t="s">
        <v>13</v>
      </c>
      <c r="H85" s="6" t="s">
        <v>14</v>
      </c>
      <c r="I85" s="6" t="s">
        <v>22</v>
      </c>
      <c r="J85" s="6" t="s">
        <v>15</v>
      </c>
      <c r="K85" s="6" t="s">
        <v>16</v>
      </c>
      <c r="L85" s="5" t="s">
        <v>24</v>
      </c>
    </row>
  </sheetData>
  <mergeCells count="22">
    <mergeCell ref="A2:L2"/>
    <mergeCell ref="A1:L1"/>
    <mergeCell ref="A24:L24"/>
    <mergeCell ref="A19:L19"/>
    <mergeCell ref="A18:L18"/>
    <mergeCell ref="A12:L12"/>
    <mergeCell ref="A7:L7"/>
    <mergeCell ref="A80:L80"/>
    <mergeCell ref="A75:L75"/>
    <mergeCell ref="A70:L70"/>
    <mergeCell ref="A69:L69"/>
    <mergeCell ref="A63:L63"/>
    <mergeCell ref="A58:L58"/>
    <mergeCell ref="A53:L53"/>
    <mergeCell ref="A52:L52"/>
    <mergeCell ref="A46:L46"/>
    <mergeCell ref="A41:L41"/>
    <mergeCell ref="A36:L36"/>
    <mergeCell ref="A35:L35"/>
    <mergeCell ref="A29:L29"/>
    <mergeCell ref="N18:N22"/>
    <mergeCell ref="N23:N27"/>
  </mergeCells>
  <conditionalFormatting sqref="B72:C72 E72:L7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L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L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L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L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L2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L3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3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3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L3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L3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L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L3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L4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L4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L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L4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L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L4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L5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L5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L5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L5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L5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5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L6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L6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L6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L6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L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L6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L6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L7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M4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L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L7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L7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L7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L7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L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L7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L7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L7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L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L8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:L8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L8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 GoogleMaster</dc:creator>
  <cp:lastModifiedBy>LoL GoogleMaster</cp:lastModifiedBy>
  <dcterms:created xsi:type="dcterms:W3CDTF">2024-04-30T11:58:55Z</dcterms:created>
  <dcterms:modified xsi:type="dcterms:W3CDTF">2024-05-03T14:37:12Z</dcterms:modified>
</cp:coreProperties>
</file>