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1EEEB741-1A70-AC4B-B95C-20F9C2E5AEB4}" xr6:coauthVersionLast="36" xr6:coauthVersionMax="36" xr10:uidLastSave="{00000000-0000-0000-0000-000000000000}"/>
  <bookViews>
    <workbookView xWindow="16800" yWindow="460" windowWidth="16800" windowHeight="20540" tabRatio="747" firstSheet="2" activeTab="3" xr2:uid="{00000000-000D-0000-FFFF-FFFF00000000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  <sheet name="IV-3. Мин. Функции при огр." sheetId="8" r:id="rId7"/>
    <sheet name="II-3. Решение ОДУ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41" i="5" s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2" i="4"/>
  <c r="E1" i="7" l="1"/>
  <c r="L6" i="4" l="1"/>
  <c r="L5" i="4"/>
  <c r="L4" i="4"/>
  <c r="D33" i="6"/>
  <c r="C33" i="6"/>
  <c r="B34" i="6" s="1"/>
  <c r="D34" i="6" s="1"/>
  <c r="C24" i="6"/>
  <c r="D24" i="6"/>
  <c r="E15" i="6"/>
  <c r="D15" i="6"/>
  <c r="G6" i="6"/>
  <c r="H6" i="6" s="1"/>
  <c r="D6" i="6"/>
  <c r="E6" i="6"/>
  <c r="J6" i="6" l="1"/>
  <c r="E33" i="6"/>
  <c r="C34" i="6"/>
  <c r="E34" i="6" s="1"/>
  <c r="E24" i="6"/>
  <c r="G15" i="6"/>
  <c r="F15" i="6"/>
  <c r="I6" i="6"/>
  <c r="B7" i="6" s="1"/>
  <c r="F6" i="6"/>
  <c r="L5" i="5"/>
  <c r="I33" i="5"/>
  <c r="H33" i="5"/>
  <c r="G33" i="5"/>
  <c r="I30" i="5"/>
  <c r="I36" i="5" s="1"/>
  <c r="I41" i="5" s="1"/>
  <c r="H30" i="5"/>
  <c r="H36" i="5" s="1"/>
  <c r="C5" i="4"/>
  <c r="T4" i="4" s="1"/>
  <c r="C5" i="5"/>
  <c r="G2" i="5"/>
  <c r="H41" i="5" l="1"/>
  <c r="G11" i="5" s="1"/>
  <c r="G12" i="5" s="1"/>
  <c r="K6" i="5"/>
  <c r="H15" i="6"/>
  <c r="I15" i="6" s="1"/>
  <c r="C16" i="6" s="1"/>
  <c r="J15" i="6"/>
  <c r="B25" i="6"/>
  <c r="C25" i="6" s="1"/>
  <c r="F24" i="6"/>
  <c r="B35" i="6"/>
  <c r="C7" i="6"/>
  <c r="E7" i="6" s="1"/>
  <c r="D7" i="6"/>
  <c r="G7" i="6"/>
  <c r="B16" i="6"/>
  <c r="D6" i="5"/>
  <c r="B6" i="5"/>
  <c r="B7" i="5" s="1"/>
  <c r="Q14" i="4"/>
  <c r="K7" i="5" l="1"/>
  <c r="L6" i="5"/>
  <c r="N6" i="5" s="1"/>
  <c r="H7" i="6"/>
  <c r="J7" i="6"/>
  <c r="D25" i="6"/>
  <c r="E25" i="6" s="1"/>
  <c r="B26" i="6" s="1"/>
  <c r="C26" i="6" s="1"/>
  <c r="C35" i="6"/>
  <c r="D35" i="6"/>
  <c r="F7" i="6"/>
  <c r="E16" i="6"/>
  <c r="G16" i="6" s="1"/>
  <c r="J16" i="6" s="1"/>
  <c r="D16" i="6"/>
  <c r="I7" i="6"/>
  <c r="B8" i="5"/>
  <c r="C7" i="5"/>
  <c r="C6" i="5"/>
  <c r="M4" i="4"/>
  <c r="M5" i="4"/>
  <c r="E1" i="3"/>
  <c r="E6" i="5" l="1"/>
  <c r="E7" i="5"/>
  <c r="K8" i="5"/>
  <c r="L7" i="5"/>
  <c r="M6" i="5" s="1"/>
  <c r="B36" i="6"/>
  <c r="E35" i="6"/>
  <c r="F25" i="6"/>
  <c r="D26" i="6"/>
  <c r="E26" i="6" s="1"/>
  <c r="C36" i="6"/>
  <c r="D36" i="6"/>
  <c r="H16" i="6"/>
  <c r="I16" i="6" s="1"/>
  <c r="F16" i="6"/>
  <c r="B8" i="6"/>
  <c r="C8" i="6"/>
  <c r="E8" i="6" s="1"/>
  <c r="F6" i="5"/>
  <c r="D6" i="3"/>
  <c r="C6" i="3"/>
  <c r="D7" i="5"/>
  <c r="D8" i="5"/>
  <c r="B9" i="5"/>
  <c r="C8" i="5"/>
  <c r="E8" i="5" s="1"/>
  <c r="N4" i="4"/>
  <c r="B14" i="3"/>
  <c r="D12" i="3"/>
  <c r="D20" i="3" s="1"/>
  <c r="C12" i="3"/>
  <c r="C20" i="3" s="1"/>
  <c r="E3" i="1"/>
  <c r="C1" i="7" s="1"/>
  <c r="N7" i="5" l="1"/>
  <c r="K9" i="5"/>
  <c r="L8" i="5"/>
  <c r="M7" i="5" s="1"/>
  <c r="F7" i="5"/>
  <c r="B37" i="6"/>
  <c r="E36" i="6"/>
  <c r="B27" i="6"/>
  <c r="C27" i="6" s="1"/>
  <c r="F26" i="6"/>
  <c r="C37" i="6"/>
  <c r="E37" i="6" s="1"/>
  <c r="D37" i="6"/>
  <c r="D8" i="6"/>
  <c r="G8" i="6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E14" i="4"/>
  <c r="F26" i="4"/>
  <c r="D24" i="4"/>
  <c r="E19" i="4"/>
  <c r="E21" i="4"/>
  <c r="E14" i="3"/>
  <c r="D14" i="3"/>
  <c r="E12" i="3"/>
  <c r="E20" i="3" s="1"/>
  <c r="C14" i="3"/>
  <c r="N8" i="5" l="1"/>
  <c r="E10" i="5"/>
  <c r="D10" i="5"/>
  <c r="D11" i="5" s="1"/>
  <c r="D12" i="5" s="1"/>
  <c r="K10" i="5"/>
  <c r="L10" i="5" s="1"/>
  <c r="M9" i="5" s="1"/>
  <c r="L9" i="5"/>
  <c r="M8" i="5" s="1"/>
  <c r="H8" i="6"/>
  <c r="J8" i="6"/>
  <c r="E16" i="4"/>
  <c r="G21" i="4"/>
  <c r="D19" i="4"/>
  <c r="D17" i="4"/>
  <c r="G19" i="4"/>
  <c r="D27" i="6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F24" i="4"/>
  <c r="G15" i="4"/>
  <c r="G17" i="4"/>
  <c r="D26" i="4"/>
  <c r="D28" i="4"/>
  <c r="G27" i="4"/>
  <c r="F25" i="4"/>
  <c r="E31" i="4"/>
  <c r="F30" i="4"/>
  <c r="F16" i="4"/>
  <c r="D25" i="4"/>
  <c r="G24" i="4"/>
  <c r="F18" i="4"/>
  <c r="F19" i="4"/>
  <c r="G16" i="4"/>
  <c r="D15" i="4"/>
  <c r="G25" i="4"/>
  <c r="E26" i="4"/>
  <c r="D22" i="4"/>
  <c r="D23" i="4"/>
  <c r="G22" i="4"/>
  <c r="F28" i="4"/>
  <c r="G29" i="4"/>
  <c r="G28" i="4"/>
  <c r="E23" i="4"/>
  <c r="F31" i="4"/>
  <c r="E28" i="4"/>
  <c r="D21" i="4"/>
  <c r="G20" i="4"/>
  <c r="E18" i="4"/>
  <c r="G30" i="4"/>
  <c r="G31" i="4"/>
  <c r="F14" i="4"/>
  <c r="B28" i="6"/>
  <c r="D28" i="6" s="1"/>
  <c r="F27" i="6"/>
  <c r="B38" i="6"/>
  <c r="E17" i="6"/>
  <c r="D17" i="6"/>
  <c r="F8" i="6"/>
  <c r="I8" i="6"/>
  <c r="D13" i="4"/>
  <c r="Q5" i="4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E22" i="3" s="1"/>
  <c r="F9" i="5"/>
  <c r="F8" i="5"/>
  <c r="E9" i="5"/>
  <c r="B12" i="3"/>
  <c r="B20" i="3" s="1"/>
  <c r="F11" i="5" l="1"/>
  <c r="F12" i="5" s="1"/>
  <c r="N9" i="5"/>
  <c r="N10" i="5" s="1"/>
  <c r="E11" i="5"/>
  <c r="E12" i="5" s="1"/>
  <c r="T13" i="4"/>
  <c r="T18" i="4" s="1"/>
  <c r="T23" i="4" s="1"/>
  <c r="C28" i="6"/>
  <c r="E28" i="6" s="1"/>
  <c r="S13" i="4"/>
  <c r="S18" i="4" s="1"/>
  <c r="S23" i="4" s="1"/>
  <c r="D22" i="3"/>
  <c r="Q13" i="4"/>
  <c r="Q18" i="4" s="1"/>
  <c r="Q23" i="4" s="1"/>
  <c r="Q17" i="4"/>
  <c r="Q22" i="4" s="1"/>
  <c r="C38" i="6"/>
  <c r="E38" i="6" s="1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I17" i="6"/>
  <c r="C18" i="6" s="1"/>
  <c r="Q24" i="4"/>
  <c r="E21" i="3"/>
  <c r="C21" i="3"/>
  <c r="H9" i="6" l="1"/>
  <c r="J9" i="6"/>
  <c r="T27" i="4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E10" i="6" s="1"/>
  <c r="B10" i="6"/>
  <c r="D18" i="6"/>
  <c r="G18" i="6" s="1"/>
  <c r="J18" i="6" s="1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J10" i="6" s="1"/>
  <c r="F18" i="6"/>
  <c r="H18" i="6"/>
  <c r="I18" i="6" s="1"/>
  <c r="G6" i="3"/>
  <c r="H10" i="6" l="1"/>
  <c r="V12" i="4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G19" i="6"/>
  <c r="F19" i="6"/>
  <c r="H11" i="6" l="1"/>
  <c r="J11" i="6"/>
  <c r="H19" i="6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<sst xmlns="http://schemas.openxmlformats.org/spreadsheetml/2006/main" count="161" uniqueCount="92">
  <si>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</si>
  <si>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</si>
  <si>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</si>
  <si>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</si>
  <si>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</si>
  <si>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</si>
  <si>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</si>
  <si>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</si>
  <si>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</si>
  <si>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</si>
  <si>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</si>
  <si>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</si>
  <si>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</si>
  <si>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</si>
  <si>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</si>
  <si>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</si>
  <si>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</si>
  <si>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</si>
  <si>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</si>
  <si>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</si>
  <si>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</si>
  <si>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</si>
  <si>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</si>
  <si>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</si>
  <si>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</si>
  <si>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</si>
  <si>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</si>
  <si>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</si>
  <si>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</si>
  <si>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</si>
  <si>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</si>
  <si>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</si>
  <si>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</si>
  <si>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</si>
  <si>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</si>
  <si>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</si>
  <si>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</si>
  <si>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</si>
  <si>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</si>
  <si>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</si>
  <si>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</si>
  <si>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</si>
  <si>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</si>
  <si>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</si>
  <si>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</si>
  <si>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</si>
  <si>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</si>
  <si>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</si>
  <si>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</si>
  <si>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</si>
  <si>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</si>
  <si>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</si>
  <si>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</si>
  <si>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</si>
  <si>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</si>
  <si>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</si>
  <si>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</si>
  <si>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</si>
  <si>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</si>
  <si>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</si>
  <si>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</si>
  <si>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</si>
  <si>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</si>
  <si>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</si>
  <si>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</si>
  <si>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</si>
  <si>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</si>
  <si>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</si>
  <si>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</si>
  <si>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</si>
  <si>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</si>
  <si>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</si>
  <si>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</si>
  <si>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</si>
  <si>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</si>
  <si>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</si>
  <si>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</si>
  <si>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</si>
  <si>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</si>
  <si>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</si>
  <si>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</si>
  <si>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</si>
  <si>
    <t>Решение системы ОДУ (стабилизация цены в денежном выражении)</t>
  </si>
  <si>
    <t>Построить графики x(t) - деньги, y(t) - товар и фазовый потрет системы на временном интервале [0 ; 75].</t>
  </si>
  <si>
    <t>x = [0.4469  -0.2051]</t>
  </si>
  <si>
    <t>Ошибка</t>
  </si>
  <si>
    <t>I</t>
  </si>
  <si>
    <t>f'(x) [ц. р.]</t>
  </si>
  <si>
    <t>F(x) [трап]</t>
  </si>
  <si>
    <r>
      <t>f(x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)</t>
    </r>
  </si>
  <si>
    <r>
      <t>f(x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</si>
  <si>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f(x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</si>
</sst>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6" xfId="0" applyNumberFormat="1" applyFont="1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12" fillId="0" borderId="10" xfId="0" applyNumberFormat="1" applyFont="1" applyBorder="1"/>
    <xf numFmtId="0" fontId="13" fillId="0" borderId="12" xfId="0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1.0000009999999993</c:v>
                </c:pt>
                <c:pt idx="1">
                  <c:v>5.9993999999999996</c:v>
                </c:pt>
                <c:pt idx="2">
                  <c:v>9.3172789999999992</c:v>
                </c:pt>
                <c:pt idx="3">
                  <c:v>11.162672000000001</c:v>
                </c:pt>
                <c:pt idx="4">
                  <c:v>11.744613000000001</c:v>
                </c:pt>
                <c:pt idx="5">
                  <c:v>11.272136000000001</c:v>
                </c:pt>
                <c:pt idx="6">
                  <c:v>9.9542750000000009</c:v>
                </c:pt>
                <c:pt idx="7">
                  <c:v>8.0000640000000072</c:v>
                </c:pt>
                <c:pt idx="8">
                  <c:v>5.6185370000000017</c:v>
                </c:pt>
                <c:pt idx="9">
                  <c:v>3.0187280000000083</c:v>
                </c:pt>
                <c:pt idx="10">
                  <c:v>0.40967100000001544</c:v>
                </c:pt>
                <c:pt idx="11">
                  <c:v>-1.9995999999999956</c:v>
                </c:pt>
                <c:pt idx="12">
                  <c:v>-4.0000509999999938</c:v>
                </c:pt>
                <c:pt idx="13">
                  <c:v>-5.3826479999999766</c:v>
                </c:pt>
                <c:pt idx="14">
                  <c:v>-5.9383569999999839</c:v>
                </c:pt>
                <c:pt idx="15">
                  <c:v>-5.4581439999999919</c:v>
                </c:pt>
                <c:pt idx="16">
                  <c:v>-3.7329749999999908</c:v>
                </c:pt>
                <c:pt idx="17">
                  <c:v>-0.5538159999999781</c:v>
                </c:pt>
                <c:pt idx="18">
                  <c:v>4.2883670000000134</c:v>
                </c:pt>
                <c:pt idx="19">
                  <c:v>11.002608000000043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функции'!$L$5:$L$10</c:f>
              <c:numCache>
                <c:formatCode>General</c:formatCode>
                <c:ptCount val="6"/>
                <c:pt idx="0">
                  <c:v>1.1450531251495653</c:v>
                </c:pt>
                <c:pt idx="1">
                  <c:v>0.50496545505971313</c:v>
                </c:pt>
                <c:pt idx="2">
                  <c:v>0.4771604281978114</c:v>
                </c:pt>
                <c:pt idx="3">
                  <c:v>0.72485630657251499</c:v>
                </c:pt>
                <c:pt idx="4">
                  <c:v>2.0658107094663558</c:v>
                </c:pt>
                <c:pt idx="5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 [ц. р.]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функции'!$M$5:$M$10</c:f>
              <c:numCache>
                <c:formatCode>General</c:formatCode>
                <c:ptCount val="6"/>
                <c:pt idx="1">
                  <c:v>-1.8552574915326494</c:v>
                </c:pt>
                <c:pt idx="2">
                  <c:v>0.61080792086889402</c:v>
                </c:pt>
                <c:pt idx="3">
                  <c:v>4.4129174479681792</c:v>
                </c:pt>
                <c:pt idx="4">
                  <c:v>137.46920014954506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F(x) [трап]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функции'!$N$5:$N$10</c:f>
              <c:numCache>
                <c:formatCode>General</c:formatCode>
                <c:ptCount val="6"/>
                <c:pt idx="1">
                  <c:v>0.14850167221883506</c:v>
                </c:pt>
                <c:pt idx="2">
                  <c:v>0.23689300171201227</c:v>
                </c:pt>
                <c:pt idx="3">
                  <c:v>0.34507450784134164</c:v>
                </c:pt>
                <c:pt idx="4">
                  <c:v>0.59623453928484005</c:v>
                </c:pt>
                <c:pt idx="5">
                  <c:v>5.3013966555735976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901739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=7,5909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901739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=1,5455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𝑎_23=1−4∗(−3/22)=1,5455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221185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=14,7784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𝑎_33=16−1,55∗(6/7,59)=14,7784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818896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=−0,0754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=(−1,11)/14,78=−0,0754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3086422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=0,20097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=(1,41+0,08∗1,55)/7,59=0,20097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4011996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=0,1775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=(3−0,20∗−3+0,08∗4)/22=0,1775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835118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=1,4091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𝑏_2=1−3∗(−3/22)=1,4091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210371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=−1,1138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𝑏_3=0−1,41∗(6/7,59)=−1,1138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37546</xdr:colOff>
      <xdr:row>32</xdr:row>
      <xdr:rowOff>21281</xdr:rowOff>
    </xdr:from>
    <xdr:to>
      <xdr:col>21</xdr:col>
      <xdr:colOff>773854</xdr:colOff>
      <xdr:row>49</xdr:row>
      <xdr:rowOff>178646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586</xdr:colOff>
      <xdr:row>31</xdr:row>
      <xdr:rowOff>133837</xdr:rowOff>
    </xdr:from>
    <xdr:ext cx="6000617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7338818" cy="11734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339666"/>
              <a:ext cx="7338818" cy="1173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+11∗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+8∗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−2∗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−34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+348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−1080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+484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+660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−216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+1216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+1440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lv-LV" sz="11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−46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+168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+216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233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5623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6895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10031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=0,034839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−0,84076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+4,12380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+5,9994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339666"/>
              <a:ext cx="7338818" cy="1173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(𝑥)=1∗(𝑥−18)(𝑥−6)(𝑥−10)/(−1463)+11∗(x+1)(x−6)(x−10)/1824+8∗(x+1)(x−18)(x−10)/336−2∗(x+1)(x−18)(x−6)/(−352)=(𝑥^3−34𝑥^2+348𝑥−1080)/(−1463)+(11𝑥^3−165𝑥^2+484𝑥+660)/1824+(</a:t>
              </a:r>
              <a:r>
                <a:rPr lang="lv-LV" sz="1100" b="0" i="0">
                  <a:latin typeface="Cambria Math" panose="02040503050406030204" pitchFamily="18" charset="0"/>
                </a:rPr>
                <a:t>8𝑥^3−216𝑥^2+1216𝑥+1440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lv-LV" sz="1100" b="0" i="0">
                  <a:latin typeface="Cambria Math" panose="02040503050406030204" pitchFamily="18" charset="0"/>
                </a:rPr>
                <a:t>336−(2𝑥^3−46𝑥^2+168𝑥+216)/(−352)=(233𝑥^3)/6688-(5623𝑥^2)/6688+6895𝑥/1672+10031/1672=0,034839𝑥^3-0,84076𝑥^2+4,12380𝑥+5,9994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35705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,0357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−0,2076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+2,1024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r>
                <a:rPr lang="ru-RU" sz="1100" b="0" i="0">
                  <a:latin typeface="Cambria Math" panose="02040503050406030204" pitchFamily="18" charset="0"/>
                </a:rPr>
                <a:t>=0</a:t>
              </a:r>
              <a:r>
                <a:rPr lang="en-US" sz="1100" b="0" i="0">
                  <a:latin typeface="Cambria Math" panose="02040503050406030204" pitchFamily="18" charset="0"/>
                </a:rPr>
                <a:t>,0357𝑥^2−0,2076𝑥+2,1024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137102</xdr:colOff>
      <xdr:row>22</xdr:row>
      <xdr:rowOff>28864</xdr:rowOff>
    </xdr:from>
    <xdr:ext cx="3361516" cy="1821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42702" y="4613564"/>
              <a:ext cx="3361516" cy="182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−0,318182∗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0,034839∗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−0,318182∗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0,034839∗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−15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+44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+60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−0,318182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+1,59091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+1,909092+0,034839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−0,522585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+1,532916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+2,09034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0,034839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−0,840767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+4,123826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+5,999432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42702" y="4613564"/>
              <a:ext cx="3361516" cy="182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(𝑥)=𝑦(𝑥)+(〖∆𝑦〗_0*(𝑥-𝑥_0 ))+(∆^2 𝑦_0*(𝑥-𝑥_0 )(𝑥-𝑥_1 ))+(∆^3 𝑦_0*(𝑥-𝑥_0 )(𝑥-𝑥_1 )(𝑥-𝑥_2 ))=1+(1*(𝑥+1))+(-0,318182*(𝑥+1)(𝑥-6))+(0,034839*(𝑥+1)(𝑥-6)(𝑥-10))=2+𝑥+(-0,318182*(𝑥^2-5𝑥-6))+(0,034839*(𝑥^3-15𝑥^2+44𝑥+60))=2+𝑥-0,318182𝑥^2+1,59091𝑥+1,909092+0,034839𝑥^3-0,522585𝑥^2+1,532916𝑥+2,09034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0,034839𝑥^3-0,840767𝑥^2+4,123826𝑥+5,999432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128416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358979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358979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18927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043115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043115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13564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0511" y="3037752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0511" y="3037752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149511</xdr:rowOff>
    </xdr:from>
    <xdr:ext cx="4222750" cy="968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0" y="7833011"/>
              <a:ext cx="4222750" cy="968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=(0,8889∗0,5535+0,5556∗4,8314+0,5556∗0,62395)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1−0,1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3,5229∗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0,9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=1,5853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0" y="7833011"/>
              <a:ext cx="4222750" cy="968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〖(𝐴〗_1 𝑓(𝑥_1 )+𝐴_2 𝑓(𝑥_2 )+𝐴_3 𝑓(𝑥_3 ))</a:t>
              </a:r>
              <a:r>
                <a:rPr lang="ru-RU" sz="1100" b="0" i="0">
                  <a:latin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</a:rPr>
                <a:t>𝑏−𝑎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2=(0,8889∗0,5535+0,5556∗4,8314+0,5556∗0,62395)(1−0,1)/2=3,5229∗0,9/2=1,5853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114007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3963695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3963695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∗1+1)∗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16666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485479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485479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+1)∗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50001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34431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34431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151602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890415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890415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,5∗0−1,5)^2 )=2/2,25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151603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5492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5492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,5∗3/5−1,5)^2 )=2/3,6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151602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7208040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7208040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,5∗−3/5−1,5)^2 )=2/3,6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36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14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15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17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774718</xdr:colOff>
      <xdr:row>20</xdr:row>
      <xdr:rowOff>13298</xdr:rowOff>
    </xdr:from>
    <xdr:ext cx="1668214" cy="3930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2C034D-7DAE-BF4D-A1E7-12E7D94B81ED}"/>
                </a:ext>
              </a:extLst>
            </xdr:cNvPr>
            <xdr:cNvSpPr txBox="1"/>
          </xdr:nvSpPr>
          <xdr:spPr>
            <a:xfrm>
              <a:off x="3791979" y="4017438"/>
              <a:ext cx="1668214" cy="3930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=2,364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2C034D-7DAE-BF4D-A1E7-12E7D94B81ED}"/>
                </a:ext>
              </a:extLst>
            </xdr:cNvPr>
            <xdr:cNvSpPr txBox="1"/>
          </xdr:nvSpPr>
          <xdr:spPr>
            <a:xfrm>
              <a:off x="3791979" y="4017438"/>
              <a:ext cx="1668214" cy="3930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∫</a:t>
              </a:r>
              <a:r>
                <a:rPr lang="en-US" sz="1100" b="0" i="0">
                  <a:latin typeface="Cambria Math" panose="02040503050406030204" pitchFamily="18" charset="0"/>
                </a:rPr>
                <a:t>_0,1^1▒〖𝑥/(〖𝑠𝑖𝑛〗^2 (3𝑥)) 𝑑𝑥=2,364〗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47064</xdr:colOff>
      <xdr:row>10</xdr:row>
      <xdr:rowOff>159123</xdr:rowOff>
    </xdr:from>
    <xdr:ext cx="1200008" cy="289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56430-CCC7-AA4D-9E10-B2C503702709}"/>
                </a:ext>
              </a:extLst>
            </xdr:cNvPr>
            <xdr:cNvSpPr txBox="1"/>
          </xdr:nvSpPr>
          <xdr:spPr>
            <a:xfrm>
              <a:off x="8105961" y="2129491"/>
              <a:ext cx="1200008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56430-CCC7-AA4D-9E10-B2C503702709}"/>
                </a:ext>
              </a:extLst>
            </xdr:cNvPr>
            <xdr:cNvSpPr txBox="1"/>
          </xdr:nvSpPr>
          <xdr:spPr>
            <a:xfrm>
              <a:off x="8105961" y="2129491"/>
              <a:ext cx="1200008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𝑓'(𝑥)</a:t>
              </a:r>
              <a:r>
                <a:rPr lang="en-US" sz="1100" b="0" i="0">
                  <a:latin typeface="Cambria Math" panose="02040503050406030204" pitchFamily="18" charset="0"/>
                </a:rPr>
                <a:t>=(𝑦_(𝑖+1)−𝑦_(𝑖−1))/2ℎ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20885</xdr:colOff>
      <xdr:row>12</xdr:row>
      <xdr:rowOff>142309</xdr:rowOff>
    </xdr:from>
    <xdr:ext cx="1989071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D51D53F-EB00-AB45-9B0B-66BE104DC9FE}"/>
                </a:ext>
              </a:extLst>
            </xdr:cNvPr>
            <xdr:cNvSpPr txBox="1"/>
          </xdr:nvSpPr>
          <xdr:spPr>
            <a:xfrm>
              <a:off x="8059985" y="2529909"/>
              <a:ext cx="1989071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D51D53F-EB00-AB45-9B0B-66BE104DC9FE}"/>
                </a:ext>
              </a:extLst>
            </xdr:cNvPr>
            <xdr:cNvSpPr txBox="1"/>
          </xdr:nvSpPr>
          <xdr:spPr>
            <a:xfrm>
              <a:off x="8059985" y="2529909"/>
              <a:ext cx="1989071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𝐹(𝑥_(𝑖−1) )+ℎ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156560" y="177342"/>
          <a:ext cx="226805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30956</xdr:colOff>
      <xdr:row>1</xdr:row>
      <xdr:rowOff>15082</xdr:rowOff>
    </xdr:from>
    <xdr:ext cx="1994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Начальные условия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=[1 1]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Начальные условия</a:t>
              </a:r>
              <a:r>
                <a:rPr lang="en-US" sz="1100" b="0" i="0">
                  <a:latin typeface="Cambria Math" panose="02040503050406030204" pitchFamily="18" charset="0"/>
                </a:rPr>
                <a:t>: 𝑥_0=[1 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2</xdr:row>
      <xdr:rowOff>180182</xdr:rowOff>
    </xdr:from>
    <xdr:ext cx="2026580" cy="203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−80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𝑓(𝑥_1,𝑥_2 )=𝑒^(𝑥_1^2+5𝑥_2^2 )+𝑥_1^2−80𝑥_2^2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40481</xdr:colOff>
      <xdr:row>4</xdr:row>
      <xdr:rowOff>196057</xdr:rowOff>
    </xdr:from>
    <xdr:ext cx="824328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𝑥_1+2𝑥_2^2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29368</xdr:colOff>
      <xdr:row>7</xdr:row>
      <xdr:rowOff>3968</xdr:rowOff>
    </xdr:from>
    <xdr:ext cx="1140312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𝑥_1^2+𝑥_2^2−4𝑥_1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21431</xdr:colOff>
      <xdr:row>8</xdr:row>
      <xdr:rowOff>192881</xdr:rowOff>
    </xdr:from>
    <xdr:ext cx="1369349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𝑥_1^2+𝑥_2^2−𝑥_1−𝑥_2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788670</xdr:colOff>
      <xdr:row>0</xdr:row>
      <xdr:rowOff>68580</xdr:rowOff>
    </xdr:from>
    <xdr:ext cx="3478003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617470" y="68580"/>
          <a:ext cx="34780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 y = func(x)</a:t>
          </a:r>
        </a:p>
        <a:p>
          <a:r>
            <a:rPr lang="en-US" sz="1100"/>
            <a:t>    y = exp((x(1)^2) + 5 * (x(2)^2)) + (x(1)^2) - 80 * (x(2)^2);</a:t>
          </a:r>
        </a:p>
      </xdr:txBody>
    </xdr:sp>
    <xdr:clientData/>
  </xdr:oneCellAnchor>
  <xdr:oneCellAnchor>
    <xdr:from>
      <xdr:col>3</xdr:col>
      <xdr:colOff>788670</xdr:colOff>
      <xdr:row>4</xdr:row>
      <xdr:rowOff>179070</xdr:rowOff>
    </xdr:from>
    <xdr:ext cx="2382447" cy="11256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617470" y="872490"/>
          <a:ext cx="238244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mycon.m</a:t>
          </a:r>
        </a:p>
        <a:p>
          <a:r>
            <a:rPr lang="en-US" sz="1100"/>
            <a:t>function [g, ce] = mycon(x)</a:t>
          </a:r>
        </a:p>
        <a:p>
          <a:r>
            <a:rPr lang="en-US" sz="1100"/>
            <a:t>    g(1) = x(1) + 2 * (x(2)^2) - 1;</a:t>
          </a:r>
        </a:p>
        <a:p>
          <a:r>
            <a:rPr lang="en-US" sz="1100"/>
            <a:t>    g(2) = (x(1)^2) + (x(2)^2) - 4 * x(1);</a:t>
          </a:r>
        </a:p>
        <a:p>
          <a:r>
            <a:rPr lang="en-US" sz="1100"/>
            <a:t>    g(3) = (x(1)^2) + (x(2)^2) - x(1) - x(2);</a:t>
          </a:r>
        </a:p>
        <a:p>
          <a:r>
            <a:rPr lang="en-US" sz="1100"/>
            <a:t>    ce=[];</a:t>
          </a:r>
        </a:p>
      </xdr:txBody>
    </xdr:sp>
    <xdr:clientData/>
  </xdr:oneCellAnchor>
  <xdr:oneCellAnchor>
    <xdr:from>
      <xdr:col>3</xdr:col>
      <xdr:colOff>826770</xdr:colOff>
      <xdr:row>11</xdr:row>
      <xdr:rowOff>171450</xdr:rowOff>
    </xdr:from>
    <xdr:ext cx="2884379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655570" y="2278380"/>
          <a:ext cx="28843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x0 = [1 1];</a:t>
          </a:r>
        </a:p>
        <a:p>
          <a:r>
            <a:rPr lang="en-US" sz="1100"/>
            <a:t>x = fmincon('func', x0, [], [], [], [], [], [], 'mycon')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34596</xdr:colOff>
      <xdr:row>2</xdr:row>
      <xdr:rowOff>12897</xdr:rowOff>
    </xdr:from>
    <xdr:ext cx="179222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𝑥^′=𝑎_1−𝑎_2∗𝑥∗𝑦@𝑦^′=𝑏_1−𝑏_2∗𝑦−𝑏_3∗𝑥∗𝑦)┤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87200</xdr:colOff>
      <xdr:row>5</xdr:row>
      <xdr:rowOff>20412</xdr:rowOff>
    </xdr:from>
    <xdr:ext cx="33207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=0,3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=0,52;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=0,18;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𝑎_1=0,3;  𝑎_2=0,1;  𝑏_1=0,52;  𝑏_2=0,18;  𝑏_3=0,1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94714</xdr:colOff>
      <xdr:row>6</xdr:row>
      <xdr:rowOff>35442</xdr:rowOff>
    </xdr:from>
    <xdr:ext cx="2095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=[0;75]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𝑥(0)=1;  𝑦(0)=0,5;  𝑡=[0;75]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103109</xdr:colOff>
      <xdr:row>9</xdr:row>
      <xdr:rowOff>104804</xdr:rowOff>
    </xdr:from>
    <xdr:ext cx="2096600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0,52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0,18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−0,1∗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</a:t>
              </a:r>
              <a:r>
                <a:rPr lang="ru-RU" sz="1100" b="0" i="0">
                  <a:latin typeface="Cambria Math" panose="02040503050406030204" pitchFamily="18" charset="0"/>
                </a:rPr>
                <a:t>0,3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</a:t>
              </a:r>
              <a:r>
                <a:rPr lang="en-US" sz="1100" b="0" i="0">
                  <a:latin typeface="Cambria Math" panose="02040503050406030204" pitchFamily="18" charset="0"/>
                </a:rPr>
                <a:t>∗𝑥∗𝑦@𝑦^′=</a:t>
              </a:r>
              <a:r>
                <a:rPr lang="ru-RU" sz="1100" b="0" i="0">
                  <a:latin typeface="Cambria Math" panose="02040503050406030204" pitchFamily="18" charset="0"/>
                </a:rPr>
                <a:t>0,52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0,18</a:t>
              </a:r>
              <a:r>
                <a:rPr lang="en-US" sz="1100" b="0" i="0">
                  <a:latin typeface="Cambria Math" panose="02040503050406030204" pitchFamily="18" charset="0"/>
                </a:rPr>
                <a:t>∗𝑦−0,1∗𝑥∗𝑦)┤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145381</xdr:colOff>
      <xdr:row>12</xdr:row>
      <xdr:rowOff>170448</xdr:rowOff>
    </xdr:from>
    <xdr:ext cx="3864648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5381" y="2471487"/>
          <a:ext cx="38646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price.m</a:t>
          </a:r>
        </a:p>
        <a:p>
          <a:r>
            <a:rPr lang="en-US" sz="1100"/>
            <a:t>function y = price(t, x)</a:t>
          </a:r>
        </a:p>
        <a:p>
          <a:r>
            <a:rPr lang="en-US" sz="1100"/>
            <a:t>    y = [0.3 - 0.1 * x(1) * x(2); 0.52 - 0.18 * x(2) - 0.1 * x(1) * x(2)];</a:t>
          </a:r>
        </a:p>
      </xdr:txBody>
    </xdr:sp>
    <xdr:clientData/>
  </xdr:oneCellAnchor>
  <xdr:oneCellAnchor>
    <xdr:from>
      <xdr:col>1</xdr:col>
      <xdr:colOff>17546</xdr:colOff>
      <xdr:row>18</xdr:row>
      <xdr:rowOff>6517</xdr:rowOff>
    </xdr:from>
    <xdr:ext cx="1812869" cy="112569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67284" y="3594683"/>
          <a:ext cx="181286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 = [0 75];</a:t>
          </a:r>
        </a:p>
        <a:p>
          <a:r>
            <a:rPr lang="en-US" sz="1100"/>
            <a:t>xy0 = [1 0.5];</a:t>
          </a:r>
        </a:p>
        <a:p>
          <a:r>
            <a:rPr lang="en-US" sz="1100"/>
            <a:t>[t, x] = ode23('price', T, xy0);</a:t>
          </a:r>
        </a:p>
        <a:p>
          <a:r>
            <a:rPr lang="en-US" sz="1100"/>
            <a:t>plot(t,x), grid on;</a:t>
          </a:r>
        </a:p>
        <a:p>
          <a:r>
            <a:rPr lang="en-US" sz="1100"/>
            <a:t>figure(2);</a:t>
          </a:r>
        </a:p>
        <a:p>
          <a:r>
            <a:rPr lang="en-US" sz="1100"/>
            <a:t>comet(x(:,1),x(:,2));</a:t>
          </a:r>
        </a:p>
      </xdr:txBody>
    </xdr:sp>
    <xdr:clientData/>
  </xdr:oneCellAnchor>
  <xdr:twoCellAnchor editAs="oneCell">
    <xdr:from>
      <xdr:col>6</xdr:col>
      <xdr:colOff>30603</xdr:colOff>
      <xdr:row>10</xdr:row>
      <xdr:rowOff>30603</xdr:rowOff>
    </xdr:from>
    <xdr:to>
      <xdr:col>10</xdr:col>
      <xdr:colOff>826265</xdr:colOff>
      <xdr:row>26</xdr:row>
      <xdr:rowOff>129292</xdr:rowOff>
    </xdr:to>
    <xdr:pic>
      <xdr:nvPicPr>
        <xdr:cNvPr id="10" name="Picture 9" descr="https://media.discordapp.net/attachments/410000613972246531/528210324017512459/unknown.png">
          <a:extLst>
            <a:ext uri="{FF2B5EF4-FFF2-40B4-BE49-F238E27FC236}">
              <a16:creationId xmlns:a16="http://schemas.microsoft.com/office/drawing/2014/main" id="{C7134287-9358-B248-9C0C-0FE56B132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446" y="1927952"/>
          <a:ext cx="4161927" cy="328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45903</xdr:colOff>
      <xdr:row>10</xdr:row>
      <xdr:rowOff>30604</xdr:rowOff>
    </xdr:from>
    <xdr:to>
      <xdr:col>16</xdr:col>
      <xdr:colOff>96402</xdr:colOff>
      <xdr:row>26</xdr:row>
      <xdr:rowOff>122411</xdr:rowOff>
    </xdr:to>
    <xdr:pic>
      <xdr:nvPicPr>
        <xdr:cNvPr id="11" name="Picture 10" descr="https://cdn.discordapp.com/attachments/410000613972246531/528210358603743235/unknown.png">
          <a:extLst>
            <a:ext uri="{FF2B5EF4-FFF2-40B4-BE49-F238E27FC236}">
              <a16:creationId xmlns:a16="http://schemas.microsoft.com/office/drawing/2014/main" id="{3DBC26B2-7A9B-9445-B5DD-67BE6330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578" y="1927953"/>
          <a:ext cx="4258330" cy="3274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Normal="100" workbookViewId="0">
      <selection activeCell="E4" sqref="E4"/>
    </sheetView>
  </sheetViews>
  <sheetFormatPr baseColWidth="10" defaultColWidth="11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Normal="100" workbookViewId="0">
      <selection activeCell="G8" sqref="G8"/>
    </sheetView>
  </sheetViews>
  <sheetFormatPr baseColWidth="10" defaultColWidth="11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65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zoomScaleNormal="100" workbookViewId="0">
      <selection activeCell="C12" sqref="C12"/>
    </sheetView>
  </sheetViews>
  <sheetFormatPr baseColWidth="10" defaultColWidth="11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81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70</v>
      </c>
      <c r="E11" s="14" t="s">
        <v>71</v>
      </c>
      <c r="F11" s="14" t="s">
        <v>72</v>
      </c>
      <c r="G11" s="25" t="s">
        <v>73</v>
      </c>
      <c r="J11" s="27" t="s">
        <v>74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75</v>
      </c>
    </row>
    <row r="12" spans="1:22">
      <c r="B12" s="36">
        <v>-1</v>
      </c>
      <c r="C12" s="31">
        <f>0.034839*B12^3 - 0.84076*B12^2 + 4.1238*B12 + 5.9994</f>
        <v>1.0000009999999993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0.034839*B12^3 - 0.840767*B12^2 + 4.123826*B12 +5.999432</f>
        <v>0.99999999999999911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 t="shared" ref="C13:C31" si="2">0.034839*B13^3 - 0.84076*B13^2 + 4.1238*B13 + 5.9994</f>
        <v>5.9993999999999996</v>
      </c>
      <c r="D13" s="31">
        <f>(($B13-$B$5) * ($B13-$B$6) * ($B13-$B$7)) / (($B$4-$B$5) * ($B$4-$B$6) * ($B$4-$B$7))</f>
        <v>0.73820915926179087</v>
      </c>
      <c r="E13" s="31">
        <f t="shared" ref="E13:E28" si="3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4">(($B13-$B$4) * ($B13-$B$5) * ($B13-$B$6)) / (($B$7-$B$4) * ($B$7-$B$5) * ($B$7-$B$6))</f>
        <v>-0.30681818181818182</v>
      </c>
      <c r="J13" s="28">
        <f t="shared" ref="J13:J31" si="5">0.034839*B13^3 - 0.840767*B13^2 + 4.123826*B13 +5.999432</f>
        <v>5.9994319999999997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7" thickBot="1">
      <c r="B14" s="36">
        <v>1</v>
      </c>
      <c r="C14" s="31">
        <f t="shared" si="2"/>
        <v>9.3172789999999992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4"/>
        <v>-0.48295454545454547</v>
      </c>
      <c r="J14" s="28">
        <f t="shared" si="5"/>
        <v>9.3173300000000001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7" thickBot="1">
      <c r="B15" s="36">
        <v>2</v>
      </c>
      <c r="C15" s="31">
        <f t="shared" si="2"/>
        <v>11.162672000000001</v>
      </c>
      <c r="D15" s="31">
        <f t="shared" si="6"/>
        <v>0.3499658236500342</v>
      </c>
      <c r="E15" s="31">
        <f t="shared" si="3"/>
        <v>5.2631578947368418E-2</v>
      </c>
      <c r="F15" s="31">
        <f>(($B15-$B$4) * ($B15-$B$5) * ($B15-$B$7)) / (($B$6-$B$4) * ($B$6-$B$5) * ($B$6-$B$7))</f>
        <v>1.1428571428571428</v>
      </c>
      <c r="G15" s="32">
        <f t="shared" si="4"/>
        <v>-0.54545454545454541</v>
      </c>
      <c r="J15" s="28">
        <f t="shared" si="5"/>
        <v>11.162728000000001</v>
      </c>
      <c r="V15" s="28">
        <f t="shared" si="1"/>
        <v>1.8299051766121419</v>
      </c>
    </row>
    <row r="16" spans="1:22" ht="18">
      <c r="B16" s="36">
        <v>3</v>
      </c>
      <c r="C16" s="31">
        <f t="shared" si="2"/>
        <v>11.744613000000001</v>
      </c>
      <c r="D16" s="31">
        <f t="shared" si="6"/>
        <v>0.21531100478468901</v>
      </c>
      <c r="E16" s="31">
        <f t="shared" si="3"/>
        <v>4.6052631578947366E-2</v>
      </c>
      <c r="F16" s="31">
        <f t="shared" ref="F16:F28" si="7">(($B16-$B$4) * ($B16-$B$5) * ($B16-$B$7)) / (($B$6-$B$4) * ($B$6-$B$5) * ($B$6-$B$7))</f>
        <v>1.25</v>
      </c>
      <c r="G16" s="32">
        <f t="shared" si="4"/>
        <v>-0.51136363636363635</v>
      </c>
      <c r="J16" s="28">
        <f t="shared" si="5"/>
        <v>11.74466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 t="shared" si="2"/>
        <v>11.272136000000001</v>
      </c>
      <c r="D17" s="31">
        <f t="shared" si="6"/>
        <v>0.11483253588516747</v>
      </c>
      <c r="E17" s="31">
        <f t="shared" si="3"/>
        <v>3.2894736842105261E-2</v>
      </c>
      <c r="F17" s="31">
        <f t="shared" si="7"/>
        <v>1.25</v>
      </c>
      <c r="G17" s="32">
        <f t="shared" si="4"/>
        <v>-0.39772727272727271</v>
      </c>
      <c r="J17" s="28">
        <f t="shared" si="5"/>
        <v>11.27216</v>
      </c>
      <c r="P17" s="17">
        <v>1</v>
      </c>
      <c r="Q17" s="18">
        <f t="shared" ref="Q17:T18" si="8">Q12</f>
        <v>461</v>
      </c>
      <c r="R17" s="18">
        <f t="shared" si="8"/>
        <v>7047</v>
      </c>
      <c r="S17" s="12">
        <f t="shared" si="8"/>
        <v>116273</v>
      </c>
      <c r="T17" s="19">
        <f t="shared" si="8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2"/>
        <v>9.9542750000000009</v>
      </c>
      <c r="D18" s="31">
        <f t="shared" si="6"/>
        <v>4.4429254955570742E-2</v>
      </c>
      <c r="E18" s="31">
        <f t="shared" si="3"/>
        <v>1.6447368421052631E-2</v>
      </c>
      <c r="F18" s="31">
        <f t="shared" si="7"/>
        <v>1.1607142857142858</v>
      </c>
      <c r="G18" s="32">
        <f t="shared" si="4"/>
        <v>-0.22159090909090909</v>
      </c>
      <c r="J18" s="28">
        <f t="shared" si="5"/>
        <v>9.9542619999999999</v>
      </c>
      <c r="P18" s="17">
        <v>2</v>
      </c>
      <c r="Q18" s="18">
        <f t="shared" si="8"/>
        <v>0</v>
      </c>
      <c r="R18" s="18">
        <f t="shared" si="8"/>
        <v>-43.449023861171383</v>
      </c>
      <c r="S18" s="12">
        <f t="shared" si="8"/>
        <v>-1276.2299349240784</v>
      </c>
      <c r="T18" s="19">
        <f t="shared" si="8"/>
        <v>-36.494577006507598</v>
      </c>
      <c r="V18" s="28">
        <f t="shared" si="1"/>
        <v>1.956081874695621</v>
      </c>
    </row>
    <row r="19" spans="2:22" ht="17" thickBot="1">
      <c r="B19" s="36">
        <v>6</v>
      </c>
      <c r="C19" s="31">
        <f t="shared" si="2"/>
        <v>8.0000640000000072</v>
      </c>
      <c r="D19" s="31">
        <f t="shared" si="6"/>
        <v>0</v>
      </c>
      <c r="E19" s="31">
        <f t="shared" si="3"/>
        <v>0</v>
      </c>
      <c r="F19" s="64">
        <f t="shared" si="7"/>
        <v>1</v>
      </c>
      <c r="G19" s="32">
        <f t="shared" si="4"/>
        <v>0</v>
      </c>
      <c r="J19" s="28">
        <f t="shared" si="5"/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7" thickBot="1">
      <c r="B20" s="36">
        <v>7</v>
      </c>
      <c r="C20" s="31">
        <f t="shared" si="2"/>
        <v>5.6185370000000017</v>
      </c>
      <c r="D20" s="31">
        <f t="shared" si="6"/>
        <v>-2.2556390977443608E-2</v>
      </c>
      <c r="E20" s="31">
        <f t="shared" si="3"/>
        <v>-1.3157894736842105E-2</v>
      </c>
      <c r="F20" s="31">
        <f t="shared" si="7"/>
        <v>0.7857142857142857</v>
      </c>
      <c r="G20" s="32">
        <f t="shared" si="4"/>
        <v>0.25</v>
      </c>
      <c r="J20" s="28">
        <f t="shared" si="5"/>
        <v>5.6184079999999996</v>
      </c>
      <c r="V20" s="28">
        <f t="shared" si="1"/>
        <v>2.3968258515484013</v>
      </c>
    </row>
    <row r="21" spans="2:22" ht="18">
      <c r="B21" s="36">
        <v>8</v>
      </c>
      <c r="C21" s="31">
        <f t="shared" si="2"/>
        <v>3.0187280000000083</v>
      </c>
      <c r="D21" s="31">
        <f t="shared" si="6"/>
        <v>-2.7341079972658919E-2</v>
      </c>
      <c r="E21" s="31">
        <f t="shared" si="3"/>
        <v>-1.9736842105263157E-2</v>
      </c>
      <c r="F21" s="31">
        <f t="shared" si="7"/>
        <v>0.5357142857142857</v>
      </c>
      <c r="G21" s="32">
        <f t="shared" si="4"/>
        <v>0.51136363636363635</v>
      </c>
      <c r="J21" s="28">
        <f t="shared" si="5"/>
        <v>3.0185200000000032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2"/>
        <v>0.40967100000001544</v>
      </c>
      <c r="D22" s="31">
        <f t="shared" si="6"/>
        <v>-1.845522898154477E-2</v>
      </c>
      <c r="E22" s="31">
        <f t="shared" si="3"/>
        <v>-1.6447368421052631E-2</v>
      </c>
      <c r="F22" s="31">
        <f t="shared" si="7"/>
        <v>0.26785714285714285</v>
      </c>
      <c r="G22" s="32">
        <f t="shared" si="4"/>
        <v>0.76704545454545459</v>
      </c>
      <c r="J22" s="28">
        <f t="shared" si="5"/>
        <v>0.40936999999999646</v>
      </c>
      <c r="P22" s="17">
        <v>1</v>
      </c>
      <c r="Q22" s="18">
        <f t="shared" ref="Q22:T23" si="9">Q17</f>
        <v>461</v>
      </c>
      <c r="R22" s="18">
        <f t="shared" si="9"/>
        <v>7047</v>
      </c>
      <c r="S22" s="12">
        <f t="shared" si="9"/>
        <v>116273</v>
      </c>
      <c r="T22" s="19">
        <f t="shared" si="9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2"/>
        <v>-1.9995999999999956</v>
      </c>
      <c r="D23" s="31">
        <f t="shared" si="6"/>
        <v>0</v>
      </c>
      <c r="E23" s="31">
        <f t="shared" si="3"/>
        <v>0</v>
      </c>
      <c r="F23" s="31">
        <f t="shared" si="7"/>
        <v>0</v>
      </c>
      <c r="G23" s="65">
        <f t="shared" si="4"/>
        <v>1</v>
      </c>
      <c r="J23" s="28">
        <f t="shared" si="5"/>
        <v>-2.0000080000000002</v>
      </c>
      <c r="P23" s="17">
        <v>2</v>
      </c>
      <c r="Q23" s="18">
        <f t="shared" si="9"/>
        <v>0</v>
      </c>
      <c r="R23" s="18">
        <f t="shared" si="9"/>
        <v>-43.449023861171383</v>
      </c>
      <c r="S23" s="12">
        <f t="shared" si="9"/>
        <v>-1276.2299349240784</v>
      </c>
      <c r="T23" s="19">
        <f t="shared" si="9"/>
        <v>-36.494577006507598</v>
      </c>
      <c r="V23" s="28">
        <f t="shared" si="1"/>
        <v>3.5928810840232628</v>
      </c>
    </row>
    <row r="24" spans="2:22" ht="17" thickBot="1">
      <c r="B24" s="36">
        <v>11</v>
      </c>
      <c r="C24" s="31">
        <f t="shared" si="2"/>
        <v>-4.0000509999999938</v>
      </c>
      <c r="D24" s="31">
        <f t="shared" si="6"/>
        <v>2.3923444976076555E-2</v>
      </c>
      <c r="E24" s="31">
        <f t="shared" si="3"/>
        <v>3.2894736842105261E-2</v>
      </c>
      <c r="F24" s="31">
        <f t="shared" si="7"/>
        <v>-0.25</v>
      </c>
      <c r="G24" s="32">
        <f t="shared" si="4"/>
        <v>1.1931818181818181</v>
      </c>
      <c r="J24" s="28">
        <f t="shared" si="5"/>
        <v>-4.0005799999999985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7" thickBot="1">
      <c r="B25" s="36">
        <v>12</v>
      </c>
      <c r="C25" s="31">
        <f t="shared" si="2"/>
        <v>-5.3826479999999766</v>
      </c>
      <c r="D25" s="31">
        <f t="shared" si="6"/>
        <v>4.9213943950786057E-2</v>
      </c>
      <c r="E25" s="31">
        <f t="shared" si="3"/>
        <v>8.5526315789473686E-2</v>
      </c>
      <c r="F25" s="31">
        <f t="shared" si="7"/>
        <v>-0.4642857142857143</v>
      </c>
      <c r="G25" s="32">
        <f t="shared" si="4"/>
        <v>1.3295454545454546</v>
      </c>
      <c r="J25" s="28">
        <f t="shared" si="5"/>
        <v>-5.3833119999999957</v>
      </c>
      <c r="O25" s="6"/>
      <c r="V25" s="28">
        <f t="shared" si="1"/>
        <v>4.7468774171369645</v>
      </c>
    </row>
    <row r="26" spans="2:22" ht="18">
      <c r="B26" s="36">
        <v>13</v>
      </c>
      <c r="C26" s="31">
        <f t="shared" si="2"/>
        <v>-5.9383569999999839</v>
      </c>
      <c r="D26" s="31">
        <f t="shared" si="6"/>
        <v>7.1770334928229665E-2</v>
      </c>
      <c r="E26" s="31">
        <f t="shared" si="3"/>
        <v>0.16118421052631579</v>
      </c>
      <c r="F26" s="31">
        <f t="shared" si="7"/>
        <v>-0.625</v>
      </c>
      <c r="G26" s="32">
        <f t="shared" si="4"/>
        <v>1.3920454545454546</v>
      </c>
      <c r="J26" s="28">
        <f t="shared" si="5"/>
        <v>-5.9391700000000105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 t="shared" si="2"/>
        <v>-5.4581439999999919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7"/>
        <v>-0.7142857142857143</v>
      </c>
      <c r="G27" s="32">
        <f>(($B27-$B$4) * ($B27-$B$5) * ($B27-$B$6)) / (($B$7-$B$4) * ($B$7-$B$5) * ($B$7-$B$6))</f>
        <v>1.3636363636363635</v>
      </c>
      <c r="J27" s="28">
        <f t="shared" si="5"/>
        <v>-5.4591199999999978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 t="shared" si="2"/>
        <v>-3.7329749999999908</v>
      </c>
      <c r="D28" s="31">
        <f t="shared" si="6"/>
        <v>9.2276144907723859E-2</v>
      </c>
      <c r="E28" s="31">
        <f t="shared" si="3"/>
        <v>0.39473684210526316</v>
      </c>
      <c r="F28" s="31">
        <f t="shared" si="7"/>
        <v>-0.7142857142857143</v>
      </c>
      <c r="G28" s="32">
        <f t="shared" si="4"/>
        <v>1.2272727272727273</v>
      </c>
      <c r="J28" s="28">
        <f t="shared" si="5"/>
        <v>-3.7341280000000188</v>
      </c>
      <c r="Q28" s="36" t="s">
        <v>76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7" thickBot="1">
      <c r="B29" s="36">
        <v>16</v>
      </c>
      <c r="C29" s="31">
        <f t="shared" si="2"/>
        <v>-0.5538159999999781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4"/>
        <v>0.96590909090909094</v>
      </c>
      <c r="J29" s="28">
        <f t="shared" si="5"/>
        <v>-0.55515999999999988</v>
      </c>
      <c r="Q29" s="37" t="s">
        <v>57</v>
      </c>
      <c r="R29" s="34">
        <f>ABS(R27-R28)</f>
        <v>1.3556020283633785E-5</v>
      </c>
      <c r="S29" s="34">
        <f t="shared" ref="S29:T29" si="10">ABS(S27-S28)</f>
        <v>2.057466983704237E-5</v>
      </c>
      <c r="T29" s="35">
        <f t="shared" si="10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 t="shared" si="2"/>
        <v>4.2883670000000134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1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5"/>
        <v>4.2868179999999692</v>
      </c>
      <c r="V30" s="28">
        <f t="shared" si="1"/>
        <v>8.8800598733778315</v>
      </c>
    </row>
    <row r="31" spans="2:22" ht="17" thickBot="1">
      <c r="B31" s="37">
        <v>18</v>
      </c>
      <c r="C31" s="34">
        <f t="shared" si="2"/>
        <v>11.002608000000043</v>
      </c>
      <c r="D31" s="34">
        <f t="shared" si="6"/>
        <v>0</v>
      </c>
      <c r="E31" s="66">
        <f t="shared" ref="E31" si="12">(($B31-$B$4) * ($B31-$B$6) * ($B31-$B$7)) / (($B$5-$B$4) * ($B$5-$B$6) * ($B$5-$B$7))</f>
        <v>1</v>
      </c>
      <c r="F31" s="34">
        <f t="shared" si="11"/>
        <v>0</v>
      </c>
      <c r="G31" s="35">
        <f t="shared" si="4"/>
        <v>0</v>
      </c>
      <c r="J31" s="29">
        <f t="shared" si="5"/>
        <v>11.000839999999968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tabSelected="1" zoomScaleNormal="100" workbookViewId="0">
      <selection activeCell="G11" sqref="G11"/>
    </sheetView>
  </sheetViews>
  <sheetFormatPr baseColWidth="10" defaultColWidth="11" defaultRowHeight="16"/>
  <cols>
    <col min="1" max="1" width="12.1640625" bestFit="1" customWidth="1"/>
    <col min="2" max="2" width="5.33203125" bestFit="1" customWidth="1"/>
    <col min="9" max="9" width="12.1640625" bestFit="1" customWidth="1"/>
    <col min="13" max="13" width="12.8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  <c r="H1" s="6" t="s">
        <v>86</v>
      </c>
    </row>
    <row r="2" spans="1:14">
      <c r="D2">
        <v>0.1</v>
      </c>
      <c r="E2">
        <v>1</v>
      </c>
      <c r="F2">
        <v>5</v>
      </c>
      <c r="G2">
        <f>(E2-D2)/F2</f>
        <v>0.18</v>
      </c>
      <c r="H2">
        <v>2.3639999999999999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54</v>
      </c>
      <c r="E4" s="14" t="s">
        <v>52</v>
      </c>
      <c r="F4" s="14" t="s">
        <v>53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87</v>
      </c>
      <c r="N4" s="52" t="s">
        <v>88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0.1</v>
      </c>
      <c r="L5" s="9">
        <f t="shared" ref="L5:L10" si="0">K5 / (SIN(3 * K5))^2</f>
        <v>1.1450531251495653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f>K5+$G$2</f>
        <v>0.28000000000000003</v>
      </c>
      <c r="L6" s="9">
        <f t="shared" si="0"/>
        <v>0.50496545505971313</v>
      </c>
      <c r="M6" s="31">
        <f>(L7-L5) / (2 * G2)</f>
        <v>-1.8552574915326494</v>
      </c>
      <c r="N6" s="32">
        <f>N5+(($G$2 * (L5 + L6)) / 2)</f>
        <v>0.14850167221883506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f t="shared" ref="K7:K10" si="3">K6+$G$2</f>
        <v>0.46</v>
      </c>
      <c r="L7" s="9">
        <f t="shared" si="0"/>
        <v>0.4771604281978114</v>
      </c>
      <c r="M7" s="31">
        <f>(L8-L6) / (2 * $G$2)</f>
        <v>0.61080792086889402</v>
      </c>
      <c r="N7" s="32">
        <f t="shared" ref="N7:N10" si="4">N6+(($G$2 * (L6 + L7)) / 2)</f>
        <v>0.23689300171201227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5">($G$2 * (C7 + C8)) / 2</f>
        <v>0.10818150612932936</v>
      </c>
      <c r="F8" s="31">
        <f t="shared" ref="F8:F9" si="6">($G$2 * (C7 + (4*C8) + C9)) / 6</f>
        <v>0.16327189091862682</v>
      </c>
      <c r="G8" s="32"/>
      <c r="H8" s="31"/>
      <c r="I8" s="31"/>
      <c r="K8" s="57">
        <f t="shared" si="3"/>
        <v>0.64</v>
      </c>
      <c r="L8" s="9">
        <f t="shared" si="0"/>
        <v>0.72485630657251499</v>
      </c>
      <c r="M8" s="31">
        <f t="shared" ref="M8:M9" si="7">(L9-L7) / (2 * $G$2)</f>
        <v>4.4129174479681792</v>
      </c>
      <c r="N8" s="32">
        <f t="shared" si="4"/>
        <v>0.34507450784134164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6"/>
        <v>1.7760560251454001</v>
      </c>
      <c r="G9" s="32"/>
      <c r="H9" s="31"/>
      <c r="I9" s="31"/>
      <c r="K9" s="57">
        <f t="shared" si="3"/>
        <v>0.82000000000000006</v>
      </c>
      <c r="L9" s="9">
        <f t="shared" si="0"/>
        <v>2.0658107094663558</v>
      </c>
      <c r="M9" s="31">
        <f t="shared" si="7"/>
        <v>137.46920014954506</v>
      </c>
      <c r="N9" s="32">
        <f t="shared" si="4"/>
        <v>0.59623453928484005</v>
      </c>
    </row>
    <row r="10" spans="1:14" ht="17" thickBot="1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47">
        <f t="shared" si="3"/>
        <v>1</v>
      </c>
      <c r="L10" s="58">
        <f t="shared" si="0"/>
        <v>50.213768360408736</v>
      </c>
      <c r="M10" s="34"/>
      <c r="N10" s="35">
        <f t="shared" si="4"/>
        <v>5.3013966555735976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(G33*G41+H33*H41+I33*I41) * ((E2-D2)/2)</f>
        <v>1.5852327087272966</v>
      </c>
      <c r="H11" s="31"/>
      <c r="I11" s="31"/>
    </row>
    <row r="12" spans="1:14">
      <c r="A12" t="s">
        <v>85</v>
      </c>
      <c r="D12" s="77">
        <f>ABS($H$2-D11)</f>
        <v>1.4787877155997271</v>
      </c>
      <c r="E12" s="77">
        <f t="shared" ref="E12:G12" si="8">ABS($H$2-E11)</f>
        <v>2.9373966555735977</v>
      </c>
      <c r="F12" s="77">
        <f t="shared" si="8"/>
        <v>0.22125591849568194</v>
      </c>
      <c r="G12" s="77">
        <f t="shared" si="8"/>
        <v>0.77876729127270328</v>
      </c>
      <c r="I12" s="31"/>
    </row>
    <row r="13" spans="1:14">
      <c r="I13" s="31"/>
    </row>
    <row r="15" spans="1:14">
      <c r="A15" s="48" t="s">
        <v>41</v>
      </c>
    </row>
    <row r="28" spans="7:9" ht="17" thickBot="1"/>
    <row r="29" spans="7:9" ht="18">
      <c r="G29" s="24" t="s">
        <v>45</v>
      </c>
      <c r="H29" s="14" t="s">
        <v>46</v>
      </c>
      <c r="I29" s="25" t="s">
        <v>47</v>
      </c>
    </row>
    <row r="30" spans="7:9" ht="17" thickBot="1">
      <c r="G30" s="47">
        <v>0</v>
      </c>
      <c r="H30" s="34">
        <f>SQRT(3/5)</f>
        <v>0.7745966692414834</v>
      </c>
      <c r="I30" s="35">
        <f>-SQRT(3/5)</f>
        <v>-0.7745966692414834</v>
      </c>
    </row>
    <row r="31" spans="7:9" ht="17" thickBot="1"/>
    <row r="32" spans="7:9" ht="18">
      <c r="G32" s="24" t="s">
        <v>48</v>
      </c>
      <c r="H32" s="14" t="s">
        <v>49</v>
      </c>
      <c r="I32" s="25" t="s">
        <v>50</v>
      </c>
    </row>
    <row r="33" spans="7:9" ht="17" thickBot="1">
      <c r="G33" s="47">
        <f>2/2.25</f>
        <v>0.88888888888888884</v>
      </c>
      <c r="H33" s="34">
        <f>2/3.6</f>
        <v>0.55555555555555558</v>
      </c>
      <c r="I33" s="35">
        <f>2/3.6</f>
        <v>0.55555555555555558</v>
      </c>
    </row>
    <row r="34" spans="7:9" ht="17" thickBot="1"/>
    <row r="35" spans="7:9" ht="18">
      <c r="G35" s="24" t="s">
        <v>28</v>
      </c>
      <c r="H35" s="14" t="s">
        <v>29</v>
      </c>
      <c r="I35" s="25" t="s">
        <v>30</v>
      </c>
    </row>
    <row r="36" spans="7:9" ht="17" thickBot="1">
      <c r="G36" s="47">
        <f>(($E$2+$D$2) / 2) + (($E$2-$D$2) / 2) * G30</f>
        <v>0.55000000000000004</v>
      </c>
      <c r="H36" s="34">
        <f>(($E$2+$D$2) / 2) + (($E$2-$D$2) / 2) * H30</f>
        <v>0.8985685011586676</v>
      </c>
      <c r="I36" s="35">
        <f>(($E$2+$D$2) / 2) + (($E$2-$D$2) / 2) * I30</f>
        <v>0.20143149884133249</v>
      </c>
    </row>
    <row r="39" spans="7:9" ht="17" thickBot="1"/>
    <row r="40" spans="7:9" ht="18">
      <c r="G40" s="24" t="s">
        <v>89</v>
      </c>
      <c r="H40" s="14" t="s">
        <v>90</v>
      </c>
      <c r="I40" s="25" t="s">
        <v>91</v>
      </c>
    </row>
    <row r="41" spans="7:9" ht="17" thickBot="1">
      <c r="G41" s="47">
        <f>G36/SIN(3*G36)^2</f>
        <v>0.55346475302761955</v>
      </c>
      <c r="H41" s="34">
        <f>H36/SIN(3*H36)^2</f>
        <v>4.8314326645262282</v>
      </c>
      <c r="I41" s="35">
        <f t="shared" ref="I41" si="9">I36/SIN(3*I36)^2</f>
        <v>0.62395456553876572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zoomScaleNormal="100" workbookViewId="0">
      <selection activeCell="F33" sqref="F33"/>
    </sheetView>
  </sheetViews>
  <sheetFormatPr baseColWidth="10" defaultColWidth="11" defaultRowHeight="16"/>
  <cols>
    <col min="1" max="1" width="2.1640625" bestFit="1" customWidth="1"/>
    <col min="5" max="6" width="12.5" bestFit="1" customWidth="1"/>
  </cols>
  <sheetData>
    <row r="1" spans="1:12">
      <c r="E1" t="s">
        <v>69</v>
      </c>
    </row>
    <row r="2" spans="1:12">
      <c r="E2">
        <v>0.96909999999999996</v>
      </c>
    </row>
    <row r="4" spans="1:12" ht="17" thickBot="1">
      <c r="B4" s="48" t="s">
        <v>61</v>
      </c>
    </row>
    <row r="5" spans="1:12">
      <c r="A5" s="13" t="s">
        <v>6</v>
      </c>
      <c r="B5" s="14" t="s">
        <v>19</v>
      </c>
      <c r="C5" s="14" t="s">
        <v>20</v>
      </c>
      <c r="D5" s="14" t="s">
        <v>58</v>
      </c>
      <c r="E5" s="14" t="s">
        <v>59</v>
      </c>
      <c r="F5" s="14" t="s">
        <v>55</v>
      </c>
      <c r="G5" s="14" t="s">
        <v>10</v>
      </c>
      <c r="H5" s="14" t="s">
        <v>18</v>
      </c>
      <c r="I5" s="14" t="s">
        <v>56</v>
      </c>
      <c r="J5" s="25" t="s">
        <v>57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62</v>
      </c>
    </row>
    <row r="14" spans="1:12">
      <c r="A14" s="67" t="s">
        <v>6</v>
      </c>
      <c r="B14" s="68" t="s">
        <v>19</v>
      </c>
      <c r="C14" s="68" t="s">
        <v>20</v>
      </c>
      <c r="D14" s="68" t="s">
        <v>58</v>
      </c>
      <c r="E14" s="68" t="s">
        <v>59</v>
      </c>
      <c r="F14" s="68" t="s">
        <v>55</v>
      </c>
      <c r="G14" s="68" t="s">
        <v>10</v>
      </c>
      <c r="H14" s="68" t="s">
        <v>18</v>
      </c>
      <c r="I14" s="68" t="s">
        <v>56</v>
      </c>
      <c r="J14" s="69" t="s">
        <v>57</v>
      </c>
    </row>
    <row r="15" spans="1:12">
      <c r="A15" s="70">
        <v>1</v>
      </c>
      <c r="B15" s="71">
        <v>0.1</v>
      </c>
      <c r="C15" s="71">
        <v>1</v>
      </c>
      <c r="D15" s="71">
        <f>(B15 / SIN(3*B15)^2) - 18</f>
        <v>-16.854946874850434</v>
      </c>
      <c r="E15" s="71">
        <f>(C15 / SIN(3*C15)^2) - 18</f>
        <v>32.213768360408736</v>
      </c>
      <c r="F15" s="71">
        <f>D15*E15</f>
        <v>-542.96135435342705</v>
      </c>
      <c r="G15" s="71">
        <f>C15 - ((C15-B15) / (E15-D15)) * E15</f>
        <v>0.40914712387792707</v>
      </c>
      <c r="H15" s="71">
        <f>(G15 / SIN(3*G15)^2) - 18</f>
        <v>-17.538556595607343</v>
      </c>
      <c r="I15" s="71">
        <f>D15 * H15</f>
        <v>295.61143968051942</v>
      </c>
      <c r="J15" s="72">
        <f>ABS(G15-$E$2)</f>
        <v>0.5599528761220729</v>
      </c>
    </row>
    <row r="16" spans="1:12">
      <c r="A16" s="70">
        <v>2</v>
      </c>
      <c r="B16" s="71">
        <f>IF(I15 &gt; 0, G15, B15)</f>
        <v>0.40914712387792707</v>
      </c>
      <c r="C16" s="71">
        <f>IF(I15 &lt;= 0, G15, C15)</f>
        <v>1</v>
      </c>
      <c r="D16" s="71">
        <f t="shared" ref="D16:D19" si="8">(B16 / SIN(3*B16)^2) - 18</f>
        <v>-17.538556595607343</v>
      </c>
      <c r="E16" s="71">
        <f t="shared" ref="E16:E20" si="9">(C16 / SIN(3*C16)^2) - 18</f>
        <v>32.213768360408736</v>
      </c>
      <c r="F16" s="71">
        <f t="shared" ref="F16:F20" si="10">D16*E16</f>
        <v>-564.98299954681374</v>
      </c>
      <c r="G16" s="71">
        <f>C16 - ((C16-B16) / (E16-D16)) * E16</f>
        <v>0.61743300030089987</v>
      </c>
      <c r="H16" s="71">
        <f t="shared" ref="H16:H20" si="11">(G16 / SIN(3*G16)^2) - 18</f>
        <v>-17.330933421600562</v>
      </c>
      <c r="I16" s="71">
        <f t="shared" ref="I16:I20" si="12">D16 * H16</f>
        <v>303.95955666944428</v>
      </c>
      <c r="J16" s="72">
        <f t="shared" ref="J16:J19" si="13">ABS(G16-$E$2)</f>
        <v>0.35166699969910009</v>
      </c>
    </row>
    <row r="17" spans="1:13">
      <c r="A17" s="70">
        <v>3</v>
      </c>
      <c r="B17" s="71">
        <f>IF(I16 &gt; 0, G16, B16)</f>
        <v>0.61743300030089987</v>
      </c>
      <c r="C17" s="71">
        <f t="shared" ref="C17:C20" si="14">IF(I16 &lt;= 0, G16, C16)</f>
        <v>1</v>
      </c>
      <c r="D17" s="71">
        <f t="shared" si="8"/>
        <v>-17.330933421600562</v>
      </c>
      <c r="E17" s="71">
        <f t="shared" si="9"/>
        <v>32.213768360408736</v>
      </c>
      <c r="F17" s="71">
        <f t="shared" si="10"/>
        <v>-558.29467471310647</v>
      </c>
      <c r="G17" s="71">
        <f t="shared" ref="G17:G20" si="15">C17 - ((C17-B17) / (E17-D17)) * E17</f>
        <v>0.75125645594019019</v>
      </c>
      <c r="H17" s="71">
        <f t="shared" si="11"/>
        <v>-16.751464791966836</v>
      </c>
      <c r="I17" s="71">
        <f t="shared" si="12"/>
        <v>290.31852102386313</v>
      </c>
      <c r="J17" s="72">
        <f t="shared" si="13"/>
        <v>0.21784354405980977</v>
      </c>
    </row>
    <row r="18" spans="1:13">
      <c r="A18" s="70">
        <v>4</v>
      </c>
      <c r="B18" s="71">
        <f>IF(I17 &gt; 0, G17, B17)</f>
        <v>0.75125645594019019</v>
      </c>
      <c r="C18" s="71">
        <f t="shared" si="14"/>
        <v>1</v>
      </c>
      <c r="D18" s="71">
        <f t="shared" si="8"/>
        <v>-16.751464791966836</v>
      </c>
      <c r="E18" s="71">
        <f t="shared" si="9"/>
        <v>32.213768360408736</v>
      </c>
      <c r="F18" s="71">
        <f t="shared" si="10"/>
        <v>-539.6278065059621</v>
      </c>
      <c r="G18" s="71">
        <f t="shared" si="15"/>
        <v>0.83635395169968496</v>
      </c>
      <c r="H18" s="71">
        <f t="shared" si="11"/>
        <v>-15.60701954299223</v>
      </c>
      <c r="I18" s="71">
        <f t="shared" si="12"/>
        <v>261.44043838197268</v>
      </c>
      <c r="J18" s="72">
        <f t="shared" si="13"/>
        <v>0.132746048300315</v>
      </c>
    </row>
    <row r="19" spans="1:13">
      <c r="A19" s="70">
        <v>5</v>
      </c>
      <c r="B19" s="71">
        <f>IF(I18 &gt; 0, G18, B18)</f>
        <v>0.83635395169968496</v>
      </c>
      <c r="C19" s="71">
        <f t="shared" si="14"/>
        <v>1</v>
      </c>
      <c r="D19" s="71">
        <f t="shared" si="8"/>
        <v>-15.60701954299223</v>
      </c>
      <c r="E19" s="71">
        <f t="shared" si="9"/>
        <v>32.213768360408736</v>
      </c>
      <c r="F19" s="71">
        <f t="shared" si="10"/>
        <v>-502.76091235432392</v>
      </c>
      <c r="G19" s="71">
        <f t="shared" si="15"/>
        <v>0.88976225352682459</v>
      </c>
      <c r="H19" s="71">
        <f t="shared" si="11"/>
        <v>-13.701034743086558</v>
      </c>
      <c r="I19" s="71">
        <f t="shared" si="12"/>
        <v>213.83231699456744</v>
      </c>
      <c r="J19" s="72">
        <f t="shared" si="13"/>
        <v>7.9337746473175375E-2</v>
      </c>
    </row>
    <row r="20" spans="1:13" ht="17" thickBot="1">
      <c r="A20" s="73">
        <v>6</v>
      </c>
      <c r="B20" s="74">
        <f>IF(I19 &gt; 0, G19, B19)</f>
        <v>0.88976225352682459</v>
      </c>
      <c r="C20" s="74">
        <f t="shared" si="14"/>
        <v>1</v>
      </c>
      <c r="D20" s="74">
        <f>(B20 / SIN(3*B20)^2) - 18</f>
        <v>-13.701034743086558</v>
      </c>
      <c r="E20" s="74">
        <f t="shared" si="9"/>
        <v>32.213768360408736</v>
      </c>
      <c r="F20" s="74">
        <f t="shared" si="10"/>
        <v>-441.36195951170259</v>
      </c>
      <c r="G20" s="75">
        <f t="shared" si="15"/>
        <v>0.92265733512009762</v>
      </c>
      <c r="H20" s="74">
        <f t="shared" si="11"/>
        <v>-11.074013518440953</v>
      </c>
      <c r="I20" s="74">
        <f t="shared" si="12"/>
        <v>151.72544396156971</v>
      </c>
      <c r="J20" s="76">
        <f>ABS(G20-$E$2)</f>
        <v>4.644266487990234E-2</v>
      </c>
    </row>
    <row r="22" spans="1:13" ht="17" thickBot="1">
      <c r="B22" s="48" t="s">
        <v>63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60</v>
      </c>
      <c r="F23" s="25" t="s">
        <v>57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64</v>
      </c>
    </row>
    <row r="32" spans="1:13">
      <c r="A32" s="13" t="s">
        <v>6</v>
      </c>
      <c r="B32" s="14" t="s">
        <v>10</v>
      </c>
      <c r="C32" s="14" t="s">
        <v>66</v>
      </c>
      <c r="D32" s="14" t="s">
        <v>67</v>
      </c>
      <c r="E32" s="25" t="s">
        <v>57</v>
      </c>
      <c r="F32" s="62" t="s">
        <v>68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6" sqref="E6"/>
    </sheetView>
  </sheetViews>
  <sheetFormatPr baseColWidth="10" defaultColWidth="11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77</v>
      </c>
      <c r="C2">
        <v>5</v>
      </c>
      <c r="D2" t="s">
        <v>78</v>
      </c>
      <c r="E2">
        <v>10</v>
      </c>
    </row>
    <row r="3" spans="1:5">
      <c r="B3" t="s">
        <v>79</v>
      </c>
    </row>
    <row r="6" spans="1:5">
      <c r="B6" s="48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14"/>
  <sheetViews>
    <sheetView zoomScaleNormal="100" workbookViewId="0">
      <selection activeCell="B14" sqref="B14"/>
    </sheetView>
  </sheetViews>
  <sheetFormatPr baseColWidth="10" defaultColWidth="11" defaultRowHeight="16"/>
  <cols>
    <col min="1" max="1" width="2" customWidth="1"/>
  </cols>
  <sheetData>
    <row r="1" spans="2:2" ht="7" customHeight="1"/>
    <row r="14" spans="2:2">
      <c r="B14" t="s">
        <v>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9"/>
  <sheetViews>
    <sheetView zoomScaleNormal="100" workbookViewId="0"/>
  </sheetViews>
  <sheetFormatPr baseColWidth="10" defaultColWidth="11" defaultRowHeight="16"/>
  <cols>
    <col min="1" max="1" width="2" customWidth="1"/>
  </cols>
  <sheetData>
    <row r="1" spans="2:2" ht="8" customHeight="1"/>
    <row r="2" spans="2:2">
      <c r="B2" t="s">
        <v>82</v>
      </c>
    </row>
    <row r="9" spans="2:2">
      <c r="B9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  <vt:lpstr>IV-3. Мин. Функции при огр.</vt:lpstr>
      <vt:lpstr>II-3. Решение ОДУ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 v3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2018-12-29T22:06:47Z</dcterms:modified>
  <cp:category/>
</cp:coreProperties>
</file>