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ti-computer-science\IV. Fourth Year\cs-numerical\"/>
    </mc:Choice>
  </mc:AlternateContent>
  <bookViews>
    <workbookView xWindow="0" yWindow="465" windowWidth="16800" windowHeight="20535" activeTab="5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E10" i="5"/>
  <c r="E11" i="5" s="1"/>
  <c r="D10" i="5"/>
  <c r="E22" i="3"/>
  <c r="E1" i="7" l="1"/>
  <c r="C1" i="7"/>
  <c r="G16" i="6" l="1"/>
  <c r="L6" i="4"/>
  <c r="L5" i="4"/>
  <c r="L4" i="4"/>
  <c r="E34" i="6"/>
  <c r="E35" i="6"/>
  <c r="E36" i="6"/>
  <c r="E37" i="6"/>
  <c r="E38" i="6"/>
  <c r="E33" i="6"/>
  <c r="J16" i="6"/>
  <c r="J15" i="6"/>
  <c r="J7" i="6"/>
  <c r="J8" i="6"/>
  <c r="J9" i="6"/>
  <c r="J10" i="6"/>
  <c r="J11" i="6"/>
  <c r="J6" i="6"/>
  <c r="D33" i="6"/>
  <c r="C33" i="6"/>
  <c r="B34" i="6" s="1"/>
  <c r="D34" i="6" s="1"/>
  <c r="C24" i="6"/>
  <c r="M43" i="5"/>
  <c r="D24" i="6"/>
  <c r="N44" i="5"/>
  <c r="N43" i="5"/>
  <c r="N7" i="5"/>
  <c r="N6" i="5"/>
  <c r="E15" i="6"/>
  <c r="D15" i="6"/>
  <c r="G6" i="6"/>
  <c r="H6" i="6" s="1"/>
  <c r="D6" i="6"/>
  <c r="E6" i="6"/>
  <c r="C34" i="6" l="1"/>
  <c r="E24" i="6"/>
  <c r="G15" i="6"/>
  <c r="H15" i="6" s="1"/>
  <c r="I15" i="6" s="1"/>
  <c r="F15" i="6"/>
  <c r="I6" i="6"/>
  <c r="B7" i="6" s="1"/>
  <c r="F6" i="6"/>
  <c r="L18" i="5"/>
  <c r="N19" i="5" s="1"/>
  <c r="L19" i="5"/>
  <c r="N20" i="5" s="1"/>
  <c r="L20" i="5"/>
  <c r="N21" i="5" s="1"/>
  <c r="L21" i="5"/>
  <c r="N22" i="5" s="1"/>
  <c r="L22" i="5"/>
  <c r="M21" i="5" s="1"/>
  <c r="L23" i="5"/>
  <c r="M22" i="5" s="1"/>
  <c r="L24" i="5"/>
  <c r="M23" i="5" s="1"/>
  <c r="L25" i="5"/>
  <c r="M24" i="5" s="1"/>
  <c r="L26" i="5"/>
  <c r="N27" i="5" s="1"/>
  <c r="L27" i="5"/>
  <c r="N28" i="5" s="1"/>
  <c r="L28" i="5"/>
  <c r="N29" i="5" s="1"/>
  <c r="L29" i="5"/>
  <c r="N30" i="5" s="1"/>
  <c r="L30" i="5"/>
  <c r="M29" i="5" s="1"/>
  <c r="L31" i="5"/>
  <c r="M30" i="5" s="1"/>
  <c r="L32" i="5"/>
  <c r="M31" i="5" s="1"/>
  <c r="L33" i="5"/>
  <c r="M32" i="5" s="1"/>
  <c r="L34" i="5"/>
  <c r="N35" i="5" s="1"/>
  <c r="L35" i="5"/>
  <c r="N36" i="5" s="1"/>
  <c r="L36" i="5"/>
  <c r="N37" i="5" s="1"/>
  <c r="L37" i="5"/>
  <c r="N38" i="5" s="1"/>
  <c r="L38" i="5"/>
  <c r="M37" i="5" s="1"/>
  <c r="L39" i="5"/>
  <c r="M38" i="5" s="1"/>
  <c r="L40" i="5"/>
  <c r="M39" i="5" s="1"/>
  <c r="L41" i="5"/>
  <c r="M40" i="5" s="1"/>
  <c r="L42" i="5"/>
  <c r="L43" i="5"/>
  <c r="L44" i="5"/>
  <c r="L5" i="5"/>
  <c r="L6" i="5"/>
  <c r="L7" i="5"/>
  <c r="N8" i="5" s="1"/>
  <c r="L8" i="5"/>
  <c r="M7" i="5" s="1"/>
  <c r="L9" i="5"/>
  <c r="M8" i="5" s="1"/>
  <c r="L10" i="5"/>
  <c r="N11" i="5" s="1"/>
  <c r="L11" i="5"/>
  <c r="N12" i="5" s="1"/>
  <c r="L12" i="5"/>
  <c r="N13" i="5" s="1"/>
  <c r="L13" i="5"/>
  <c r="N14" i="5" s="1"/>
  <c r="L14" i="5"/>
  <c r="M13" i="5" s="1"/>
  <c r="L15" i="5"/>
  <c r="M14" i="5" s="1"/>
  <c r="L16" i="5"/>
  <c r="M15" i="5" s="1"/>
  <c r="L17" i="5"/>
  <c r="M16" i="5" s="1"/>
  <c r="G35" i="5"/>
  <c r="I32" i="5"/>
  <c r="H32" i="5"/>
  <c r="G32" i="5"/>
  <c r="I29" i="5"/>
  <c r="I35" i="5" s="1"/>
  <c r="H29" i="5"/>
  <c r="H35" i="5" s="1"/>
  <c r="G11" i="5" s="1"/>
  <c r="C5" i="4"/>
  <c r="T4" i="4" s="1"/>
  <c r="C5" i="5"/>
  <c r="G2" i="5"/>
  <c r="B25" i="6" l="1"/>
  <c r="C25" i="6" s="1"/>
  <c r="F24" i="6"/>
  <c r="B35" i="6"/>
  <c r="C7" i="6"/>
  <c r="E7" i="6" s="1"/>
  <c r="D7" i="6"/>
  <c r="G7" i="6"/>
  <c r="H7" i="6" s="1"/>
  <c r="B16" i="6"/>
  <c r="C16" i="6"/>
  <c r="M36" i="5"/>
  <c r="M28" i="5"/>
  <c r="M20" i="5"/>
  <c r="M12" i="5"/>
  <c r="N42" i="5"/>
  <c r="N34" i="5"/>
  <c r="N26" i="5"/>
  <c r="N18" i="5"/>
  <c r="N10" i="5"/>
  <c r="M6" i="5"/>
  <c r="M35" i="5"/>
  <c r="M27" i="5"/>
  <c r="M19" i="5"/>
  <c r="M11" i="5"/>
  <c r="N41" i="5"/>
  <c r="N33" i="5"/>
  <c r="N25" i="5"/>
  <c r="N17" i="5"/>
  <c r="N9" i="5"/>
  <c r="M42" i="5"/>
  <c r="M34" i="5"/>
  <c r="M26" i="5"/>
  <c r="M18" i="5"/>
  <c r="M10" i="5"/>
  <c r="N40" i="5"/>
  <c r="N32" i="5"/>
  <c r="N24" i="5"/>
  <c r="N16" i="5"/>
  <c r="M41" i="5"/>
  <c r="M33" i="5"/>
  <c r="M25" i="5"/>
  <c r="M17" i="5"/>
  <c r="M9" i="5"/>
  <c r="N39" i="5"/>
  <c r="N31" i="5"/>
  <c r="N23" i="5"/>
  <c r="N15" i="5"/>
  <c r="D6" i="5"/>
  <c r="B6" i="5"/>
  <c r="B7" i="5" s="1"/>
  <c r="Q14" i="4"/>
  <c r="D25" i="6" l="1"/>
  <c r="E25" i="6" s="1"/>
  <c r="B26" i="6" s="1"/>
  <c r="C26" i="6" s="1"/>
  <c r="C35" i="6"/>
  <c r="B36" i="6" s="1"/>
  <c r="D35" i="6"/>
  <c r="F7" i="6"/>
  <c r="E16" i="6"/>
  <c r="D16" i="6"/>
  <c r="I7" i="6"/>
  <c r="B8" i="5"/>
  <c r="C7" i="5"/>
  <c r="C6" i="5"/>
  <c r="M4" i="4"/>
  <c r="M5" i="4"/>
  <c r="E1" i="3"/>
  <c r="F25" i="6" l="1"/>
  <c r="D26" i="6"/>
  <c r="E26" i="6" s="1"/>
  <c r="C36" i="6"/>
  <c r="B37" i="6" s="1"/>
  <c r="D36" i="6"/>
  <c r="H16" i="6"/>
  <c r="I16" i="6" s="1"/>
  <c r="F16" i="6"/>
  <c r="B8" i="6"/>
  <c r="C8" i="6"/>
  <c r="E8" i="6" s="1"/>
  <c r="F7" i="5"/>
  <c r="F6" i="5"/>
  <c r="D6" i="3"/>
  <c r="C6" i="3"/>
  <c r="E7" i="5"/>
  <c r="D7" i="5"/>
  <c r="E6" i="5"/>
  <c r="D8" i="5"/>
  <c r="B9" i="5"/>
  <c r="C8" i="5"/>
  <c r="E8" i="5" s="1"/>
  <c r="N4" i="4"/>
  <c r="J16" i="4" s="1"/>
  <c r="B14" i="3"/>
  <c r="D12" i="3"/>
  <c r="D20" i="3" s="1"/>
  <c r="C12" i="3"/>
  <c r="C20" i="3" s="1"/>
  <c r="E3" i="1"/>
  <c r="J12" i="4" l="1"/>
  <c r="J14" i="4"/>
  <c r="J18" i="4"/>
  <c r="J17" i="4"/>
  <c r="J19" i="4"/>
  <c r="J31" i="4"/>
  <c r="B27" i="6"/>
  <c r="C27" i="6" s="1"/>
  <c r="F26" i="6"/>
  <c r="C37" i="6"/>
  <c r="D37" i="6"/>
  <c r="D8" i="6"/>
  <c r="G8" i="6"/>
  <c r="H8" i="6" s="1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J20" i="4"/>
  <c r="J28" i="4"/>
  <c r="J24" i="4"/>
  <c r="J27" i="4"/>
  <c r="J23" i="4"/>
  <c r="J29" i="4"/>
  <c r="J25" i="4"/>
  <c r="J15" i="4"/>
  <c r="J21" i="4"/>
  <c r="J13" i="4"/>
  <c r="J30" i="4"/>
  <c r="J26" i="4"/>
  <c r="J22" i="4"/>
  <c r="E14" i="4"/>
  <c r="F26" i="4"/>
  <c r="G19" i="4"/>
  <c r="D17" i="4"/>
  <c r="D19" i="4"/>
  <c r="G21" i="4"/>
  <c r="E16" i="4"/>
  <c r="D24" i="4"/>
  <c r="E19" i="4"/>
  <c r="E21" i="4"/>
  <c r="E14" i="3"/>
  <c r="D14" i="3"/>
  <c r="E12" i="3"/>
  <c r="E20" i="3" s="1"/>
  <c r="C14" i="3"/>
  <c r="D27" i="6" l="1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C24" i="4" s="1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C29" i="4" s="1"/>
  <c r="F24" i="4"/>
  <c r="G15" i="4"/>
  <c r="G17" i="4"/>
  <c r="D26" i="4"/>
  <c r="C26" i="4" s="1"/>
  <c r="D28" i="4"/>
  <c r="G27" i="4"/>
  <c r="F25" i="4"/>
  <c r="E31" i="4"/>
  <c r="F30" i="4"/>
  <c r="C30" i="4" s="1"/>
  <c r="F16" i="4"/>
  <c r="C16" i="4" s="1"/>
  <c r="D25" i="4"/>
  <c r="C25" i="4" s="1"/>
  <c r="G24" i="4"/>
  <c r="F18" i="4"/>
  <c r="F19" i="4"/>
  <c r="C19" i="4" s="1"/>
  <c r="G16" i="4"/>
  <c r="D15" i="4"/>
  <c r="G25" i="4"/>
  <c r="E26" i="4"/>
  <c r="D22" i="4"/>
  <c r="C22" i="4" s="1"/>
  <c r="D23" i="4"/>
  <c r="G22" i="4"/>
  <c r="F28" i="4"/>
  <c r="G29" i="4"/>
  <c r="G28" i="4"/>
  <c r="E23" i="4"/>
  <c r="F31" i="4"/>
  <c r="E28" i="4"/>
  <c r="C28" i="4" s="1"/>
  <c r="D21" i="4"/>
  <c r="C21" i="4" s="1"/>
  <c r="G20" i="4"/>
  <c r="E18" i="4"/>
  <c r="G30" i="4"/>
  <c r="G31" i="4"/>
  <c r="F14" i="4"/>
  <c r="C14" i="4" s="1"/>
  <c r="B28" i="6"/>
  <c r="D28" i="6" s="1"/>
  <c r="F27" i="6"/>
  <c r="B38" i="6"/>
  <c r="E17" i="6"/>
  <c r="D17" i="6"/>
  <c r="F8" i="6"/>
  <c r="I8" i="6"/>
  <c r="D13" i="4"/>
  <c r="C13" i="4" s="1"/>
  <c r="Q5" i="4"/>
  <c r="T13" i="4" s="1"/>
  <c r="T18" i="4" s="1"/>
  <c r="T23" i="4" s="1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F9" i="5"/>
  <c r="D11" i="5"/>
  <c r="F8" i="5"/>
  <c r="E9" i="5"/>
  <c r="C27" i="4"/>
  <c r="C18" i="4"/>
  <c r="B12" i="3"/>
  <c r="B20" i="3" s="1"/>
  <c r="C28" i="6" l="1"/>
  <c r="E28" i="6" s="1"/>
  <c r="C31" i="4"/>
  <c r="C15" i="4"/>
  <c r="C17" i="4"/>
  <c r="C23" i="4"/>
  <c r="C20" i="4"/>
  <c r="S13" i="4"/>
  <c r="S18" i="4" s="1"/>
  <c r="S23" i="4" s="1"/>
  <c r="D22" i="3"/>
  <c r="C12" i="4"/>
  <c r="Q13" i="4"/>
  <c r="Q18" i="4" s="1"/>
  <c r="Q23" i="4" s="1"/>
  <c r="Q17" i="4"/>
  <c r="Q22" i="4" s="1"/>
  <c r="C38" i="6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H9" i="6" s="1"/>
  <c r="I17" i="6"/>
  <c r="C18" i="6" s="1"/>
  <c r="Q24" i="4"/>
  <c r="E21" i="3"/>
  <c r="C21" i="3"/>
  <c r="T27" i="4" l="1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B10" i="6"/>
  <c r="D18" i="6"/>
  <c r="G18" i="6" s="1"/>
  <c r="J18" i="6" s="1"/>
  <c r="E10" i="6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F18" i="6"/>
  <c r="H18" i="6"/>
  <c r="I18" i="6" s="1"/>
  <c r="H10" i="6"/>
  <c r="G6" i="3"/>
  <c r="V12" i="4" l="1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H11" i="6" s="1"/>
  <c r="G19" i="6"/>
  <c r="F19" i="6"/>
  <c r="H19" i="6" l="1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<sst xmlns="http://schemas.openxmlformats.org/spreadsheetml/2006/main" count="153" uniqueCount="83">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</sst>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0.000000000"/>
    <numFmt numFmtId="166" formatCode="0.00000000000000"/>
    <numFmt numFmtId="167" formatCode="0.00000000000000000"/>
    <numFmt numFmtId="168" formatCode="0.0000000000000000000000000000000000000000"/>
    <numFmt numFmtId="169" formatCode="0.00000000%"/>
    <numFmt numFmtId="170" formatCode="0.0000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68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5" fontId="0" fillId="0" borderId="0" xfId="0" applyNumberFormat="1" applyFont="1" applyBorder="1"/>
    <xf numFmtId="169" fontId="0" fillId="0" borderId="8" xfId="2" applyNumberFormat="1" applyFont="1" applyBorder="1"/>
    <xf numFmtId="165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170" fontId="0" fillId="0" borderId="0" xfId="0" applyNumberFormat="1" applyBorder="1"/>
    <xf numFmtId="170" fontId="0" fillId="0" borderId="10" xfId="0" applyNumberFormat="1" applyBorder="1"/>
    <xf numFmtId="170" fontId="12" fillId="0" borderId="1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064989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662699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2852127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3855799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678921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1947521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35006</xdr:colOff>
      <xdr:row>32</xdr:row>
      <xdr:rowOff>28901</xdr:rowOff>
    </xdr:from>
    <xdr:to>
      <xdr:col>20</xdr:col>
      <xdr:colOff>778934</xdr:colOff>
      <xdr:row>49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75FE3-1122-BB43-8CBB-B030841F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163146</xdr:colOff>
      <xdr:row>31</xdr:row>
      <xdr:rowOff>133837</xdr:rowOff>
    </xdr:from>
    <xdr:ext cx="588648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3011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66040</xdr:colOff>
      <xdr:row>22</xdr:row>
      <xdr:rowOff>20320</xdr:rowOff>
    </xdr:from>
    <xdr:ext cx="2402840" cy="73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15650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EF7DDD-49B0-3640-8D27-288A6881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800656</xdr:colOff>
      <xdr:row>5</xdr:row>
      <xdr:rowOff>164250</xdr:rowOff>
    </xdr:from>
    <xdr:ext cx="2646237" cy="95346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0467A0A-20B0-4144-B686-668F42C0DE13}"/>
            </a:ext>
          </a:extLst>
        </xdr:cNvPr>
        <xdr:cNvSpPr txBox="1"/>
      </xdr:nvSpPr>
      <xdr:spPr>
        <a:xfrm>
          <a:off x="5149026" y="1158163"/>
          <a:ext cx="264623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0.008;</a:t>
          </a:r>
        </a:p>
        <a:p>
          <a:r>
            <a:rPr lang="en-US" sz="1100"/>
            <a:t>xMin = 1.4;</a:t>
          </a:r>
          <a:r>
            <a:rPr lang="en-US" sz="1100" baseline="0"/>
            <a:t> </a:t>
          </a:r>
          <a:r>
            <a:rPr lang="en-US" sz="1100"/>
            <a:t>xMax </a:t>
          </a:r>
          <a:r>
            <a:rPr lang="en-US" sz="1100" baseline="0"/>
            <a:t>= 1.6;</a:t>
          </a:r>
        </a:p>
        <a:p>
          <a:r>
            <a:rPr lang="en-US" sz="1100" baseline="0"/>
            <a:t>y0 = 5; dy0 = 10;</a:t>
          </a:r>
        </a:p>
        <a:p>
          <a:r>
            <a:rPr lang="en-US" sz="1100" baseline="0"/>
            <a:t>[x, y] = ode45('func', [0:h:xMax],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6</xdr:col>
      <xdr:colOff>803635</xdr:colOff>
      <xdr:row>0</xdr:row>
      <xdr:rowOff>177342</xdr:rowOff>
    </xdr:from>
    <xdr:ext cx="2268057" cy="78124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AD5EBD6-ABFF-6F47-9A48-9E286384CD99}"/>
            </a:ext>
          </a:extLst>
        </xdr:cNvPr>
        <xdr:cNvSpPr txBox="1"/>
      </xdr:nvSpPr>
      <xdr:spPr>
        <a:xfrm>
          <a:off x="5156560" y="177342"/>
          <a:ext cx="2268057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  <a:p>
          <a:r>
            <a:rPr lang="en-US" sz="1100" baseline="0"/>
            <a:t>end</a:t>
          </a:r>
          <a:endParaRPr lang="en-US" sz="1100"/>
        </a:p>
      </xdr:txBody>
    </xdr:sp>
    <xdr:clientData/>
  </xdr:oneCellAnchor>
  <xdr:twoCellAnchor editAs="oneCell">
    <xdr:from>
      <xdr:col>7</xdr:col>
      <xdr:colOff>27988</xdr:colOff>
      <xdr:row>13</xdr:row>
      <xdr:rowOff>27989</xdr:rowOff>
    </xdr:from>
    <xdr:to>
      <xdr:col>12</xdr:col>
      <xdr:colOff>442898</xdr:colOff>
      <xdr:row>32</xdr:row>
      <xdr:rowOff>36060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2901" y="2612163"/>
          <a:ext cx="4597627" cy="3784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E4" sqref="E4"/>
    </sheetView>
  </sheetViews>
  <sheetFormatPr defaultColWidth="11" defaultRowHeight="15.75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G8" sqref="G8"/>
    </sheetView>
  </sheetViews>
  <sheetFormatPr defaultColWidth="11" defaultRowHeight="15.75"/>
  <cols>
    <col min="1" max="1" width="2.625" bestFit="1" customWidth="1"/>
    <col min="6" max="6" width="10.875" customWidth="1"/>
    <col min="7" max="7" width="14.875" customWidth="1"/>
    <col min="8" max="8" width="26.125" bestFit="1" customWidth="1"/>
    <col min="9" max="9" width="12.125" bestFit="1" customWidth="1"/>
    <col min="13" max="13" width="24.625" bestFit="1" customWidth="1"/>
    <col min="14" max="14" width="43.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.1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.5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6.5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6.5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.75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6.5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6.5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.75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6.5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66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6.5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.75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6.5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selection activeCell="Q4" sqref="Q4"/>
    </sheetView>
  </sheetViews>
  <sheetFormatPr defaultColWidth="11" defaultRowHeight="15.75"/>
  <cols>
    <col min="1" max="1" width="2.125" bestFit="1" customWidth="1"/>
    <col min="8" max="8" width="6.875" customWidth="1"/>
    <col min="9" max="9" width="2" customWidth="1"/>
    <col min="15" max="15" width="6.875" customWidth="1"/>
    <col min="16" max="16" width="3.125" bestFit="1" customWidth="1"/>
    <col min="18" max="18" width="11.1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.1" customHeight="1" thickBot="1"/>
    <row r="3" spans="1:22" ht="20.25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6.5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6.5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82</v>
      </c>
    </row>
    <row r="10" spans="1:22" ht="16.5" thickBot="1"/>
    <row r="11" spans="1:22" ht="18.75">
      <c r="B11" s="13" t="s">
        <v>10</v>
      </c>
      <c r="C11" s="14" t="s">
        <v>31</v>
      </c>
      <c r="D11" s="14" t="s">
        <v>71</v>
      </c>
      <c r="E11" s="14" t="s">
        <v>72</v>
      </c>
      <c r="F11" s="14" t="s">
        <v>73</v>
      </c>
      <c r="G11" s="25" t="s">
        <v>74</v>
      </c>
      <c r="J11" s="27" t="s">
        <v>75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76</v>
      </c>
    </row>
    <row r="12" spans="1:22">
      <c r="B12" s="36">
        <v>-1</v>
      </c>
      <c r="C12" s="31">
        <f>($C$4*D12) + ($C$5*E12) + ($C$6*F12) + ($C$7*G12)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 t="shared" ref="V12:V31" si="1"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2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3">(($B13-$B$4) * ($B13-$B$5) * ($B13-$B$6)) / (($B$7-$B$4) * ($B$7-$B$5) * ($B$7-$B$6))</f>
        <v>-0.30681818181818182</v>
      </c>
      <c r="J13" s="28">
        <f t="shared" ref="J13:J30" si="4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si="1"/>
        <v>2.1024135560202835</v>
      </c>
    </row>
    <row r="14" spans="1:22" ht="16.5" thickBot="1">
      <c r="B14" s="36">
        <v>1</v>
      </c>
      <c r="C14" s="31">
        <f t="shared" ref="C14" si="5">($C$4*D14) + ($C$5*E14) + ($C$6*F14) + ($C$7*G14)</f>
        <v>9.3172846889952154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3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1"/>
        <v>1.9304967485031665</v>
      </c>
    </row>
    <row r="15" spans="1:22" ht="16.5" thickBot="1">
      <c r="B15" s="36">
        <v>2</v>
      </c>
      <c r="C15" s="31">
        <f>($C$4*D15) + ($C$5*E15) + ($C$6*F15) + ($C$7*G15)</f>
        <v>11.162679425837322</v>
      </c>
      <c r="D15" s="31">
        <f t="shared" si="6"/>
        <v>0.3499658236500342</v>
      </c>
      <c r="E15" s="31">
        <f t="shared" si="2"/>
        <v>5.2631578947368418E-2</v>
      </c>
      <c r="F15" s="31">
        <f>(($B15-$B$4) * ($B15-$B$5) * ($B15-$B$7)) / (($B$6-$B$4) * ($B$6-$B$5) * ($B$6-$B$7))</f>
        <v>1.1428571428571428</v>
      </c>
      <c r="G15" s="32">
        <f t="shared" si="3"/>
        <v>-0.54545454545454541</v>
      </c>
      <c r="J15" s="28">
        <f t="shared" si="4"/>
        <v>11.162679425837322</v>
      </c>
      <c r="V15" s="28">
        <f t="shared" si="1"/>
        <v>1.8299051766121419</v>
      </c>
    </row>
    <row r="16" spans="1:22" ht="18.75">
      <c r="B16" s="36">
        <v>3</v>
      </c>
      <c r="C16" s="31">
        <f t="shared" ref="C16:C26" si="7">($C$4*D16) + ($C$5*E16) + ($C$6*F16) + ($C$7*G16)</f>
        <v>11.744617224880383</v>
      </c>
      <c r="D16" s="31">
        <f t="shared" si="6"/>
        <v>0.21531100478468901</v>
      </c>
      <c r="E16" s="31">
        <f t="shared" si="2"/>
        <v>4.6052631578947366E-2</v>
      </c>
      <c r="F16" s="31">
        <f t="shared" ref="F16:F28" si="8">(($B16-$B$4) * ($B16-$B$5) * ($B16-$B$7)) / (($B$6-$B$4) * ($B$6-$B$5) * ($B$6-$B$7))</f>
        <v>1.25</v>
      </c>
      <c r="G16" s="32">
        <f t="shared" si="3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 t="shared" si="1"/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6"/>
        <v>0.11483253588516747</v>
      </c>
      <c r="E17" s="31">
        <f t="shared" si="2"/>
        <v>3.2894736842105261E-2</v>
      </c>
      <c r="F17" s="31">
        <f t="shared" si="8"/>
        <v>1.25</v>
      </c>
      <c r="G17" s="32">
        <f t="shared" si="3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9">Q12</f>
        <v>461</v>
      </c>
      <c r="R17" s="18">
        <f t="shared" si="9"/>
        <v>7047</v>
      </c>
      <c r="S17" s="12">
        <f t="shared" si="9"/>
        <v>116273</v>
      </c>
      <c r="T17" s="19">
        <f t="shared" si="9"/>
        <v>3653</v>
      </c>
      <c r="V17" s="28">
        <f t="shared" si="1"/>
        <v>1.842697739708369</v>
      </c>
    </row>
    <row r="18" spans="2:22">
      <c r="B18" s="36">
        <v>5</v>
      </c>
      <c r="C18" s="31">
        <f t="shared" si="7"/>
        <v>9.9542464114832541</v>
      </c>
      <c r="D18" s="31">
        <f t="shared" si="6"/>
        <v>4.4429254955570742E-2</v>
      </c>
      <c r="E18" s="31">
        <f t="shared" si="2"/>
        <v>1.6447368421052631E-2</v>
      </c>
      <c r="F18" s="31">
        <f t="shared" si="8"/>
        <v>1.1607142857142858</v>
      </c>
      <c r="G18" s="32">
        <f t="shared" si="3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9"/>
        <v>0</v>
      </c>
      <c r="R18" s="18">
        <f t="shared" si="9"/>
        <v>-43.449023861171383</v>
      </c>
      <c r="S18" s="12">
        <f t="shared" si="9"/>
        <v>-1276.2299349240784</v>
      </c>
      <c r="T18" s="19">
        <f t="shared" si="9"/>
        <v>-36.494577006507598</v>
      </c>
      <c r="V18" s="28">
        <f t="shared" si="1"/>
        <v>1.956081874695621</v>
      </c>
    </row>
    <row r="19" spans="2:22" ht="16.5" thickBot="1">
      <c r="B19" s="36">
        <v>6</v>
      </c>
      <c r="C19" s="31">
        <f t="shared" si="7"/>
        <v>8</v>
      </c>
      <c r="D19" s="31">
        <f t="shared" si="6"/>
        <v>0</v>
      </c>
      <c r="E19" s="31">
        <f t="shared" si="2"/>
        <v>0</v>
      </c>
      <c r="F19" s="64">
        <f t="shared" si="8"/>
        <v>1</v>
      </c>
      <c r="G19" s="32">
        <f t="shared" si="3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1"/>
        <v>2.1407912453089648</v>
      </c>
    </row>
    <row r="20" spans="2:22" ht="16.5" thickBot="1">
      <c r="B20" s="36">
        <v>7</v>
      </c>
      <c r="C20" s="31">
        <f t="shared" si="7"/>
        <v>5.6184210526315788</v>
      </c>
      <c r="D20" s="31">
        <f t="shared" si="6"/>
        <v>-2.2556390977443608E-2</v>
      </c>
      <c r="E20" s="31">
        <f t="shared" si="2"/>
        <v>-1.3157894736842105E-2</v>
      </c>
      <c r="F20" s="31">
        <f t="shared" si="8"/>
        <v>0.7857142857142857</v>
      </c>
      <c r="G20" s="32">
        <f t="shared" si="3"/>
        <v>0.25</v>
      </c>
      <c r="J20" s="28">
        <f t="shared" si="4"/>
        <v>5.6184210526315796</v>
      </c>
      <c r="V20" s="28">
        <f t="shared" si="1"/>
        <v>2.3968258515484013</v>
      </c>
    </row>
    <row r="21" spans="2:22" ht="18.75">
      <c r="B21" s="36">
        <v>8</v>
      </c>
      <c r="C21" s="31">
        <f t="shared" si="7"/>
        <v>3.0185406698564599</v>
      </c>
      <c r="D21" s="31">
        <f t="shared" si="6"/>
        <v>-2.7341079972658919E-2</v>
      </c>
      <c r="E21" s="31">
        <f t="shared" si="2"/>
        <v>-1.9736842105263157E-2</v>
      </c>
      <c r="F21" s="31">
        <f t="shared" si="8"/>
        <v>0.5357142857142857</v>
      </c>
      <c r="G21" s="32">
        <f t="shared" si="3"/>
        <v>0.51136363636363635</v>
      </c>
      <c r="J21" s="28">
        <f t="shared" si="4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 t="shared" si="1"/>
        <v>2.7241856934139292</v>
      </c>
    </row>
    <row r="22" spans="2:22">
      <c r="B22" s="36">
        <v>9</v>
      </c>
      <c r="C22" s="31">
        <f t="shared" si="7"/>
        <v>0.40938995215310992</v>
      </c>
      <c r="D22" s="31">
        <f t="shared" si="6"/>
        <v>-1.845522898154477E-2</v>
      </c>
      <c r="E22" s="31">
        <f t="shared" si="2"/>
        <v>-1.6447368421052631E-2</v>
      </c>
      <c r="F22" s="31">
        <f t="shared" si="8"/>
        <v>0.26785714285714285</v>
      </c>
      <c r="G22" s="32">
        <f t="shared" si="3"/>
        <v>0.76704545454545459</v>
      </c>
      <c r="J22" s="28">
        <f t="shared" si="4"/>
        <v>0.40938995215311058</v>
      </c>
      <c r="P22" s="17">
        <v>1</v>
      </c>
      <c r="Q22" s="18">
        <f t="shared" ref="Q22:T23" si="10">Q17</f>
        <v>461</v>
      </c>
      <c r="R22" s="18">
        <f t="shared" si="10"/>
        <v>7047</v>
      </c>
      <c r="S22" s="12">
        <f t="shared" si="10"/>
        <v>116273</v>
      </c>
      <c r="T22" s="19">
        <f t="shared" si="10"/>
        <v>3653</v>
      </c>
      <c r="V22" s="28">
        <f t="shared" si="1"/>
        <v>3.1228707709055499</v>
      </c>
    </row>
    <row r="23" spans="2:22">
      <c r="B23" s="36">
        <v>10</v>
      </c>
      <c r="C23" s="31">
        <f t="shared" si="7"/>
        <v>-2</v>
      </c>
      <c r="D23" s="31">
        <f t="shared" si="6"/>
        <v>0</v>
      </c>
      <c r="E23" s="31">
        <f t="shared" si="2"/>
        <v>0</v>
      </c>
      <c r="F23" s="31">
        <f t="shared" si="8"/>
        <v>0</v>
      </c>
      <c r="G23" s="65">
        <f t="shared" si="3"/>
        <v>1</v>
      </c>
      <c r="J23" s="28">
        <f t="shared" si="4"/>
        <v>-2</v>
      </c>
      <c r="P23" s="17">
        <v>2</v>
      </c>
      <c r="Q23" s="18">
        <f t="shared" si="10"/>
        <v>0</v>
      </c>
      <c r="R23" s="18">
        <f t="shared" si="10"/>
        <v>-43.449023861171383</v>
      </c>
      <c r="S23" s="12">
        <f t="shared" si="10"/>
        <v>-1276.2299349240784</v>
      </c>
      <c r="T23" s="19">
        <f t="shared" si="10"/>
        <v>-36.494577006507598</v>
      </c>
      <c r="V23" s="28">
        <f t="shared" si="1"/>
        <v>3.5928810840232628</v>
      </c>
    </row>
    <row r="24" spans="2:22" ht="16.5" thickBot="1">
      <c r="B24" s="36">
        <v>11</v>
      </c>
      <c r="C24" s="31">
        <f t="shared" si="7"/>
        <v>-4.0005980861244019</v>
      </c>
      <c r="D24" s="31">
        <f t="shared" si="6"/>
        <v>2.3923444976076555E-2</v>
      </c>
      <c r="E24" s="31">
        <f t="shared" si="2"/>
        <v>3.2894736842105261E-2</v>
      </c>
      <c r="F24" s="31">
        <f t="shared" si="8"/>
        <v>-0.25</v>
      </c>
      <c r="G24" s="32">
        <f t="shared" si="3"/>
        <v>1.1931818181818181</v>
      </c>
      <c r="J24" s="28">
        <f t="shared" si="4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1"/>
        <v>4.1342166327670675</v>
      </c>
    </row>
    <row r="25" spans="2:22" ht="16.5" thickBot="1">
      <c r="B25" s="36">
        <v>12</v>
      </c>
      <c r="C25" s="31">
        <f t="shared" si="7"/>
        <v>-5.383373205741627</v>
      </c>
      <c r="D25" s="31">
        <f t="shared" si="6"/>
        <v>4.9213943950786057E-2</v>
      </c>
      <c r="E25" s="31">
        <f t="shared" si="2"/>
        <v>8.5526315789473686E-2</v>
      </c>
      <c r="F25" s="31">
        <f t="shared" si="8"/>
        <v>-0.4642857142857143</v>
      </c>
      <c r="G25" s="32">
        <f t="shared" si="3"/>
        <v>1.3295454545454546</v>
      </c>
      <c r="J25" s="28">
        <f t="shared" si="4"/>
        <v>-5.3833732057416288</v>
      </c>
      <c r="O25" s="6"/>
      <c r="V25" s="28">
        <f t="shared" si="1"/>
        <v>4.7468774171369645</v>
      </c>
    </row>
    <row r="26" spans="2:22" ht="18.75">
      <c r="B26" s="36">
        <v>13</v>
      </c>
      <c r="C26" s="31">
        <f t="shared" si="7"/>
        <v>-5.9392942583732058</v>
      </c>
      <c r="D26" s="31">
        <f t="shared" si="6"/>
        <v>7.1770334928229665E-2</v>
      </c>
      <c r="E26" s="31">
        <f t="shared" si="2"/>
        <v>0.16118421052631579</v>
      </c>
      <c r="F26" s="31">
        <f t="shared" si="8"/>
        <v>-0.625</v>
      </c>
      <c r="G26" s="32">
        <f t="shared" si="3"/>
        <v>1.3920454545454546</v>
      </c>
      <c r="J26" s="28">
        <f t="shared" si="4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 t="shared" si="1"/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8"/>
        <v>-0.7142857142857143</v>
      </c>
      <c r="G27" s="32">
        <f>(($B27-$B$4) * ($B27-$B$5) * ($B27-$B$6)) / (($B$7-$B$4) * ($B$7-$B$5) * ($B$7-$B$6))</f>
        <v>1.3636363636363635</v>
      </c>
      <c r="J27" s="28">
        <f t="shared" si="4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 t="shared" si="1"/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6"/>
        <v>9.2276144907723859E-2</v>
      </c>
      <c r="E28" s="31">
        <f t="shared" si="2"/>
        <v>0.39473684210526316</v>
      </c>
      <c r="F28" s="31">
        <f t="shared" si="8"/>
        <v>-0.7142857142857143</v>
      </c>
      <c r="G28" s="32">
        <f t="shared" si="3"/>
        <v>1.2272727272727273</v>
      </c>
      <c r="J28" s="28">
        <f t="shared" si="4"/>
        <v>-3.7344497607655533</v>
      </c>
      <c r="Q28" s="36" t="s">
        <v>77</v>
      </c>
      <c r="R28" s="31">
        <v>2.1023999999999998</v>
      </c>
      <c r="S28" s="31">
        <v>-0.20760000000000001</v>
      </c>
      <c r="T28" s="19">
        <v>3.56E-2</v>
      </c>
      <c r="V28" s="28">
        <f t="shared" si="1"/>
        <v>7.0128111840032084</v>
      </c>
    </row>
    <row r="29" spans="2:22" ht="16.5" thickBot="1">
      <c r="B29" s="36">
        <v>16</v>
      </c>
      <c r="C29" s="31">
        <f t="shared" ref="C29" si="11">($C$4*D29) + ($C$5*E29) + ($C$6*F29) + ($C$7*G29)</f>
        <v>-0.55562200956937802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3"/>
        <v>0.96590909090909094</v>
      </c>
      <c r="J29" s="28">
        <f t="shared" si="4"/>
        <v>-0.55562200956938312</v>
      </c>
      <c r="Q29" s="37" t="s">
        <v>58</v>
      </c>
      <c r="R29" s="34">
        <f>ABS(R27-R28)</f>
        <v>1.3556020283633785E-5</v>
      </c>
      <c r="S29" s="34">
        <f t="shared" ref="S29:T29" si="12">ABS(S27-S28)</f>
        <v>2.057466983704237E-5</v>
      </c>
      <c r="T29" s="35">
        <f t="shared" si="12"/>
        <v>6.261781304608971E-5</v>
      </c>
      <c r="V29" s="28">
        <f t="shared" si="1"/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3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4"/>
        <v>4.286184210526315</v>
      </c>
      <c r="V30" s="28">
        <f t="shared" si="1"/>
        <v>8.8800598733778315</v>
      </c>
    </row>
    <row r="31" spans="2:22" ht="16.5" thickBot="1">
      <c r="B31" s="37">
        <v>18</v>
      </c>
      <c r="C31" s="34">
        <f>($C$4*D31) + ($C$5*E31) + ($C$6*F31) + ($C$7*G31)</f>
        <v>11</v>
      </c>
      <c r="D31" s="34">
        <f t="shared" si="6"/>
        <v>0</v>
      </c>
      <c r="E31" s="66">
        <f t="shared" ref="E31" si="14">(($B31-$B$4) * ($B31-$B$6) * ($B31-$B$7)) / (($B$5-$B$4) * ($B$5-$B$6) * ($B$5-$B$7))</f>
        <v>1</v>
      </c>
      <c r="F31" s="34">
        <f t="shared" si="13"/>
        <v>0</v>
      </c>
      <c r="G31" s="35">
        <f t="shared" si="3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 t="shared" si="1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G11" sqref="G11"/>
    </sheetView>
  </sheetViews>
  <sheetFormatPr defaultColWidth="11" defaultRowHeight="15.75"/>
  <cols>
    <col min="1" max="1" width="12.125" bestFit="1" customWidth="1"/>
    <col min="2" max="2" width="5.37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</row>
    <row r="2" spans="1:14">
      <c r="D2">
        <v>0.1</v>
      </c>
      <c r="E2">
        <v>1</v>
      </c>
      <c r="F2">
        <v>5</v>
      </c>
      <c r="G2">
        <f>(E2-D2)/F2</f>
        <v>0.18</v>
      </c>
    </row>
    <row r="3" spans="1:14" ht="8.1" customHeight="1" thickBot="1"/>
    <row r="4" spans="1:14" ht="18.75">
      <c r="A4" s="50"/>
      <c r="B4" s="14" t="s">
        <v>10</v>
      </c>
      <c r="C4" s="15" t="s">
        <v>18</v>
      </c>
      <c r="D4" s="14" t="s">
        <v>55</v>
      </c>
      <c r="E4" s="14" t="s">
        <v>53</v>
      </c>
      <c r="F4" s="14" t="s">
        <v>54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51</v>
      </c>
      <c r="N4" s="52" t="s">
        <v>52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2" si="3">(L8-L6) / (2 * 0.025)</f>
        <v>-21.878220648853766</v>
      </c>
      <c r="N7" s="32">
        <f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4">($G$2 * (C7 + C8)) / 2</f>
        <v>0.10818150612932936</v>
      </c>
      <c r="F8" s="31">
        <f t="shared" ref="F8:F9" si="5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ref="N8:N42" si="6">(0.025 * (L7 + L8)) / 2</f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5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6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6"/>
        <v>2.1557335476473097E-2</v>
      </c>
    </row>
    <row r="11" spans="1:14" ht="16.5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6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6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6"/>
        <v>1.5043754010015883E-2</v>
      </c>
    </row>
    <row r="14" spans="1:14">
      <c r="A14" s="48" t="s">
        <v>41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6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6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6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6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6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6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6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6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6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6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6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6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6"/>
        <v>1.348092537928537E-2</v>
      </c>
    </row>
    <row r="27" spans="7:14" ht="16.5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6"/>
        <v>1.4279465660041752E-2</v>
      </c>
    </row>
    <row r="28" spans="7:14" ht="18.75">
      <c r="G28" s="24" t="s">
        <v>45</v>
      </c>
      <c r="H28" s="14" t="s">
        <v>46</v>
      </c>
      <c r="I28" s="25" t="s">
        <v>47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6"/>
        <v>1.5269385292511834E-2</v>
      </c>
    </row>
    <row r="29" spans="7:14" ht="16.5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6"/>
        <v>1.6490756133491834E-2</v>
      </c>
    </row>
    <row r="30" spans="7:14" ht="16.5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6"/>
        <v>1.799772834517532E-2</v>
      </c>
    </row>
    <row r="31" spans="7:14" ht="18.75">
      <c r="G31" s="24" t="s">
        <v>48</v>
      </c>
      <c r="H31" s="14" t="s">
        <v>49</v>
      </c>
      <c r="I31" s="25" t="s">
        <v>50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6"/>
        <v>1.9864102289766285E-2</v>
      </c>
    </row>
    <row r="32" spans="7:14" ht="16.5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6"/>
        <v>2.2191811904071393E-2</v>
      </c>
    </row>
    <row r="33" spans="7:14" ht="16.5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6"/>
        <v>2.5124142837703436E-2</v>
      </c>
    </row>
    <row r="34" spans="7:14" ht="18.75">
      <c r="G34" s="24" t="s">
        <v>28</v>
      </c>
      <c r="H34" s="14" t="s">
        <v>29</v>
      </c>
      <c r="I34" s="25" t="s">
        <v>30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6"/>
        <v>2.8866915026098585E-2</v>
      </c>
    </row>
    <row r="35" spans="7:14" ht="16.5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6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6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6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6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6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6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6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6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>(0.025 * (L42 + L43)) / 2</f>
        <v>0.40758302048323181</v>
      </c>
    </row>
    <row r="44" spans="7:14" ht="16.5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workbookViewId="0">
      <selection activeCell="F33" sqref="F33"/>
    </sheetView>
  </sheetViews>
  <sheetFormatPr defaultColWidth="11" defaultRowHeight="15.75"/>
  <cols>
    <col min="1" max="1" width="2.125" bestFit="1" customWidth="1"/>
    <col min="5" max="6" width="12.5" bestFit="1" customWidth="1"/>
  </cols>
  <sheetData>
    <row r="1" spans="1:12">
      <c r="E1" t="s">
        <v>70</v>
      </c>
    </row>
    <row r="2" spans="1:12">
      <c r="E2">
        <v>0.96909999999999996</v>
      </c>
    </row>
    <row r="4" spans="1:12" ht="16.5" thickBot="1">
      <c r="B4" s="48" t="s">
        <v>62</v>
      </c>
    </row>
    <row r="5" spans="1:12">
      <c r="A5" s="13" t="s">
        <v>6</v>
      </c>
      <c r="B5" s="14" t="s">
        <v>19</v>
      </c>
      <c r="C5" s="14" t="s">
        <v>20</v>
      </c>
      <c r="D5" s="14" t="s">
        <v>59</v>
      </c>
      <c r="E5" s="14" t="s">
        <v>60</v>
      </c>
      <c r="F5" s="14" t="s">
        <v>56</v>
      </c>
      <c r="G5" s="14" t="s">
        <v>10</v>
      </c>
      <c r="H5" s="14" t="s">
        <v>18</v>
      </c>
      <c r="I5" s="14" t="s">
        <v>57</v>
      </c>
      <c r="J5" s="25" t="s">
        <v>58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6.5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6.5" thickBot="1">
      <c r="B13" s="48" t="s">
        <v>63</v>
      </c>
    </row>
    <row r="14" spans="1:12">
      <c r="A14" s="13" t="s">
        <v>6</v>
      </c>
      <c r="B14" s="14" t="s">
        <v>19</v>
      </c>
      <c r="C14" s="14" t="s">
        <v>20</v>
      </c>
      <c r="D14" s="14" t="s">
        <v>59</v>
      </c>
      <c r="E14" s="14" t="s">
        <v>60</v>
      </c>
      <c r="F14" s="14" t="s">
        <v>56</v>
      </c>
      <c r="G14" s="14" t="s">
        <v>10</v>
      </c>
      <c r="H14" s="14" t="s">
        <v>18</v>
      </c>
      <c r="I14" s="14" t="s">
        <v>57</v>
      </c>
      <c r="J14" s="25" t="s">
        <v>58</v>
      </c>
    </row>
    <row r="15" spans="1:12">
      <c r="A15" s="36">
        <v>1</v>
      </c>
      <c r="B15" s="31">
        <v>0.1</v>
      </c>
      <c r="C15" s="31">
        <v>1</v>
      </c>
      <c r="D15" s="67">
        <f>(B15 / SIN(3*B15)^2) - 18</f>
        <v>-16.854946874850434</v>
      </c>
      <c r="E15" s="67">
        <f>(C15 / SIN(3*C15)^2) - 18</f>
        <v>32.213768360408736</v>
      </c>
      <c r="F15" s="67">
        <f>D15*E15</f>
        <v>-542.96135435342705</v>
      </c>
      <c r="G15" s="67">
        <f>C15 - ((C15-B15) / (E15-D15)) * E15</f>
        <v>0.40914712387792707</v>
      </c>
      <c r="H15" s="67">
        <f>(G15 / SIN(3*G15)^2) - 18</f>
        <v>-17.538556595607343</v>
      </c>
      <c r="I15" s="67">
        <f>D15 * H15</f>
        <v>295.61143968051942</v>
      </c>
      <c r="J15" s="32">
        <f>ABS(G15-$E$2)</f>
        <v>0.5599528761220729</v>
      </c>
    </row>
    <row r="16" spans="1:12">
      <c r="A16" s="36">
        <v>2</v>
      </c>
      <c r="B16" s="31">
        <f>IF(I15 &gt; 0, G15, B15)</f>
        <v>0.40914712387792707</v>
      </c>
      <c r="C16" s="31">
        <f>IF(I15 &lt;= 0, G15, C15)</f>
        <v>1</v>
      </c>
      <c r="D16" s="67">
        <f t="shared" ref="D16:D19" si="8">(B16 / SIN(3*B16)^2) - 18</f>
        <v>-17.538556595607343</v>
      </c>
      <c r="E16" s="67">
        <f t="shared" ref="E16:E20" si="9">(C16 / SIN(3*C16)^2) - 18</f>
        <v>32.213768360408736</v>
      </c>
      <c r="F16" s="67">
        <f t="shared" ref="F16:F20" si="10">D16*E16</f>
        <v>-564.98299954681374</v>
      </c>
      <c r="G16" s="67">
        <f>C16 - ((C16-B16) / (E16-D16)) * E16</f>
        <v>0.61743300030089987</v>
      </c>
      <c r="H16" s="67">
        <f t="shared" ref="H16:H20" si="11">(G16 / SIN(3*G16)^2) - 18</f>
        <v>-17.330933421600562</v>
      </c>
      <c r="I16" s="67">
        <f t="shared" ref="I16:I20" si="12">D16 * H16</f>
        <v>303.95955666944428</v>
      </c>
      <c r="J16" s="32">
        <f t="shared" ref="J16:J19" si="13">ABS(G16-$E$2)</f>
        <v>0.35166699969910009</v>
      </c>
    </row>
    <row r="17" spans="1:13">
      <c r="A17" s="36">
        <v>3</v>
      </c>
      <c r="B17" s="31">
        <f>IF(I16 &gt; 0, G16, B16)</f>
        <v>0.61743300030089987</v>
      </c>
      <c r="C17" s="31">
        <f t="shared" ref="C17:C20" si="14">IF(I16 &lt;= 0, G16, C16)</f>
        <v>1</v>
      </c>
      <c r="D17" s="67">
        <f t="shared" si="8"/>
        <v>-17.330933421600562</v>
      </c>
      <c r="E17" s="67">
        <f t="shared" si="9"/>
        <v>32.213768360408736</v>
      </c>
      <c r="F17" s="67">
        <f t="shared" si="10"/>
        <v>-558.29467471310647</v>
      </c>
      <c r="G17" s="67">
        <f t="shared" ref="G17:G20" si="15">C17 - ((C17-B17) / (E17-D17)) * E17</f>
        <v>0.75125645594019019</v>
      </c>
      <c r="H17" s="67">
        <f t="shared" si="11"/>
        <v>-16.751464791966836</v>
      </c>
      <c r="I17" s="67">
        <f t="shared" si="12"/>
        <v>290.31852102386313</v>
      </c>
      <c r="J17" s="32">
        <f t="shared" si="13"/>
        <v>0.21784354405980977</v>
      </c>
    </row>
    <row r="18" spans="1:13">
      <c r="A18" s="36">
        <v>4</v>
      </c>
      <c r="B18" s="31">
        <f>IF(I17 &gt; 0, G17, B17)</f>
        <v>0.75125645594019019</v>
      </c>
      <c r="C18" s="31">
        <f t="shared" si="14"/>
        <v>1</v>
      </c>
      <c r="D18" s="67">
        <f t="shared" si="8"/>
        <v>-16.751464791966836</v>
      </c>
      <c r="E18" s="67">
        <f t="shared" si="9"/>
        <v>32.213768360408736</v>
      </c>
      <c r="F18" s="67">
        <f t="shared" si="10"/>
        <v>-539.6278065059621</v>
      </c>
      <c r="G18" s="67">
        <f t="shared" si="15"/>
        <v>0.83635395169968496</v>
      </c>
      <c r="H18" s="67">
        <f t="shared" si="11"/>
        <v>-15.60701954299223</v>
      </c>
      <c r="I18" s="67">
        <f t="shared" si="12"/>
        <v>261.44043838197268</v>
      </c>
      <c r="J18" s="32">
        <f t="shared" si="13"/>
        <v>0.132746048300315</v>
      </c>
    </row>
    <row r="19" spans="1:13">
      <c r="A19" s="36">
        <v>5</v>
      </c>
      <c r="B19" s="31">
        <f>IF(I18 &gt; 0, G18, B18)</f>
        <v>0.83635395169968496</v>
      </c>
      <c r="C19" s="31">
        <f t="shared" si="14"/>
        <v>1</v>
      </c>
      <c r="D19" s="67">
        <f t="shared" si="8"/>
        <v>-15.60701954299223</v>
      </c>
      <c r="E19" s="67">
        <f t="shared" si="9"/>
        <v>32.213768360408736</v>
      </c>
      <c r="F19" s="67">
        <f t="shared" si="10"/>
        <v>-502.76091235432392</v>
      </c>
      <c r="G19" s="67">
        <f t="shared" si="15"/>
        <v>0.88976225352682459</v>
      </c>
      <c r="H19" s="67">
        <f t="shared" si="11"/>
        <v>-13.701034743086558</v>
      </c>
      <c r="I19" s="67">
        <f t="shared" si="12"/>
        <v>213.83231699456744</v>
      </c>
      <c r="J19" s="32">
        <f t="shared" si="13"/>
        <v>7.9337746473175375E-2</v>
      </c>
    </row>
    <row r="20" spans="1:13" ht="16.5" thickBot="1">
      <c r="A20" s="37">
        <v>6</v>
      </c>
      <c r="B20" s="34">
        <f>IF(I19 &gt; 0, G19, B19)</f>
        <v>0.88976225352682459</v>
      </c>
      <c r="C20" s="34">
        <f t="shared" si="14"/>
        <v>1</v>
      </c>
      <c r="D20" s="68">
        <f>(B20 / SIN(3*B20)^2) - 18</f>
        <v>-13.701034743086558</v>
      </c>
      <c r="E20" s="68">
        <f t="shared" si="9"/>
        <v>32.213768360408736</v>
      </c>
      <c r="F20" s="68">
        <f t="shared" si="10"/>
        <v>-441.36195951170259</v>
      </c>
      <c r="G20" s="69">
        <f t="shared" si="15"/>
        <v>0.92265733512009762</v>
      </c>
      <c r="H20" s="68">
        <f t="shared" si="11"/>
        <v>-11.074013518440953</v>
      </c>
      <c r="I20" s="68">
        <f t="shared" si="12"/>
        <v>151.72544396156971</v>
      </c>
      <c r="J20" s="63">
        <f>ABS(G20-$E$2)</f>
        <v>4.644266487990234E-2</v>
      </c>
    </row>
    <row r="22" spans="1:13" ht="16.5" thickBot="1">
      <c r="B22" s="48" t="s">
        <v>64</v>
      </c>
    </row>
    <row r="23" spans="1:13" ht="18.75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61</v>
      </c>
      <c r="F23" s="25" t="s">
        <v>58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6.5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6.5" thickBot="1">
      <c r="B31" s="61" t="s">
        <v>65</v>
      </c>
    </row>
    <row r="32" spans="1:13">
      <c r="A32" s="13" t="s">
        <v>6</v>
      </c>
      <c r="B32" s="14" t="s">
        <v>10</v>
      </c>
      <c r="C32" s="14" t="s">
        <v>67</v>
      </c>
      <c r="D32" s="14" t="s">
        <v>68</v>
      </c>
      <c r="E32" s="25" t="s">
        <v>58</v>
      </c>
      <c r="F32" s="62" t="s">
        <v>69</v>
      </c>
    </row>
    <row r="33" spans="1:6" ht="16.5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6.5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/>
  </sheetViews>
  <sheetFormatPr defaultColWidth="11" defaultRowHeight="15.75"/>
  <cols>
    <col min="1" max="1" width="2.1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78</v>
      </c>
      <c r="C2">
        <v>5</v>
      </c>
      <c r="D2" t="s">
        <v>79</v>
      </c>
      <c r="E2">
        <v>10</v>
      </c>
    </row>
    <row r="3" spans="1:5">
      <c r="B3" t="s">
        <v>80</v>
      </c>
    </row>
    <row r="6" spans="1:5">
      <c r="B6" s="48" t="s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User</cp:lastModifiedBy>
  <dcterms:created xsi:type="dcterms:W3CDTF">2018-12-04T09:10:15Z</dcterms:created>
  <dcterms:modified xsi:type="dcterms:W3CDTF">2018-12-26T16:41:54Z</dcterms:modified>
  <cp:category/>
</cp:coreProperties>
</file>