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1D7E86AC-7D1E-314D-861A-4BEDA52E777E}" xr6:coauthVersionLast="36" xr6:coauthVersionMax="36" xr10:uidLastSave="{00000000-0000-0000-0000-000000000000}"/>
  <bookViews>
    <workbookView xWindow="0" yWindow="440" windowWidth="33600" windowHeight="20560" activeTab="2" xr2:uid="{FE8AE665-2E0C-EE41-8E57-B44FC7121AAA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</sheets>
  <definedNames>
    <definedName name="_xlchart.v1.0" hidden="1">'2. Интерполяция и аппроксимация'!$B$11</definedName>
    <definedName name="_xlchart.v1.1" hidden="1">'2. Интерполяция и аппроксимация'!$B$12:$B$31</definedName>
    <definedName name="_xlchart.v1.2" hidden="1">'2. Интерполяция и аппроксимация'!$C$11</definedName>
    <definedName name="_xlchart.v1.3" hidden="1">'2. Интерполяция и аппроксимация'!$C$12:$C$31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  <c r="Q14" i="4" s="1"/>
  <c r="C1" i="5"/>
  <c r="B27" i="3"/>
  <c r="D27" i="3"/>
  <c r="C27" i="3" s="1"/>
  <c r="B21" i="3"/>
  <c r="C13" i="3"/>
  <c r="D13" i="3"/>
  <c r="E13" i="3"/>
  <c r="E22" i="3" s="1"/>
  <c r="B13" i="3"/>
  <c r="C22" i="3"/>
  <c r="D22" i="3"/>
  <c r="B22" i="3"/>
  <c r="C1" i="4"/>
  <c r="L4" i="4"/>
  <c r="L5" i="4"/>
  <c r="L6" i="4"/>
  <c r="M4" i="4" l="1"/>
  <c r="M5" i="4"/>
  <c r="E1" i="3"/>
  <c r="N4" i="4" l="1"/>
  <c r="J16" i="4" s="1"/>
  <c r="B5" i="4"/>
  <c r="C5" i="4"/>
  <c r="E4" i="3"/>
  <c r="E6" i="3"/>
  <c r="B6" i="3"/>
  <c r="B14" i="3" s="1"/>
  <c r="E5" i="3"/>
  <c r="D5" i="3"/>
  <c r="C5" i="3"/>
  <c r="B5" i="3"/>
  <c r="D4" i="3"/>
  <c r="D12" i="3" s="1"/>
  <c r="D20" i="3" s="1"/>
  <c r="C4" i="3"/>
  <c r="C12" i="3" s="1"/>
  <c r="C20" i="3" s="1"/>
  <c r="E1" i="1"/>
  <c r="C1" i="3" s="1"/>
  <c r="E15" i="4" l="1"/>
  <c r="R4" i="4"/>
  <c r="R14" i="4" s="1"/>
  <c r="S4" i="4"/>
  <c r="S14" i="4" s="1"/>
  <c r="G13" i="4"/>
  <c r="E13" i="4"/>
  <c r="G14" i="4"/>
  <c r="F12" i="4"/>
  <c r="F15" i="4"/>
  <c r="F14" i="4"/>
  <c r="S6" i="4"/>
  <c r="S12" i="4" s="1"/>
  <c r="S17" i="4" s="1"/>
  <c r="S22" i="4" s="1"/>
  <c r="R6" i="4"/>
  <c r="R12" i="4" s="1"/>
  <c r="R17" i="4" s="1"/>
  <c r="R22" i="4" s="1"/>
  <c r="Q6" i="4"/>
  <c r="Q12" i="4" s="1"/>
  <c r="S5" i="4"/>
  <c r="R5" i="4"/>
  <c r="Q5" i="4"/>
  <c r="Q13" i="4" s="1"/>
  <c r="Q18" i="4" s="1"/>
  <c r="Q23" i="4" s="1"/>
  <c r="E12" i="4"/>
  <c r="T4" i="4"/>
  <c r="T14" i="4" s="1"/>
  <c r="T6" i="4"/>
  <c r="T12" i="4" s="1"/>
  <c r="T17" i="4" s="1"/>
  <c r="T22" i="4" s="1"/>
  <c r="D12" i="4"/>
  <c r="T5" i="4"/>
  <c r="E27" i="4"/>
  <c r="J20" i="4"/>
  <c r="J28" i="4"/>
  <c r="J17" i="4"/>
  <c r="J24" i="4"/>
  <c r="J31" i="4"/>
  <c r="J27" i="4"/>
  <c r="J23" i="4"/>
  <c r="J19" i="4"/>
  <c r="J29" i="4"/>
  <c r="J25" i="4"/>
  <c r="J15" i="4"/>
  <c r="J18" i="4"/>
  <c r="J12" i="4"/>
  <c r="J14" i="4"/>
  <c r="J21" i="4"/>
  <c r="J13" i="4"/>
  <c r="J30" i="4"/>
  <c r="J26" i="4"/>
  <c r="J22" i="4"/>
  <c r="D15" i="4"/>
  <c r="D14" i="4"/>
  <c r="G12" i="4"/>
  <c r="D13" i="4"/>
  <c r="F13" i="4"/>
  <c r="G15" i="4"/>
  <c r="E14" i="4"/>
  <c r="G31" i="4"/>
  <c r="G28" i="4"/>
  <c r="G16" i="4"/>
  <c r="G18" i="4"/>
  <c r="F20" i="4"/>
  <c r="F22" i="4"/>
  <c r="F24" i="4"/>
  <c r="F26" i="4"/>
  <c r="G30" i="4"/>
  <c r="G29" i="4"/>
  <c r="F19" i="4"/>
  <c r="F23" i="4"/>
  <c r="F25" i="4"/>
  <c r="D31" i="4"/>
  <c r="D16" i="4"/>
  <c r="G19" i="4"/>
  <c r="E18" i="4"/>
  <c r="F28" i="4"/>
  <c r="F18" i="4"/>
  <c r="E24" i="4"/>
  <c r="D30" i="4"/>
  <c r="D27" i="4"/>
  <c r="D29" i="4"/>
  <c r="D17" i="4"/>
  <c r="G20" i="4"/>
  <c r="G22" i="4"/>
  <c r="G24" i="4"/>
  <c r="G26" i="4"/>
  <c r="E30" i="4"/>
  <c r="E29" i="4"/>
  <c r="E17" i="4"/>
  <c r="D19" i="4"/>
  <c r="D21" i="4"/>
  <c r="D23" i="4"/>
  <c r="D25" i="4"/>
  <c r="E25" i="4"/>
  <c r="G27" i="4"/>
  <c r="G17" i="4"/>
  <c r="F21" i="4"/>
  <c r="G21" i="4"/>
  <c r="E28" i="4"/>
  <c r="D22" i="4"/>
  <c r="F16" i="4"/>
  <c r="E22" i="4"/>
  <c r="D28" i="4"/>
  <c r="G23" i="4"/>
  <c r="E16" i="4"/>
  <c r="D24" i="4"/>
  <c r="F31" i="4"/>
  <c r="E26" i="4"/>
  <c r="F30" i="4"/>
  <c r="F27" i="4"/>
  <c r="F29" i="4"/>
  <c r="F17" i="4"/>
  <c r="E19" i="4"/>
  <c r="E21" i="4"/>
  <c r="E23" i="4"/>
  <c r="D18" i="4"/>
  <c r="G25" i="4"/>
  <c r="E31" i="4"/>
  <c r="D20" i="4"/>
  <c r="D26" i="4"/>
  <c r="E20" i="4"/>
  <c r="E14" i="3"/>
  <c r="D6" i="3"/>
  <c r="D14" i="3" s="1"/>
  <c r="E12" i="3"/>
  <c r="E20" i="3" s="1"/>
  <c r="B4" i="3"/>
  <c r="C6" i="3"/>
  <c r="C14" i="3" s="1"/>
  <c r="R13" i="4" l="1"/>
  <c r="R18" i="4" s="1"/>
  <c r="R23" i="4" s="1"/>
  <c r="S13" i="4"/>
  <c r="S18" i="4" s="1"/>
  <c r="S23" i="4" s="1"/>
  <c r="T13" i="4"/>
  <c r="T18" i="4" s="1"/>
  <c r="T23" i="4" s="1"/>
  <c r="Q19" i="4"/>
  <c r="Q17" i="4"/>
  <c r="Q22" i="4" s="1"/>
  <c r="S19" i="4"/>
  <c r="T19" i="4"/>
  <c r="R19" i="4"/>
  <c r="R24" i="4" s="1"/>
  <c r="C13" i="4"/>
  <c r="C12" i="4"/>
  <c r="C15" i="4"/>
  <c r="C14" i="4"/>
  <c r="C21" i="4"/>
  <c r="C16" i="4"/>
  <c r="C24" i="4"/>
  <c r="C26" i="4"/>
  <c r="C20" i="4"/>
  <c r="C28" i="4"/>
  <c r="C27" i="4"/>
  <c r="C31" i="4"/>
  <c r="C29" i="4"/>
  <c r="C22" i="4"/>
  <c r="C25" i="4"/>
  <c r="C18" i="4"/>
  <c r="C19" i="4"/>
  <c r="C30" i="4"/>
  <c r="C23" i="4"/>
  <c r="C17" i="4"/>
  <c r="B12" i="3"/>
  <c r="B20" i="3" s="1"/>
  <c r="S24" i="4" l="1"/>
  <c r="T24" i="4"/>
  <c r="Q24" i="4"/>
  <c r="D21" i="3"/>
  <c r="S27" i="4" l="1"/>
  <c r="R27" i="4" s="1"/>
  <c r="Q27" i="4" s="1"/>
  <c r="E21" i="3"/>
  <c r="C21" i="3"/>
  <c r="V13" i="4" l="1"/>
  <c r="V22" i="4"/>
  <c r="V17" i="4"/>
  <c r="V15" i="4"/>
  <c r="V18" i="4"/>
  <c r="V29" i="4"/>
  <c r="V30" i="4"/>
  <c r="V12" i="4"/>
  <c r="V28" i="4"/>
  <c r="V16" i="4"/>
  <c r="V20" i="4"/>
  <c r="V26" i="4"/>
  <c r="V21" i="4"/>
  <c r="V14" i="4"/>
  <c r="V25" i="4"/>
  <c r="V24" i="4"/>
  <c r="V31" i="4"/>
  <c r="V27" i="4"/>
  <c r="V19" i="4"/>
  <c r="V23" i="4"/>
  <c r="F6" i="3"/>
  <c r="F5" i="3"/>
  <c r="G5" i="3" s="1"/>
  <c r="H5" i="3" s="1"/>
  <c r="F4" i="3"/>
  <c r="G4" i="3" s="1"/>
  <c r="H4" i="3" s="1"/>
  <c r="H6" i="3" l="1"/>
  <c r="G6" i="3"/>
</calcChain>
</file>

<file path=xl/sharedStrings.xml><?xml version="1.0" encoding="utf-8"?>
<sst xmlns="http://schemas.openxmlformats.org/spreadsheetml/2006/main" count="93" uniqueCount="53">
  <si>
    <t>Ng</t>
  </si>
  <si>
    <t>Ns</t>
  </si>
  <si>
    <t>Ndept</t>
  </si>
  <si>
    <t>Ftime</t>
  </si>
  <si>
    <t>Nyear</t>
  </si>
  <si>
    <t>Ngroup</t>
  </si>
  <si>
    <t>i</t>
  </si>
  <si>
    <t>3'</t>
  </si>
  <si>
    <r>
      <t>x</t>
    </r>
    <r>
      <rPr>
        <vertAlign val="subscript"/>
        <sz val="12"/>
        <color theme="1"/>
        <rFont val="Calibri (Body)"/>
      </rPr>
      <t>1</t>
    </r>
  </si>
  <si>
    <r>
      <t>x</t>
    </r>
    <r>
      <rPr>
        <vertAlign val="subscript"/>
        <sz val="12"/>
        <color theme="1"/>
        <rFont val="Calibri (Body)"/>
      </rPr>
      <t>2</t>
    </r>
  </si>
  <si>
    <r>
      <t>x</t>
    </r>
    <r>
      <rPr>
        <vertAlign val="subscript"/>
        <sz val="12"/>
        <color theme="1"/>
        <rFont val="Calibri (Body)"/>
      </rPr>
      <t>3</t>
    </r>
  </si>
  <si>
    <t>4. Обратный ход</t>
  </si>
  <si>
    <t>x3 * a33 = b3</t>
  </si>
  <si>
    <t>x3 = b3 / a33</t>
  </si>
  <si>
    <t>x2 * a22 + x3 * a23 = b2</t>
  </si>
  <si>
    <t>x2 = (b2 - x3 * a23) / a22</t>
  </si>
  <si>
    <t>x1 * a11 + x2 * a12 + x3 * a13 = b1</t>
  </si>
  <si>
    <t>2'</t>
  </si>
  <si>
    <t>Проверка</t>
  </si>
  <si>
    <t>Невязка</t>
  </si>
  <si>
    <t>Относительная ошибка</t>
  </si>
  <si>
    <r>
      <t>a</t>
    </r>
    <r>
      <rPr>
        <vertAlign val="subscript"/>
        <sz val="12"/>
        <color theme="1"/>
        <rFont val="Calibri (Body)"/>
      </rPr>
      <t>i1</t>
    </r>
  </si>
  <si>
    <r>
      <t>a</t>
    </r>
    <r>
      <rPr>
        <vertAlign val="subscript"/>
        <sz val="12"/>
        <color theme="1"/>
        <rFont val="Calibri (Body)"/>
      </rPr>
      <t>i2</t>
    </r>
  </si>
  <si>
    <r>
      <t>a</t>
    </r>
    <r>
      <rPr>
        <vertAlign val="subscript"/>
        <sz val="12"/>
        <color theme="1"/>
        <rFont val="Calibri (Body)"/>
      </rPr>
      <t>i3</t>
    </r>
  </si>
  <si>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i</t>
    </r>
  </si>
  <si>
    <r>
      <t>(2') = (2) - (1) * (a</t>
    </r>
    <r>
      <rPr>
        <vertAlign val="subscript"/>
        <sz val="12"/>
        <color theme="1"/>
        <rFont val="Calibri (Body)"/>
      </rPr>
      <t>21</t>
    </r>
    <r>
      <rPr>
        <sz val="12"/>
        <color theme="1"/>
        <rFont val="Calibri"/>
        <family val="2"/>
        <scheme val="minor"/>
      </rPr>
      <t>/a</t>
    </r>
    <r>
      <rPr>
        <vertAlign val="subscript"/>
        <sz val="12"/>
        <color theme="1"/>
        <rFont val="Calibri (Body)"/>
      </rPr>
      <t>11</t>
    </r>
    <r>
      <rPr>
        <sz val="12"/>
        <color theme="1"/>
        <rFont val="Calibri"/>
        <family val="2"/>
        <scheme val="minor"/>
      </rPr>
      <t>)</t>
    </r>
  </si>
  <si>
    <t>y(x)</t>
  </si>
  <si>
    <t>x</t>
  </si>
  <si>
    <t>Прямой ход - Этап 1</t>
  </si>
  <si>
    <t>Прямой ход - Этап 2</t>
  </si>
  <si>
    <r>
      <t>L</t>
    </r>
    <r>
      <rPr>
        <vertAlign val="sub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>(x)</t>
    </r>
  </si>
  <si>
    <r>
      <t>L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(x)</t>
    </r>
  </si>
  <si>
    <r>
      <t>L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(x)</t>
    </r>
  </si>
  <si>
    <r>
      <t>L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(x)</t>
    </r>
  </si>
  <si>
    <r>
      <t>L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(x)</t>
    </r>
  </si>
  <si>
    <t>1. Полином Лагранжа 3-го порядка</t>
  </si>
  <si>
    <t>2. Полином Ньютона 3-го порядка</t>
  </si>
  <si>
    <t>ROUND</t>
  </si>
  <si>
    <r>
      <t>N</t>
    </r>
    <r>
      <rPr>
        <vertAlign val="sub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>(x)</t>
    </r>
  </si>
  <si>
    <t>∆y</t>
  </si>
  <si>
    <r>
      <t>∆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y</t>
    </r>
  </si>
  <si>
    <r>
      <t>∆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y</t>
    </r>
  </si>
  <si>
    <t>3. Метод наименьшик квадратов (Полином 2-го порядка)</t>
  </si>
  <si>
    <r>
      <t>φ</t>
    </r>
    <r>
      <rPr>
        <vertAlign val="subscript"/>
        <sz val="12"/>
        <color theme="1"/>
        <rFont val="Calibri (Body)"/>
      </rPr>
      <t>k</t>
    </r>
    <r>
      <rPr>
        <sz val="12"/>
        <color theme="1"/>
        <rFont val="Calibri"/>
        <family val="2"/>
        <scheme val="minor"/>
      </rPr>
      <t>(x)</t>
    </r>
  </si>
  <si>
    <r>
      <t>x</t>
    </r>
    <r>
      <rPr>
        <vertAlign val="subscript"/>
        <sz val="12"/>
        <color theme="1"/>
        <rFont val="Calibri (Body)"/>
      </rPr>
      <t>i1</t>
    </r>
  </si>
  <si>
    <r>
      <t>x</t>
    </r>
    <r>
      <rPr>
        <vertAlign val="subscript"/>
        <sz val="12"/>
        <color theme="1"/>
        <rFont val="Calibri (Body)"/>
      </rPr>
      <t>i2</t>
    </r>
  </si>
  <si>
    <r>
      <t>x</t>
    </r>
    <r>
      <rPr>
        <vertAlign val="subscript"/>
        <sz val="12"/>
        <color theme="1"/>
        <rFont val="Calibri (Body)"/>
      </rPr>
      <t>i3</t>
    </r>
  </si>
  <si>
    <r>
      <t>(3') = (3) - (2) * (a</t>
    </r>
    <r>
      <rPr>
        <vertAlign val="subscript"/>
        <sz val="12"/>
        <color theme="1"/>
        <rFont val="Calibri (Body)"/>
      </rPr>
      <t>32</t>
    </r>
    <r>
      <rPr>
        <sz val="12"/>
        <color theme="1"/>
        <rFont val="Calibri"/>
        <family val="2"/>
        <scheme val="minor"/>
      </rPr>
      <t>/a</t>
    </r>
    <r>
      <rPr>
        <vertAlign val="subscript"/>
        <sz val="12"/>
        <color theme="1"/>
        <rFont val="Calibri (Body)"/>
      </rPr>
      <t>22</t>
    </r>
    <r>
      <rPr>
        <sz val="12"/>
        <color theme="1"/>
        <rFont val="Calibri"/>
        <family val="2"/>
        <scheme val="minor"/>
      </rPr>
      <t>)</t>
    </r>
  </si>
  <si>
    <t>3''</t>
  </si>
  <si>
    <r>
      <t>a</t>
    </r>
    <r>
      <rPr>
        <vertAlign val="subscript"/>
        <sz val="12"/>
        <color theme="1"/>
        <rFont val="Calibri (Body)"/>
      </rPr>
      <t>1</t>
    </r>
  </si>
  <si>
    <r>
      <t>a</t>
    </r>
    <r>
      <rPr>
        <vertAlign val="subscript"/>
        <sz val="12"/>
        <color theme="1"/>
        <rFont val="Calibri (Body)"/>
      </rPr>
      <t>2</t>
    </r>
  </si>
  <si>
    <r>
      <t>a</t>
    </r>
    <r>
      <rPr>
        <vertAlign val="subscript"/>
        <sz val="12"/>
        <color theme="1"/>
        <rFont val="Calibri (Body)"/>
      </rPr>
      <t>3</t>
    </r>
  </si>
  <si>
    <t>x1 = (b1 - x2 * a12 - x3 * a13) / 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</si>
</sst>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3" formatCode="0.000000000"/>
    <numFmt numFmtId="178" formatCode="0.00000000000000"/>
    <numFmt numFmtId="188" formatCode="0.00000000000000000"/>
    <numFmt numFmtId="211" formatCode="0.0000000000000000000000000000000000000000"/>
    <numFmt numFmtId="229" formatCode="0.00000000%"/>
  </numFmts>
  <fonts count="7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78" fontId="0" fillId="0" borderId="0" xfId="0" applyNumberFormat="1"/>
    <xf numFmtId="188" fontId="0" fillId="0" borderId="0" xfId="0" applyNumberFormat="1"/>
    <xf numFmtId="0" fontId="0" fillId="0" borderId="0" xfId="0" applyNumberFormat="1"/>
    <xf numFmtId="211" fontId="0" fillId="0" borderId="0" xfId="1" applyNumberFormat="1" applyFont="1"/>
    <xf numFmtId="229" fontId="0" fillId="0" borderId="0" xfId="2" applyNumberFormat="1" applyFont="1"/>
    <xf numFmtId="0" fontId="0" fillId="0" borderId="0" xfId="0" applyFont="1"/>
    <xf numFmtId="0" fontId="1" fillId="0" borderId="0" xfId="0" applyFont="1"/>
    <xf numFmtId="173" fontId="0" fillId="0" borderId="0" xfId="0" applyNumberFormat="1" applyFont="1"/>
    <xf numFmtId="11" fontId="0" fillId="0" borderId="0" xfId="0" applyNumberFormat="1" applyFont="1"/>
    <xf numFmtId="0" fontId="0" fillId="0" borderId="0" xfId="0" applyFont="1" applyAlignment="1">
      <alignment horizontal="left"/>
    </xf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φk(x)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36438</xdr:colOff>
      <xdr:row>32</xdr:row>
      <xdr:rowOff>44010</xdr:rowOff>
    </xdr:from>
    <xdr:to>
      <xdr:col>14</xdr:col>
      <xdr:colOff>178037</xdr:colOff>
      <xdr:row>50</xdr:row>
      <xdr:rowOff>71214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75FE3-1122-BB43-8CBB-B030841F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8BCF-2721-7845-AF4C-D5EF09C66259}">
  <dimension ref="A1:E4"/>
  <sheetViews>
    <sheetView workbookViewId="0">
      <selection activeCell="E1" sqref="E1"/>
    </sheetView>
  </sheetViews>
  <sheetFormatPr baseColWidth="10" defaultRowHeight="16"/>
  <sheetData>
    <row r="1" spans="1:5">
      <c r="A1" t="s">
        <v>3</v>
      </c>
      <c r="B1">
        <v>1</v>
      </c>
      <c r="D1" t="s">
        <v>0</v>
      </c>
      <c r="E1">
        <f>ABS(3*(B2+B1)+B3-B4)</f>
        <v>18</v>
      </c>
    </row>
    <row r="2" spans="1:5">
      <c r="A2" t="s">
        <v>2</v>
      </c>
      <c r="B2">
        <v>4</v>
      </c>
      <c r="D2" t="s">
        <v>1</v>
      </c>
      <c r="E2">
        <v>16</v>
      </c>
    </row>
    <row r="3" spans="1:5">
      <c r="A3" t="s">
        <v>4</v>
      </c>
      <c r="B3">
        <v>5</v>
      </c>
    </row>
    <row r="4" spans="1:5">
      <c r="A4" t="s">
        <v>5</v>
      </c>
      <c r="B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3041-31E1-134E-8744-C92A9802D1CF}">
  <dimension ref="A1:N33"/>
  <sheetViews>
    <sheetView zoomScale="110" zoomScaleNormal="110" workbookViewId="0">
      <selection activeCell="F30" sqref="F30"/>
    </sheetView>
  </sheetViews>
  <sheetFormatPr baseColWidth="10" defaultRowHeight="16"/>
  <cols>
    <col min="1" max="1" width="2.6640625" bestFit="1" customWidth="1"/>
    <col min="6" max="6" width="10.83203125" customWidth="1"/>
    <col min="7" max="7" width="14.83203125" customWidth="1"/>
    <col min="8" max="8" width="21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7"/>
      <c r="B1" s="7" t="s">
        <v>0</v>
      </c>
      <c r="C1" s="7">
        <f>n!$E$1</f>
        <v>18</v>
      </c>
      <c r="D1" s="7" t="s">
        <v>1</v>
      </c>
      <c r="E1" s="7">
        <f>n!$E$2</f>
        <v>16</v>
      </c>
      <c r="F1" s="7"/>
      <c r="G1" s="7"/>
      <c r="H1" s="7"/>
      <c r="I1" s="7"/>
    </row>
    <row r="2" spans="1:9" ht="8" customHeight="1">
      <c r="A2" s="7"/>
      <c r="B2" s="7"/>
      <c r="C2" s="7"/>
      <c r="D2" s="7"/>
      <c r="E2" s="7"/>
      <c r="F2" s="7"/>
      <c r="G2" s="7"/>
      <c r="H2" s="7"/>
      <c r="I2" s="7"/>
    </row>
    <row r="3" spans="1:9" s="1" customFormat="1" ht="19">
      <c r="A3" s="7" t="s">
        <v>6</v>
      </c>
      <c r="B3" s="7" t="s">
        <v>21</v>
      </c>
      <c r="C3" s="7" t="s">
        <v>22</v>
      </c>
      <c r="D3" s="7" t="s">
        <v>23</v>
      </c>
      <c r="E3" s="8" t="s">
        <v>24</v>
      </c>
      <c r="F3" s="7" t="s">
        <v>18</v>
      </c>
      <c r="G3" s="7" t="s">
        <v>19</v>
      </c>
      <c r="H3" s="7" t="s">
        <v>20</v>
      </c>
      <c r="I3" s="7"/>
    </row>
    <row r="4" spans="1:9">
      <c r="A4" s="11">
        <v>1</v>
      </c>
      <c r="B4" s="7">
        <f>$C$1+4</f>
        <v>22</v>
      </c>
      <c r="C4" s="7">
        <f>-3</f>
        <v>-3</v>
      </c>
      <c r="D4" s="7">
        <f>4</f>
        <v>4</v>
      </c>
      <c r="E4" s="7">
        <f>3</f>
        <v>3</v>
      </c>
      <c r="F4" s="7">
        <f>B4*ROUND($B$27,$G$8) + C4 *ROUND($C$27,$G$8) + D4*ROUND($D$27,$G$8)</f>
        <v>2.9999899999999999</v>
      </c>
      <c r="G4" s="9">
        <f>ABS(E4-F4)</f>
        <v>1.0000000000065512E-5</v>
      </c>
      <c r="H4" s="6">
        <f>G4/E4</f>
        <v>3.3333333333551707E-6</v>
      </c>
      <c r="I4" s="7"/>
    </row>
    <row r="5" spans="1:9">
      <c r="A5" s="11">
        <v>2</v>
      </c>
      <c r="B5" s="7">
        <f>-3</f>
        <v>-3</v>
      </c>
      <c r="C5" s="7">
        <f>8</f>
        <v>8</v>
      </c>
      <c r="D5" s="7">
        <f>1</f>
        <v>1</v>
      </c>
      <c r="E5" s="7">
        <f>1</f>
        <v>1</v>
      </c>
      <c r="F5" s="7">
        <f>B5*ROUND($B$27,$G$8) + C5 *ROUND($C$27,$G$8) + D5*ROUND($D$27,$G$8)</f>
        <v>0.99999000000000027</v>
      </c>
      <c r="G5" s="9">
        <f>ABS(E5-F5)</f>
        <v>9.9999999997324451E-6</v>
      </c>
      <c r="H5" s="6">
        <f>G5/E5</f>
        <v>9.9999999997324451E-6</v>
      </c>
      <c r="I5" s="7"/>
    </row>
    <row r="6" spans="1:9">
      <c r="A6" s="11">
        <v>3</v>
      </c>
      <c r="B6" s="7">
        <f>0</f>
        <v>0</v>
      </c>
      <c r="C6" s="7">
        <f>$E$1-10</f>
        <v>6</v>
      </c>
      <c r="D6" s="7">
        <f>$E$1</f>
        <v>16</v>
      </c>
      <c r="E6" s="7">
        <f>0</f>
        <v>0</v>
      </c>
      <c r="F6" s="7">
        <f>B6*ROUND($B$27,$G$8) + C6 *ROUND($C$27,$G$8) + D6*ROUND($D$27,$G$8)</f>
        <v>6.0000000000171028E-5</v>
      </c>
      <c r="G6" s="9">
        <f>ABS(E6-F6)</f>
        <v>6.0000000000171028E-5</v>
      </c>
      <c r="H6" s="10">
        <f>ABS(E6 - F6)</f>
        <v>6.0000000000171028E-5</v>
      </c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 t="s">
        <v>28</v>
      </c>
      <c r="C8" s="7"/>
      <c r="D8" s="7"/>
      <c r="E8" s="7"/>
      <c r="F8" s="12" t="s">
        <v>37</v>
      </c>
      <c r="G8" s="12">
        <v>5</v>
      </c>
      <c r="H8" s="7"/>
      <c r="I8" s="7"/>
    </row>
    <row r="9" spans="1:9" ht="18">
      <c r="A9" s="7"/>
      <c r="B9" s="7" t="s">
        <v>25</v>
      </c>
      <c r="C9" s="7"/>
      <c r="D9" s="7"/>
      <c r="E9" s="7"/>
      <c r="G9" s="7"/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 ht="18">
      <c r="A11" s="7" t="s">
        <v>6</v>
      </c>
      <c r="B11" s="7" t="s">
        <v>21</v>
      </c>
      <c r="C11" s="7" t="s">
        <v>22</v>
      </c>
      <c r="D11" s="7" t="s">
        <v>23</v>
      </c>
      <c r="E11" s="8" t="s">
        <v>24</v>
      </c>
      <c r="F11" s="7"/>
      <c r="G11" s="7"/>
      <c r="H11" s="7"/>
      <c r="I11" s="7"/>
    </row>
    <row r="12" spans="1:9">
      <c r="A12" s="11">
        <v>1</v>
      </c>
      <c r="B12" s="7">
        <f>B4</f>
        <v>22</v>
      </c>
      <c r="C12" s="7">
        <f>C4</f>
        <v>-3</v>
      </c>
      <c r="D12" s="7">
        <f>D4</f>
        <v>4</v>
      </c>
      <c r="E12" s="7">
        <f>E4</f>
        <v>3</v>
      </c>
      <c r="F12" s="7"/>
      <c r="G12" s="7"/>
      <c r="H12" s="7"/>
      <c r="I12" s="7"/>
    </row>
    <row r="13" spans="1:9">
      <c r="A13" s="11" t="s">
        <v>17</v>
      </c>
      <c r="B13" s="7">
        <f>B5-(B4*($B$5/$B$4))</f>
        <v>0</v>
      </c>
      <c r="C13" s="7">
        <f t="shared" ref="C13:E13" si="0">C5-(C4*($B$5/$B$4))</f>
        <v>7.5909090909090908</v>
      </c>
      <c r="D13" s="7">
        <f t="shared" si="0"/>
        <v>1.5454545454545454</v>
      </c>
      <c r="E13" s="7">
        <f t="shared" si="0"/>
        <v>1.4090909090909092</v>
      </c>
      <c r="F13" s="7"/>
      <c r="G13" s="7"/>
      <c r="H13" s="7"/>
      <c r="I13" s="7"/>
    </row>
    <row r="14" spans="1:9">
      <c r="A14" s="11">
        <v>3</v>
      </c>
      <c r="B14" s="7">
        <f>B6</f>
        <v>0</v>
      </c>
      <c r="C14" s="7">
        <f>C6</f>
        <v>6</v>
      </c>
      <c r="D14" s="7">
        <f>D6</f>
        <v>16</v>
      </c>
      <c r="E14" s="7">
        <f>E6</f>
        <v>0</v>
      </c>
      <c r="F14" s="7"/>
      <c r="G14" s="7"/>
      <c r="H14" s="7"/>
      <c r="I14" s="7"/>
    </row>
    <row r="15" spans="1:9">
      <c r="A15" s="11"/>
      <c r="B15" s="7"/>
      <c r="C15" s="7"/>
      <c r="D15" s="7"/>
      <c r="E15" s="7"/>
      <c r="F15" s="7"/>
      <c r="G15" s="7"/>
      <c r="H15" s="7"/>
      <c r="I15" s="7"/>
    </row>
    <row r="16" spans="1:9">
      <c r="A16" s="7"/>
      <c r="B16" s="7" t="s">
        <v>29</v>
      </c>
      <c r="C16" s="7"/>
      <c r="D16" s="7"/>
      <c r="E16" s="7"/>
      <c r="F16" s="7"/>
      <c r="G16" s="7"/>
      <c r="H16" s="7"/>
      <c r="I16" s="7"/>
    </row>
    <row r="17" spans="1:14" ht="18">
      <c r="A17" s="7"/>
      <c r="B17" s="7" t="s">
        <v>47</v>
      </c>
      <c r="C17" s="7"/>
      <c r="D17" s="7"/>
      <c r="E17" s="7"/>
      <c r="F17" s="7"/>
      <c r="G17" s="7"/>
      <c r="H17" s="7"/>
      <c r="I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</row>
    <row r="19" spans="1:14" ht="18">
      <c r="A19" s="7" t="s">
        <v>6</v>
      </c>
      <c r="B19" s="7" t="s">
        <v>21</v>
      </c>
      <c r="C19" s="7" t="s">
        <v>22</v>
      </c>
      <c r="D19" s="7" t="s">
        <v>23</v>
      </c>
      <c r="E19" s="8" t="s">
        <v>24</v>
      </c>
      <c r="F19" s="7"/>
      <c r="G19" s="7"/>
      <c r="H19" s="7"/>
      <c r="I19" s="7"/>
    </row>
    <row r="20" spans="1:14">
      <c r="A20" s="11">
        <v>1</v>
      </c>
      <c r="B20" s="7">
        <f>B12</f>
        <v>22</v>
      </c>
      <c r="C20" s="7">
        <f t="shared" ref="C20:E20" si="1">C12</f>
        <v>-3</v>
      </c>
      <c r="D20" s="7">
        <f t="shared" si="1"/>
        <v>4</v>
      </c>
      <c r="E20" s="7">
        <f t="shared" si="1"/>
        <v>3</v>
      </c>
      <c r="F20" s="7"/>
      <c r="G20" s="7"/>
      <c r="H20" s="7"/>
      <c r="I20" s="7"/>
    </row>
    <row r="21" spans="1:14">
      <c r="A21" s="11">
        <v>2</v>
      </c>
      <c r="B21" s="7">
        <f>B13</f>
        <v>0</v>
      </c>
      <c r="C21" s="7">
        <f t="shared" ref="B21:E21" si="2">C13</f>
        <v>7.5909090909090908</v>
      </c>
      <c r="D21" s="7">
        <f t="shared" si="2"/>
        <v>1.5454545454545454</v>
      </c>
      <c r="E21" s="7">
        <f t="shared" si="2"/>
        <v>1.4090909090909092</v>
      </c>
      <c r="F21" s="7"/>
      <c r="G21" s="7"/>
      <c r="H21" s="7"/>
      <c r="I21" s="7"/>
    </row>
    <row r="22" spans="1:14">
      <c r="A22" s="11" t="s">
        <v>7</v>
      </c>
      <c r="B22" s="7">
        <f>B14-(B13*($C$14/$C$13))</f>
        <v>0</v>
      </c>
      <c r="C22" s="7">
        <f t="shared" ref="C22:E22" si="3">C14-(C13*($C$14/$C$13))</f>
        <v>0</v>
      </c>
      <c r="D22" s="7">
        <f t="shared" si="3"/>
        <v>14.778443113772456</v>
      </c>
      <c r="E22" s="7">
        <f t="shared" si="3"/>
        <v>-1.1137724550898205</v>
      </c>
      <c r="F22" s="7"/>
      <c r="G22" s="7"/>
      <c r="H22" s="7"/>
      <c r="I22" s="7"/>
    </row>
    <row r="23" spans="1:14">
      <c r="A23" s="7"/>
      <c r="B23" s="7"/>
      <c r="C23" s="7"/>
      <c r="D23" s="7"/>
      <c r="E23" s="7"/>
      <c r="F23" s="7"/>
      <c r="G23" s="7"/>
      <c r="H23" s="7"/>
      <c r="I23" s="7"/>
    </row>
    <row r="24" spans="1:14">
      <c r="A24" s="7"/>
      <c r="B24" s="7" t="s">
        <v>11</v>
      </c>
      <c r="C24" s="7"/>
      <c r="D24" s="7"/>
      <c r="E24" s="7"/>
      <c r="F24" s="7"/>
      <c r="G24" s="7"/>
      <c r="H24" s="7"/>
      <c r="I24" s="7"/>
      <c r="M24" s="4"/>
      <c r="N24" s="4"/>
    </row>
    <row r="25" spans="1:14">
      <c r="A25" s="7"/>
      <c r="B25" s="7"/>
      <c r="C25" s="7"/>
      <c r="D25" s="7"/>
      <c r="E25" s="7"/>
      <c r="F25" s="7" t="s">
        <v>12</v>
      </c>
      <c r="G25" s="7"/>
      <c r="H25" s="7"/>
      <c r="I25" s="7"/>
      <c r="M25" s="4"/>
      <c r="N25" s="4"/>
    </row>
    <row r="26" spans="1:14" ht="18">
      <c r="A26" s="7"/>
      <c r="B26" s="7" t="s">
        <v>8</v>
      </c>
      <c r="C26" s="7" t="s">
        <v>9</v>
      </c>
      <c r="D26" s="7" t="s">
        <v>10</v>
      </c>
      <c r="E26" s="7"/>
      <c r="F26" s="7" t="s">
        <v>13</v>
      </c>
      <c r="G26" s="7"/>
      <c r="H26" s="7"/>
      <c r="I26" s="7"/>
      <c r="M26" s="2"/>
      <c r="N26" s="3"/>
    </row>
    <row r="27" spans="1:14">
      <c r="A27" s="7"/>
      <c r="B27" s="7">
        <f>($E$20 -  ($D$20 * $D$27) - ($C$20 * $C$27)) / $B$20</f>
        <v>0.17747163695299839</v>
      </c>
      <c r="C27" s="7">
        <f>($E$21 - ($D$21 * $D$27) ) / $C$21</f>
        <v>0.20097244732576988</v>
      </c>
      <c r="D27" s="7">
        <f>$E$22 / $D$22</f>
        <v>-7.5364667747163702E-2</v>
      </c>
      <c r="E27" s="7"/>
      <c r="F27" s="7" t="s">
        <v>14</v>
      </c>
      <c r="G27" s="7"/>
      <c r="H27" s="7"/>
      <c r="I27" s="7"/>
      <c r="N27" s="5"/>
    </row>
    <row r="28" spans="1:14">
      <c r="A28" s="7"/>
      <c r="B28" s="7"/>
      <c r="C28" s="7"/>
      <c r="D28" s="7"/>
      <c r="E28" s="7"/>
      <c r="F28" s="7" t="s">
        <v>15</v>
      </c>
      <c r="G28" s="7"/>
      <c r="H28" s="7"/>
      <c r="I28" s="7"/>
    </row>
    <row r="29" spans="1:14">
      <c r="A29" s="7"/>
      <c r="D29" s="7"/>
      <c r="E29" s="7"/>
      <c r="F29" s="7" t="s">
        <v>16</v>
      </c>
      <c r="G29" s="7"/>
      <c r="H29" s="7"/>
      <c r="I29" s="7"/>
    </row>
    <row r="30" spans="1:14">
      <c r="A30" s="7"/>
      <c r="B30" s="7"/>
      <c r="C30" s="7"/>
      <c r="D30" s="7"/>
      <c r="E30" s="7"/>
      <c r="F30" s="7" t="s">
        <v>52</v>
      </c>
      <c r="G30" s="7"/>
      <c r="H30" s="7"/>
      <c r="I30" s="7"/>
      <c r="M30" s="3"/>
    </row>
    <row r="31" spans="1:14">
      <c r="A31" s="7"/>
      <c r="B31" s="7"/>
      <c r="C31" s="7"/>
      <c r="D31" s="7"/>
      <c r="E31" s="7"/>
      <c r="F31" s="7"/>
      <c r="G31" s="7"/>
      <c r="H31" s="7"/>
      <c r="I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424-711B-3C49-863D-1D78871F8073}">
  <dimension ref="A1:V31"/>
  <sheetViews>
    <sheetView tabSelected="1" zoomScale="110" zoomScaleNormal="110" workbookViewId="0">
      <selection activeCell="V31" sqref="V31"/>
    </sheetView>
  </sheetViews>
  <sheetFormatPr baseColWidth="10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</cols>
  <sheetData>
    <row r="1" spans="1:22">
      <c r="B1" s="7" t="s">
        <v>0</v>
      </c>
      <c r="C1" s="7">
        <f>n!$E$1</f>
        <v>18</v>
      </c>
      <c r="D1" s="7" t="s">
        <v>1</v>
      </c>
      <c r="E1" s="7">
        <v>16</v>
      </c>
    </row>
    <row r="2" spans="1:22" ht="8" customHeight="1"/>
    <row r="3" spans="1:22" ht="20">
      <c r="A3" t="s">
        <v>6</v>
      </c>
      <c r="B3" t="s">
        <v>27</v>
      </c>
      <c r="C3" t="s">
        <v>26</v>
      </c>
      <c r="I3" t="s">
        <v>6</v>
      </c>
      <c r="J3" t="s">
        <v>27</v>
      </c>
      <c r="K3" t="s">
        <v>26</v>
      </c>
      <c r="L3" t="s">
        <v>39</v>
      </c>
      <c r="M3" t="s">
        <v>40</v>
      </c>
      <c r="N3" t="s">
        <v>41</v>
      </c>
      <c r="P3" s="7" t="s">
        <v>6</v>
      </c>
      <c r="Q3" s="7" t="s">
        <v>44</v>
      </c>
      <c r="R3" s="7" t="s">
        <v>45</v>
      </c>
      <c r="S3" s="7" t="s">
        <v>46</v>
      </c>
      <c r="T3" s="8" t="s">
        <v>24</v>
      </c>
    </row>
    <row r="4" spans="1:22">
      <c r="A4">
        <v>0</v>
      </c>
      <c r="B4">
        <v>-1</v>
      </c>
      <c r="C4">
        <v>1</v>
      </c>
      <c r="I4">
        <v>0</v>
      </c>
      <c r="J4">
        <v>-1</v>
      </c>
      <c r="K4">
        <v>1</v>
      </c>
      <c r="L4">
        <f>(K5-K4) / ($J5-$J4)</f>
        <v>1</v>
      </c>
      <c r="M4">
        <f>(L5-L4) / ($J6-$J4)</f>
        <v>-0.31818181818181818</v>
      </c>
      <c r="N4">
        <f>(M5-M4) / ($J7-$J4)</f>
        <v>3.4838516746411481E-2</v>
      </c>
      <c r="P4" s="11">
        <v>1</v>
      </c>
      <c r="Q4" s="7">
        <f>$A$7 + 1</f>
        <v>4</v>
      </c>
      <c r="R4" s="7">
        <f>$B$4 + $B$5 + $B$6 + $B$7</f>
        <v>33</v>
      </c>
      <c r="S4" s="7">
        <f>($B$4^2) + ($B$5^2) + ($B$6^2) + ($B$7^2)</f>
        <v>461</v>
      </c>
      <c r="T4" s="7">
        <f>$C$4 + $C$5 + $C$6 + $C$7</f>
        <v>18</v>
      </c>
    </row>
    <row r="5" spans="1:22">
      <c r="A5">
        <v>1</v>
      </c>
      <c r="B5">
        <f>$C$1</f>
        <v>18</v>
      </c>
      <c r="C5">
        <f>$E$1-5</f>
        <v>11</v>
      </c>
      <c r="I5">
        <v>1</v>
      </c>
      <c r="J5">
        <v>6</v>
      </c>
      <c r="K5">
        <v>8</v>
      </c>
      <c r="L5">
        <f>(K6-K5) / ($J6-$J5)</f>
        <v>-2.5</v>
      </c>
      <c r="M5">
        <f>(L6-L5) / ($J7-$J5)</f>
        <v>0.34375</v>
      </c>
      <c r="P5" s="11">
        <v>2</v>
      </c>
      <c r="Q5" s="7">
        <f>$B$4 + $B$5 + $B$6 + $B$7</f>
        <v>33</v>
      </c>
      <c r="R5" s="7">
        <f>($B$4^2) + ($B$5^2) + ($B$6^2) + ($B$7^2)</f>
        <v>461</v>
      </c>
      <c r="S5" s="7">
        <f>($B$4^3) + ($B$5^3) + ($B$6^3) + ($B$7^3)</f>
        <v>7047</v>
      </c>
      <c r="T5" s="7">
        <f>($B$4*$C$4) + ($B$5*$C$5) + ($B$6*$C$6) + ($B$7*$C$7)</f>
        <v>225</v>
      </c>
    </row>
    <row r="6" spans="1:22">
      <c r="A6">
        <v>2</v>
      </c>
      <c r="B6">
        <v>6</v>
      </c>
      <c r="C6">
        <v>8</v>
      </c>
      <c r="I6">
        <v>2</v>
      </c>
      <c r="J6">
        <v>10</v>
      </c>
      <c r="K6">
        <v>-2</v>
      </c>
      <c r="L6">
        <f>(K7-K6) / ($J7-$J6)</f>
        <v>1.625</v>
      </c>
      <c r="P6" s="11">
        <v>3</v>
      </c>
      <c r="Q6" s="7">
        <f>($B$4^2) + ($B$5^2) + ($B$6^2) + ($B$7^2)</f>
        <v>461</v>
      </c>
      <c r="R6" s="7">
        <f>($B$4^3) + ($B$5^3) + ($B$6^3) + ($B$7^3)</f>
        <v>7047</v>
      </c>
      <c r="S6" s="7">
        <f>($B$4^4) + ($B$5^4) + ($B$6^4) + ($B$7^4)</f>
        <v>116273</v>
      </c>
      <c r="T6" s="7">
        <f>(($B$4^2)*$C$4) + (($B$5^2)*$C$5) + (($B$6^2)*$C$6) + (($B$7^2)*$C$7)</f>
        <v>3653</v>
      </c>
    </row>
    <row r="7" spans="1:22">
      <c r="A7">
        <v>3</v>
      </c>
      <c r="B7">
        <v>10</v>
      </c>
      <c r="C7">
        <v>-2</v>
      </c>
      <c r="I7">
        <v>3</v>
      </c>
      <c r="J7">
        <v>18</v>
      </c>
      <c r="K7">
        <v>11</v>
      </c>
    </row>
    <row r="9" spans="1:22">
      <c r="B9" t="s">
        <v>35</v>
      </c>
      <c r="J9" t="s">
        <v>36</v>
      </c>
      <c r="M9" s="12"/>
      <c r="N9" s="12"/>
      <c r="Q9" t="s">
        <v>42</v>
      </c>
    </row>
    <row r="11" spans="1:22" ht="18">
      <c r="B11" t="s">
        <v>27</v>
      </c>
      <c r="C11" t="s">
        <v>30</v>
      </c>
      <c r="D11" t="s">
        <v>31</v>
      </c>
      <c r="E11" t="s">
        <v>32</v>
      </c>
      <c r="F11" t="s">
        <v>33</v>
      </c>
      <c r="G11" t="s">
        <v>34</v>
      </c>
      <c r="J11" t="s">
        <v>38</v>
      </c>
      <c r="P11" s="7" t="s">
        <v>6</v>
      </c>
      <c r="Q11" s="7" t="s">
        <v>44</v>
      </c>
      <c r="R11" s="7" t="s">
        <v>45</v>
      </c>
      <c r="S11" s="7" t="s">
        <v>46</v>
      </c>
      <c r="T11" s="8" t="s">
        <v>24</v>
      </c>
      <c r="V11" t="s">
        <v>43</v>
      </c>
    </row>
    <row r="12" spans="1:22">
      <c r="B12">
        <v>-1</v>
      </c>
      <c r="C12">
        <f>($C$4*D12) + ($C$5*E12) + ($C$6*F12) + ($C$7*G12)</f>
        <v>1</v>
      </c>
      <c r="D12">
        <f>(($B12-$B$5) * ($B12-$B$6) * ($B12-$B$7)) / (($B$4-$B$5) * ($B$4-$B$6) * ($B$4-$B$7))</f>
        <v>1</v>
      </c>
      <c r="E12">
        <f>(($B12-$B$4) * ($B12-$B$6) * ($B12-$B$7)) / (($B$5-$B$4) * ($B$5-$B$6) * ($B$5-$B$7))</f>
        <v>0</v>
      </c>
      <c r="F12">
        <f t="shared" ref="F12:F13" si="0">(($B12-$B$4) * ($B12-$B$5) * ($B12-$B$7)) / (($B$6-$B$4) * ($B$6-$B$5) * ($B$6-$B$7))</f>
        <v>0</v>
      </c>
      <c r="G12">
        <f>(($B12-$B$4) * ($B12-$B$5) * ($B12-$B$6)) / (($B$7-$B$4) * ($B$7-$B$5) * ($B$7-$B$6))</f>
        <v>0</v>
      </c>
      <c r="J12">
        <f>$K$4 + ($L$4 * ($B12 - $J$4)) + ($M$4 * ($B12 - $J$4) * ($B12 - $J$5)) + ($N$4 * ($B12 - $J$4) * ($B12 - $J$5) * ($B12 - $J$6))</f>
        <v>1</v>
      </c>
      <c r="P12" s="11">
        <v>1</v>
      </c>
      <c r="Q12" s="7">
        <f>Q6</f>
        <v>461</v>
      </c>
      <c r="R12" s="7">
        <f>R6</f>
        <v>7047</v>
      </c>
      <c r="S12" s="7">
        <f>S6</f>
        <v>116273</v>
      </c>
      <c r="T12" s="7">
        <f>T6</f>
        <v>3653</v>
      </c>
      <c r="V12">
        <f>$Q$27 + ($R$27 * B12) + ($S$27 * (B12^2))</f>
        <v>2.3456555991634924</v>
      </c>
    </row>
    <row r="13" spans="1:22">
      <c r="B13">
        <v>0</v>
      </c>
      <c r="C13">
        <f>($C$4*D13) + ($C$5*E13) + ($C$6*F13) + ($C$7*G13)</f>
        <v>5.9994019138755981</v>
      </c>
      <c r="D13">
        <f t="shared" ref="D13:D31" si="1">(($B13-$B$5) * ($B13-$B$6) * ($B13-$B$7)) / (($B$4-$B$5) * ($B$4-$B$6) * ($B$4-$B$7))</f>
        <v>0.73820915926179087</v>
      </c>
      <c r="E13">
        <f t="shared" ref="E13:E28" si="2">(($B13-$B$4) * ($B13-$B$6) * ($B13-$B$7)) / (($B$5-$B$4) * ($B$5-$B$6) * ($B$5-$B$7))</f>
        <v>3.2894736842105261E-2</v>
      </c>
      <c r="F13">
        <f t="shared" si="0"/>
        <v>0.5357142857142857</v>
      </c>
      <c r="G13">
        <f t="shared" ref="G13:G31" si="3">(($B13-$B$4) * ($B13-$B$5) * ($B13-$B$6)) / (($B$7-$B$4) * ($B$7-$B$5) * ($B$7-$B$6))</f>
        <v>-0.30681818181818182</v>
      </c>
      <c r="J13">
        <f t="shared" ref="J13:J31" si="4">$K$4 + ($L$4 * ($B13 - $J$4)) + ($M$4 * ($B13 - $J$4) * ($B13 - $J$5)) + ($N$4 * ($B13 - $J$4) * ($B13 - $J$5) * ($B13 - $J$6))</f>
        <v>5.9994019138755981</v>
      </c>
      <c r="P13" s="11" t="s">
        <v>17</v>
      </c>
      <c r="Q13" s="7">
        <f>Q5 - (Q6 * ($Q$5 / $Q6))</f>
        <v>0</v>
      </c>
      <c r="R13" s="7">
        <f>R5 - (R6 * ($Q$5 / $Q6))</f>
        <v>-43.449023861171383</v>
      </c>
      <c r="S13" s="7">
        <f>S5 - (S6 * ($Q$5 / $Q6))</f>
        <v>-1276.2299349240784</v>
      </c>
      <c r="T13" s="7">
        <f>T5 - (T6 * ($Q$5 / $Q6))</f>
        <v>-36.494577006507598</v>
      </c>
      <c r="V13">
        <f t="shared" ref="V13:V31" si="5">$Q$27 + ($R$27 * B13) + ($S$27 * (B13^2))</f>
        <v>2.1024135560202835</v>
      </c>
    </row>
    <row r="14" spans="1:22">
      <c r="B14">
        <v>1</v>
      </c>
      <c r="C14">
        <f t="shared" ref="C14" si="6">($C$4*D14) + ($C$5*E14) + ($C$6*F14) + ($C$7*G14)</f>
        <v>9.3172846889952154</v>
      </c>
      <c r="D14">
        <f t="shared" si="1"/>
        <v>0.52289815447710186</v>
      </c>
      <c r="E14">
        <f>(($B14-$B$4) * ($B14-$B$6) * ($B14-$B$7)) / (($B$5-$B$4) * ($B$5-$B$6) * ($B$5-$B$7))</f>
        <v>4.9342105263157895E-2</v>
      </c>
      <c r="F14">
        <f>(($B14-$B$4) * ($B14-$B$5) * ($B14-$B$7)) / (($B$6-$B$4) * ($B$6-$B$5) * ($B$6-$B$7))</f>
        <v>0.9107142857142857</v>
      </c>
      <c r="G14">
        <f t="shared" si="3"/>
        <v>-0.48295454545454547</v>
      </c>
      <c r="J14">
        <f t="shared" si="4"/>
        <v>9.3172846889952154</v>
      </c>
      <c r="P14" s="11">
        <v>3</v>
      </c>
      <c r="Q14" s="7">
        <f>Q4</f>
        <v>4</v>
      </c>
      <c r="R14" s="7">
        <f>R4</f>
        <v>33</v>
      </c>
      <c r="S14" s="7">
        <f>S4</f>
        <v>461</v>
      </c>
      <c r="T14" s="7">
        <f>T4</f>
        <v>18</v>
      </c>
      <c r="V14">
        <f t="shared" si="5"/>
        <v>1.9304967485031665</v>
      </c>
    </row>
    <row r="15" spans="1:22">
      <c r="B15">
        <v>2</v>
      </c>
      <c r="C15">
        <f>($C$4*D15) + ($C$5*E15) + ($C$6*F15) + ($C$7*G15)</f>
        <v>11.162679425837322</v>
      </c>
      <c r="D15">
        <f t="shared" si="1"/>
        <v>0.3499658236500342</v>
      </c>
      <c r="E15">
        <f t="shared" si="2"/>
        <v>5.2631578947368418E-2</v>
      </c>
      <c r="F15">
        <f>(($B15-$B$4) * ($B15-$B$5) * ($B15-$B$7)) / (($B$6-$B$4) * ($B$6-$B$5) * ($B$6-$B$7))</f>
        <v>1.1428571428571428</v>
      </c>
      <c r="G15">
        <f t="shared" si="3"/>
        <v>-0.54545454545454541</v>
      </c>
      <c r="J15">
        <f t="shared" si="4"/>
        <v>11.162679425837322</v>
      </c>
      <c r="V15">
        <f t="shared" si="5"/>
        <v>1.8299051766121419</v>
      </c>
    </row>
    <row r="16" spans="1:22" ht="18">
      <c r="B16">
        <v>3</v>
      </c>
      <c r="C16">
        <f t="shared" ref="C16:C26" si="7">($C$4*D16) + ($C$5*E16) + ($C$6*F16) + ($C$7*G16)</f>
        <v>11.744617224880383</v>
      </c>
      <c r="D16">
        <f t="shared" si="1"/>
        <v>0.21531100478468901</v>
      </c>
      <c r="E16">
        <f t="shared" si="2"/>
        <v>4.6052631578947366E-2</v>
      </c>
      <c r="F16">
        <f t="shared" ref="F16:F28" si="8">(($B16-$B$4) * ($B16-$B$5) * ($B16-$B$7)) / (($B$6-$B$4) * ($B$6-$B$5) * ($B$6-$B$7))</f>
        <v>1.25</v>
      </c>
      <c r="G16">
        <f t="shared" si="3"/>
        <v>-0.51136363636363635</v>
      </c>
      <c r="J16">
        <f>$K$4 + ($L$4 * ($B16 - $J$4)) + ($M$4 * ($B16 - $J$4) * ($B16 - $J$5)) + ($N$4 * ($B16 - $J$4) * ($B16 - $J$5) * ($B16 - $J$6))</f>
        <v>11.744617224880383</v>
      </c>
      <c r="P16" s="7" t="s">
        <v>6</v>
      </c>
      <c r="Q16" s="7" t="s">
        <v>44</v>
      </c>
      <c r="R16" s="7" t="s">
        <v>45</v>
      </c>
      <c r="S16" s="7" t="s">
        <v>46</v>
      </c>
      <c r="T16" s="8" t="s">
        <v>24</v>
      </c>
      <c r="V16">
        <f t="shared" si="5"/>
        <v>1.8006388403472093</v>
      </c>
    </row>
    <row r="17" spans="2:22">
      <c r="B17">
        <v>4</v>
      </c>
      <c r="C17">
        <f t="shared" si="7"/>
        <v>11.27212918660287</v>
      </c>
      <c r="D17">
        <f t="shared" si="1"/>
        <v>0.11483253588516747</v>
      </c>
      <c r="E17">
        <f t="shared" si="2"/>
        <v>3.2894736842105261E-2</v>
      </c>
      <c r="F17">
        <f t="shared" si="8"/>
        <v>1.25</v>
      </c>
      <c r="G17">
        <f t="shared" si="3"/>
        <v>-0.39772727272727271</v>
      </c>
      <c r="J17">
        <f t="shared" si="4"/>
        <v>11.272129186602871</v>
      </c>
      <c r="P17" s="11">
        <v>1</v>
      </c>
      <c r="Q17" s="7">
        <f>Q12</f>
        <v>461</v>
      </c>
      <c r="R17" s="7">
        <f>R12</f>
        <v>7047</v>
      </c>
      <c r="S17" s="7">
        <f>S12</f>
        <v>116273</v>
      </c>
      <c r="T17" s="7">
        <f>T12</f>
        <v>3653</v>
      </c>
      <c r="V17">
        <f t="shared" si="5"/>
        <v>1.842697739708369</v>
      </c>
    </row>
    <row r="18" spans="2:22">
      <c r="B18">
        <v>5</v>
      </c>
      <c r="C18">
        <f t="shared" si="7"/>
        <v>9.9542464114832541</v>
      </c>
      <c r="D18">
        <f t="shared" si="1"/>
        <v>4.4429254955570742E-2</v>
      </c>
      <c r="E18">
        <f t="shared" si="2"/>
        <v>1.6447368421052631E-2</v>
      </c>
      <c r="F18">
        <f t="shared" si="8"/>
        <v>1.1607142857142858</v>
      </c>
      <c r="G18">
        <f t="shared" si="3"/>
        <v>-0.22159090909090909</v>
      </c>
      <c r="J18">
        <f t="shared" si="4"/>
        <v>9.9542464114832541</v>
      </c>
      <c r="P18" s="11">
        <v>2</v>
      </c>
      <c r="Q18" s="7">
        <f>Q13</f>
        <v>0</v>
      </c>
      <c r="R18" s="7">
        <f>R13</f>
        <v>-43.449023861171383</v>
      </c>
      <c r="S18" s="7">
        <f>S13</f>
        <v>-1276.2299349240784</v>
      </c>
      <c r="T18" s="7">
        <f>T13</f>
        <v>-36.494577006507598</v>
      </c>
      <c r="V18">
        <f t="shared" si="5"/>
        <v>1.956081874695621</v>
      </c>
    </row>
    <row r="19" spans="2:22">
      <c r="B19">
        <v>6</v>
      </c>
      <c r="C19">
        <f t="shared" si="7"/>
        <v>8</v>
      </c>
      <c r="D19">
        <f t="shared" si="1"/>
        <v>0</v>
      </c>
      <c r="E19">
        <f t="shared" si="2"/>
        <v>0</v>
      </c>
      <c r="F19">
        <f t="shared" si="8"/>
        <v>1</v>
      </c>
      <c r="G19">
        <f t="shared" si="3"/>
        <v>0</v>
      </c>
      <c r="J19">
        <f t="shared" si="4"/>
        <v>8</v>
      </c>
      <c r="P19" s="11" t="s">
        <v>7</v>
      </c>
      <c r="Q19" s="7">
        <f>Q14 - (Q12 * ($Q$14 / $Q$12))</f>
        <v>0</v>
      </c>
      <c r="R19" s="7">
        <f>R14 - (R12 * ($Q$14 / $Q$12))</f>
        <v>-28.14533622559653</v>
      </c>
      <c r="S19" s="7">
        <f>S14 - (S12 * ($Q$14 / $Q$12))</f>
        <v>-547.87635574837316</v>
      </c>
      <c r="T19" s="7">
        <f>T14 - (T12 * ($Q$14 / $Q$12))</f>
        <v>-13.696312364425165</v>
      </c>
      <c r="V19">
        <f t="shared" si="5"/>
        <v>2.1407912453089648</v>
      </c>
    </row>
    <row r="20" spans="2:22">
      <c r="B20">
        <v>7</v>
      </c>
      <c r="C20">
        <f t="shared" si="7"/>
        <v>5.6184210526315788</v>
      </c>
      <c r="D20">
        <f t="shared" si="1"/>
        <v>-2.2556390977443608E-2</v>
      </c>
      <c r="E20">
        <f t="shared" si="2"/>
        <v>-1.3157894736842105E-2</v>
      </c>
      <c r="F20">
        <f t="shared" si="8"/>
        <v>0.7857142857142857</v>
      </c>
      <c r="G20">
        <f t="shared" si="3"/>
        <v>0.25</v>
      </c>
      <c r="J20">
        <f t="shared" si="4"/>
        <v>5.6184210526315796</v>
      </c>
      <c r="V20">
        <f t="shared" si="5"/>
        <v>2.3968258515484013</v>
      </c>
    </row>
    <row r="21" spans="2:22" ht="18">
      <c r="B21">
        <v>8</v>
      </c>
      <c r="C21">
        <f t="shared" si="7"/>
        <v>3.0185406698564599</v>
      </c>
      <c r="D21">
        <f t="shared" si="1"/>
        <v>-2.7341079972658919E-2</v>
      </c>
      <c r="E21">
        <f t="shared" si="2"/>
        <v>-1.9736842105263157E-2</v>
      </c>
      <c r="F21">
        <f t="shared" si="8"/>
        <v>0.5357142857142857</v>
      </c>
      <c r="G21">
        <f t="shared" si="3"/>
        <v>0.51136363636363635</v>
      </c>
      <c r="J21">
        <f t="shared" si="4"/>
        <v>3.018540669856459</v>
      </c>
      <c r="P21" s="7" t="s">
        <v>6</v>
      </c>
      <c r="Q21" s="7" t="s">
        <v>44</v>
      </c>
      <c r="R21" s="7" t="s">
        <v>45</v>
      </c>
      <c r="S21" s="7" t="s">
        <v>46</v>
      </c>
      <c r="T21" s="8" t="s">
        <v>24</v>
      </c>
      <c r="V21">
        <f t="shared" si="5"/>
        <v>2.7241856934139292</v>
      </c>
    </row>
    <row r="22" spans="2:22">
      <c r="B22">
        <v>9</v>
      </c>
      <c r="C22">
        <f t="shared" si="7"/>
        <v>0.40938995215310992</v>
      </c>
      <c r="D22">
        <f t="shared" si="1"/>
        <v>-1.845522898154477E-2</v>
      </c>
      <c r="E22">
        <f t="shared" si="2"/>
        <v>-1.6447368421052631E-2</v>
      </c>
      <c r="F22">
        <f t="shared" si="8"/>
        <v>0.26785714285714285</v>
      </c>
      <c r="G22">
        <f t="shared" si="3"/>
        <v>0.76704545454545459</v>
      </c>
      <c r="J22">
        <f t="shared" si="4"/>
        <v>0.40938995215311058</v>
      </c>
      <c r="P22" s="11">
        <v>1</v>
      </c>
      <c r="Q22" s="7">
        <f>Q17</f>
        <v>461</v>
      </c>
      <c r="R22" s="7">
        <f>R17</f>
        <v>7047</v>
      </c>
      <c r="S22" s="7">
        <f>S17</f>
        <v>116273</v>
      </c>
      <c r="T22" s="7">
        <f>T17</f>
        <v>3653</v>
      </c>
      <c r="V22">
        <f t="shared" si="5"/>
        <v>3.1228707709055499</v>
      </c>
    </row>
    <row r="23" spans="2:22">
      <c r="B23">
        <v>10</v>
      </c>
      <c r="C23">
        <f t="shared" si="7"/>
        <v>-2</v>
      </c>
      <c r="D23">
        <f t="shared" si="1"/>
        <v>0</v>
      </c>
      <c r="E23">
        <f t="shared" si="2"/>
        <v>0</v>
      </c>
      <c r="F23">
        <f t="shared" si="8"/>
        <v>0</v>
      </c>
      <c r="G23">
        <f t="shared" si="3"/>
        <v>1</v>
      </c>
      <c r="J23">
        <f t="shared" si="4"/>
        <v>-2</v>
      </c>
      <c r="P23" s="11">
        <v>2</v>
      </c>
      <c r="Q23" s="7">
        <f>Q18</f>
        <v>0</v>
      </c>
      <c r="R23" s="7">
        <f>R18</f>
        <v>-43.449023861171383</v>
      </c>
      <c r="S23" s="7">
        <f>S18</f>
        <v>-1276.2299349240784</v>
      </c>
      <c r="T23" s="7">
        <f>T18</f>
        <v>-36.494577006507598</v>
      </c>
      <c r="V23">
        <f t="shared" si="5"/>
        <v>3.5928810840232628</v>
      </c>
    </row>
    <row r="24" spans="2:22">
      <c r="B24">
        <v>11</v>
      </c>
      <c r="C24">
        <f t="shared" si="7"/>
        <v>-4.0005980861244019</v>
      </c>
      <c r="D24">
        <f t="shared" si="1"/>
        <v>2.3923444976076555E-2</v>
      </c>
      <c r="E24">
        <f t="shared" si="2"/>
        <v>3.2894736842105261E-2</v>
      </c>
      <c r="F24">
        <f t="shared" si="8"/>
        <v>-0.25</v>
      </c>
      <c r="G24">
        <f t="shared" si="3"/>
        <v>1.1931818181818181</v>
      </c>
      <c r="J24">
        <f t="shared" si="4"/>
        <v>-4.0005980861244046</v>
      </c>
      <c r="O24" s="7"/>
      <c r="P24" s="11" t="s">
        <v>48</v>
      </c>
      <c r="Q24" s="7">
        <f>Q19 - (Q18 * ($R$19 / $R$18))</f>
        <v>0</v>
      </c>
      <c r="R24" s="7">
        <f>R19 - (R18 * ($R$19 / $R$18))</f>
        <v>0</v>
      </c>
      <c r="S24" s="7">
        <f>S19 - (S18 * ($R$19 / $R$18))</f>
        <v>278.83774338492253</v>
      </c>
      <c r="T24" s="7">
        <f>T19 - (T18 * ($R$19 / $R$18))</f>
        <v>9.9440838741887134</v>
      </c>
      <c r="V24">
        <f t="shared" si="5"/>
        <v>4.1342166327670675</v>
      </c>
    </row>
    <row r="25" spans="2:22">
      <c r="B25">
        <v>12</v>
      </c>
      <c r="C25">
        <f t="shared" si="7"/>
        <v>-5.383373205741627</v>
      </c>
      <c r="D25">
        <f t="shared" si="1"/>
        <v>4.9213943950786057E-2</v>
      </c>
      <c r="E25">
        <f t="shared" si="2"/>
        <v>8.5526315789473686E-2</v>
      </c>
      <c r="F25">
        <f t="shared" si="8"/>
        <v>-0.4642857142857143</v>
      </c>
      <c r="G25">
        <f t="shared" si="3"/>
        <v>1.3295454545454546</v>
      </c>
      <c r="J25">
        <f t="shared" si="4"/>
        <v>-5.3833732057416288</v>
      </c>
      <c r="O25" s="7"/>
      <c r="V25">
        <f t="shared" si="5"/>
        <v>4.7468774171369645</v>
      </c>
    </row>
    <row r="26" spans="2:22" ht="18">
      <c r="B26">
        <v>13</v>
      </c>
      <c r="C26">
        <f t="shared" si="7"/>
        <v>-5.9392942583732058</v>
      </c>
      <c r="D26">
        <f t="shared" si="1"/>
        <v>7.1770334928229665E-2</v>
      </c>
      <c r="E26">
        <f t="shared" si="2"/>
        <v>0.16118421052631579</v>
      </c>
      <c r="F26">
        <f t="shared" si="8"/>
        <v>-0.625</v>
      </c>
      <c r="G26">
        <f t="shared" si="3"/>
        <v>1.3920454545454546</v>
      </c>
      <c r="J26">
        <f t="shared" si="4"/>
        <v>-5.939294258373204</v>
      </c>
      <c r="Q26" s="7" t="s">
        <v>49</v>
      </c>
      <c r="R26" s="7" t="s">
        <v>50</v>
      </c>
      <c r="S26" s="7" t="s">
        <v>51</v>
      </c>
      <c r="V26">
        <f t="shared" si="5"/>
        <v>5.4308634371329543</v>
      </c>
    </row>
    <row r="27" spans="2:22">
      <c r="B27">
        <v>14</v>
      </c>
      <c r="C27">
        <f>($C$4*D27) + ($C$5*E27) + ($C$6*F27) + ($C$7*G27)</f>
        <v>-5.4593301435406705</v>
      </c>
      <c r="D27">
        <f>(($B27-$B$5) * ($B27-$B$6) * ($B27-$B$7)) / (($B$4-$B$5) * ($B$4-$B$6) * ($B$4-$B$7))</f>
        <v>8.7491455912508551E-2</v>
      </c>
      <c r="E27">
        <f>(($B27-$B$4) * ($B27-$B$6) * ($B27-$B$7)) / (($B$5-$B$4) * ($B$5-$B$6) * ($B$5-$B$7))</f>
        <v>0.26315789473684209</v>
      </c>
      <c r="F27">
        <f t="shared" si="8"/>
        <v>-0.7142857142857143</v>
      </c>
      <c r="G27">
        <f>(($B27-$B$4) * ($B27-$B$5) * ($B27-$B$6)) / (($B$7-$B$4) * ($B$7-$B$5) * ($B$7-$B$6))</f>
        <v>1.3636363636363635</v>
      </c>
      <c r="J27">
        <f t="shared" si="4"/>
        <v>-5.4593301435406687</v>
      </c>
      <c r="Q27" s="7">
        <f xml:space="preserve"> ($T$22 - ($S$22 * $S$27) - ($R$22 * $R$27)) / $Q$22</f>
        <v>2.1024135560202835</v>
      </c>
      <c r="R27" s="7">
        <f>($T$23 - ($S$23 * $S$27)) / $R$23</f>
        <v>-0.20757942533016296</v>
      </c>
      <c r="S27" s="7">
        <f>$T$24 / $S$24</f>
        <v>3.5662617813046089E-2</v>
      </c>
      <c r="V27">
        <f t="shared" si="5"/>
        <v>6.186174692755035</v>
      </c>
    </row>
    <row r="28" spans="2:22">
      <c r="B28">
        <v>15</v>
      </c>
      <c r="C28">
        <f>($C$4*D28) + ($C$5*E28) + ($C$6*F28) + ($C$7*G28)</f>
        <v>-3.7344497607655502</v>
      </c>
      <c r="D28">
        <f t="shared" si="1"/>
        <v>9.2276144907723859E-2</v>
      </c>
      <c r="E28">
        <f t="shared" si="2"/>
        <v>0.39473684210526316</v>
      </c>
      <c r="F28">
        <f t="shared" si="8"/>
        <v>-0.7142857142857143</v>
      </c>
      <c r="G28">
        <f t="shared" si="3"/>
        <v>1.2272727272727273</v>
      </c>
      <c r="J28">
        <f t="shared" si="4"/>
        <v>-3.7344497607655533</v>
      </c>
      <c r="T28" s="7"/>
      <c r="V28">
        <f t="shared" si="5"/>
        <v>7.0128111840032084</v>
      </c>
    </row>
    <row r="29" spans="2:22">
      <c r="B29">
        <v>16</v>
      </c>
      <c r="C29">
        <f t="shared" ref="C29" si="9">($C$4*D29) + ($C$5*E29) + ($C$6*F29) + ($C$7*G29)</f>
        <v>-0.55562200956937802</v>
      </c>
      <c r="D29">
        <f t="shared" si="1"/>
        <v>8.2023239917976762E-2</v>
      </c>
      <c r="E29">
        <f>(($B29-$B$4) * ($B29-$B$6) * ($B29-$B$7)) / (($B$5-$B$4) * ($B$5-$B$6) * ($B$5-$B$7))</f>
        <v>0.55921052631578949</v>
      </c>
      <c r="F29">
        <f>(($B29-$B$4) * ($B29-$B$5) * ($B29-$B$7)) / (($B$6-$B$4) * ($B$6-$B$5) * ($B$6-$B$7))</f>
        <v>-0.6071428571428571</v>
      </c>
      <c r="G29">
        <f t="shared" si="3"/>
        <v>0.96590909090909094</v>
      </c>
      <c r="J29">
        <f t="shared" si="4"/>
        <v>-0.55562200956938312</v>
      </c>
      <c r="V29">
        <f t="shared" si="5"/>
        <v>7.9107729108774745</v>
      </c>
    </row>
    <row r="30" spans="2:22">
      <c r="B30">
        <v>17</v>
      </c>
      <c r="C30">
        <f>($C$4*D30) + ($C$5*E30) + ($C$6*F30) + ($C$7*G30)</f>
        <v>4.286184210526315</v>
      </c>
      <c r="D30">
        <f>(($B30-$B$5) * ($B30-$B$6) * ($B30-$B$7)) / (($B$4-$B$5) * ($B$4-$B$6) * ($B$4-$B$7))</f>
        <v>5.2631578947368418E-2</v>
      </c>
      <c r="E30">
        <f>(($B30-$B$4) * ($B30-$B$6) * ($B30-$B$7)) / (($B$5-$B$4) * ($B$5-$B$6) * ($B$5-$B$7))</f>
        <v>0.75986842105263153</v>
      </c>
      <c r="F30">
        <f t="shared" ref="F30:F31" si="10">(($B30-$B$4) * ($B30-$B$5) * ($B30-$B$7)) / (($B$6-$B$4) * ($B$6-$B$5) * ($B$6-$B$7))</f>
        <v>-0.375</v>
      </c>
      <c r="G30">
        <f>(($B30-$B$4) * ($B30-$B$5) * ($B30-$B$6)) / (($B$7-$B$4) * ($B$7-$B$5) * ($B$7-$B$6))</f>
        <v>0.5625</v>
      </c>
      <c r="J30">
        <f t="shared" si="4"/>
        <v>4.286184210526315</v>
      </c>
      <c r="V30">
        <f t="shared" si="5"/>
        <v>8.8800598733778315</v>
      </c>
    </row>
    <row r="31" spans="2:22">
      <c r="B31">
        <v>18</v>
      </c>
      <c r="C31">
        <f>($C$4*D31) + ($C$5*E31) + ($C$6*F31) + ($C$7*G31)</f>
        <v>11</v>
      </c>
      <c r="D31">
        <f t="shared" si="1"/>
        <v>0</v>
      </c>
      <c r="E31">
        <f t="shared" ref="E31" si="11">(($B31-$B$4) * ($B31-$B$6) * ($B31-$B$7)) / (($B$5-$B$4) * ($B$5-$B$6) * ($B$5-$B$7))</f>
        <v>1</v>
      </c>
      <c r="F31">
        <f t="shared" si="10"/>
        <v>0</v>
      </c>
      <c r="G31">
        <f t="shared" si="3"/>
        <v>0</v>
      </c>
      <c r="J31">
        <f t="shared" si="4"/>
        <v>11.000000000000007</v>
      </c>
      <c r="V31">
        <f t="shared" si="5"/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6138-5950-9543-BAC7-84D2D075A1E0}">
  <dimension ref="B1:E1"/>
  <sheetViews>
    <sheetView zoomScale="110" zoomScaleNormal="110" workbookViewId="0">
      <selection activeCell="B2" sqref="B2"/>
    </sheetView>
  </sheetViews>
  <sheetFormatPr baseColWidth="10" defaultRowHeight="16"/>
  <sheetData>
    <row r="1" spans="2:5">
      <c r="B1" s="7" t="s">
        <v>0</v>
      </c>
      <c r="C1" s="7">
        <f>n!$E$1</f>
        <v>18</v>
      </c>
      <c r="D1" s="7" t="s">
        <v>1</v>
      </c>
      <c r="E1" s="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</vt:lpstr>
      <vt:lpstr>1. Метод Гаусса</vt:lpstr>
      <vt:lpstr>2. Интерполяция и аппроксимация</vt:lpstr>
      <vt:lpstr>3. Инт. и диф. функции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2018-12-04T09:10:15Z</dcterms:created>
  <dcterms:modified xsi:type="dcterms:W3CDTF">2018-12-14T18:49:48Z</dcterms:modified>
</cp:coreProperties>
</file>