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x/Documents/Sourcetree/tti-computer-science/IV. Fourth Year/cs-numerical/"/>
    </mc:Choice>
  </mc:AlternateContent>
  <xr:revisionPtr revIDLastSave="0" documentId="13_ncr:1_{4A1436C6-D1A3-F742-93AC-6894F46633AE}" xr6:coauthVersionLast="36" xr6:coauthVersionMax="36" xr10:uidLastSave="{00000000-0000-0000-0000-000000000000}"/>
  <bookViews>
    <workbookView xWindow="16800" yWindow="460" windowWidth="16800" windowHeight="20540" tabRatio="747" firstSheet="2" activeTab="3" xr2:uid="{00000000-000D-0000-FFFF-FFFF00000000}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N8" i="5"/>
  <c r="N9" i="5"/>
  <c r="N10" i="5"/>
  <c r="N6" i="5"/>
  <c r="M8" i="5"/>
  <c r="M9" i="5"/>
  <c r="M7" i="5"/>
  <c r="M6" i="5"/>
  <c r="H2" i="5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12" i="4"/>
  <c r="E1" i="7" l="1"/>
  <c r="L6" i="4" l="1"/>
  <c r="L5" i="4"/>
  <c r="L4" i="4"/>
  <c r="D33" i="6"/>
  <c r="C33" i="6"/>
  <c r="B34" i="6" s="1"/>
  <c r="D34" i="6" s="1"/>
  <c r="C24" i="6"/>
  <c r="D24" i="6"/>
  <c r="E15" i="6"/>
  <c r="D15" i="6"/>
  <c r="G6" i="6"/>
  <c r="H6" i="6" s="1"/>
  <c r="D6" i="6"/>
  <c r="E6" i="6"/>
  <c r="J6" i="6" l="1"/>
  <c r="E33" i="6"/>
  <c r="C34" i="6"/>
  <c r="E34" i="6" s="1"/>
  <c r="E24" i="6"/>
  <c r="G15" i="6"/>
  <c r="F15" i="6"/>
  <c r="I6" i="6"/>
  <c r="B7" i="6" s="1"/>
  <c r="F6" i="6"/>
  <c r="L5" i="5"/>
  <c r="G36" i="5"/>
  <c r="I33" i="5"/>
  <c r="H33" i="5"/>
  <c r="G33" i="5"/>
  <c r="I30" i="5"/>
  <c r="I36" i="5" s="1"/>
  <c r="H30" i="5"/>
  <c r="H36" i="5" s="1"/>
  <c r="C5" i="4"/>
  <c r="T4" i="4" s="1"/>
  <c r="C5" i="5"/>
  <c r="G2" i="5"/>
  <c r="K6" i="5" l="1"/>
  <c r="G11" i="5"/>
  <c r="G12" i="5" s="1"/>
  <c r="H15" i="6"/>
  <c r="I15" i="6" s="1"/>
  <c r="C16" i="6" s="1"/>
  <c r="J15" i="6"/>
  <c r="B25" i="6"/>
  <c r="C25" i="6" s="1"/>
  <c r="F24" i="6"/>
  <c r="B35" i="6"/>
  <c r="C7" i="6"/>
  <c r="E7" i="6" s="1"/>
  <c r="D7" i="6"/>
  <c r="G7" i="6"/>
  <c r="B16" i="6"/>
  <c r="D6" i="5"/>
  <c r="B6" i="5"/>
  <c r="B7" i="5" s="1"/>
  <c r="Q14" i="4"/>
  <c r="K7" i="5" l="1"/>
  <c r="L6" i="5"/>
  <c r="H7" i="6"/>
  <c r="J7" i="6"/>
  <c r="D25" i="6"/>
  <c r="E25" i="6" s="1"/>
  <c r="B26" i="6" s="1"/>
  <c r="C26" i="6" s="1"/>
  <c r="C35" i="6"/>
  <c r="D35" i="6"/>
  <c r="F7" i="6"/>
  <c r="E16" i="6"/>
  <c r="G16" i="6" s="1"/>
  <c r="J16" i="6" s="1"/>
  <c r="D16" i="6"/>
  <c r="I7" i="6"/>
  <c r="B8" i="5"/>
  <c r="C7" i="5"/>
  <c r="C6" i="5"/>
  <c r="M4" i="4"/>
  <c r="M5" i="4"/>
  <c r="E1" i="3"/>
  <c r="E6" i="5" l="1"/>
  <c r="E7" i="5"/>
  <c r="K8" i="5"/>
  <c r="L7" i="5"/>
  <c r="B36" i="6"/>
  <c r="E35" i="6"/>
  <c r="F25" i="6"/>
  <c r="D26" i="6"/>
  <c r="E26" i="6" s="1"/>
  <c r="C36" i="6"/>
  <c r="D36" i="6"/>
  <c r="H16" i="6"/>
  <c r="I16" i="6" s="1"/>
  <c r="F16" i="6"/>
  <c r="B8" i="6"/>
  <c r="C8" i="6"/>
  <c r="E8" i="6" s="1"/>
  <c r="F6" i="5"/>
  <c r="D6" i="3"/>
  <c r="C6" i="3"/>
  <c r="D7" i="5"/>
  <c r="D8" i="5"/>
  <c r="B9" i="5"/>
  <c r="C8" i="5"/>
  <c r="E8" i="5" s="1"/>
  <c r="N4" i="4"/>
  <c r="B14" i="3"/>
  <c r="D12" i="3"/>
  <c r="D20" i="3" s="1"/>
  <c r="C12" i="3"/>
  <c r="C20" i="3" s="1"/>
  <c r="E3" i="1"/>
  <c r="C1" i="7" s="1"/>
  <c r="K9" i="5" l="1"/>
  <c r="L8" i="5"/>
  <c r="F7" i="5"/>
  <c r="B37" i="6"/>
  <c r="E36" i="6"/>
  <c r="B27" i="6"/>
  <c r="C27" i="6" s="1"/>
  <c r="F26" i="6"/>
  <c r="C37" i="6"/>
  <c r="E37" i="6" s="1"/>
  <c r="D37" i="6"/>
  <c r="D8" i="6"/>
  <c r="G8" i="6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E14" i="4"/>
  <c r="F26" i="4"/>
  <c r="D24" i="4"/>
  <c r="E19" i="4"/>
  <c r="E21" i="4"/>
  <c r="E14" i="3"/>
  <c r="D14" i="3"/>
  <c r="E12" i="3"/>
  <c r="E20" i="3" s="1"/>
  <c r="C14" i="3"/>
  <c r="E10" i="5" l="1"/>
  <c r="D10" i="5"/>
  <c r="D11" i="5" s="1"/>
  <c r="D12" i="5" s="1"/>
  <c r="K10" i="5"/>
  <c r="L10" i="5" s="1"/>
  <c r="L9" i="5"/>
  <c r="H8" i="6"/>
  <c r="J8" i="6"/>
  <c r="E16" i="4"/>
  <c r="G21" i="4"/>
  <c r="D19" i="4"/>
  <c r="D17" i="4"/>
  <c r="G19" i="4"/>
  <c r="D27" i="6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F24" i="4"/>
  <c r="G15" i="4"/>
  <c r="G17" i="4"/>
  <c r="D26" i="4"/>
  <c r="D28" i="4"/>
  <c r="G27" i="4"/>
  <c r="F25" i="4"/>
  <c r="E31" i="4"/>
  <c r="F30" i="4"/>
  <c r="F16" i="4"/>
  <c r="D25" i="4"/>
  <c r="G24" i="4"/>
  <c r="F18" i="4"/>
  <c r="F19" i="4"/>
  <c r="G16" i="4"/>
  <c r="D15" i="4"/>
  <c r="G25" i="4"/>
  <c r="E26" i="4"/>
  <c r="D22" i="4"/>
  <c r="D23" i="4"/>
  <c r="G22" i="4"/>
  <c r="F28" i="4"/>
  <c r="G29" i="4"/>
  <c r="G28" i="4"/>
  <c r="E23" i="4"/>
  <c r="F31" i="4"/>
  <c r="E28" i="4"/>
  <c r="D21" i="4"/>
  <c r="G20" i="4"/>
  <c r="E18" i="4"/>
  <c r="G30" i="4"/>
  <c r="G31" i="4"/>
  <c r="F14" i="4"/>
  <c r="B28" i="6"/>
  <c r="D28" i="6" s="1"/>
  <c r="F27" i="6"/>
  <c r="B38" i="6"/>
  <c r="E17" i="6"/>
  <c r="D17" i="6"/>
  <c r="F8" i="6"/>
  <c r="I8" i="6"/>
  <c r="D13" i="4"/>
  <c r="Q5" i="4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E22" i="3" s="1"/>
  <c r="F9" i="5"/>
  <c r="F8" i="5"/>
  <c r="F11" i="5" s="1"/>
  <c r="F12" i="5" s="1"/>
  <c r="E9" i="5"/>
  <c r="B12" i="3"/>
  <c r="B20" i="3" s="1"/>
  <c r="E11" i="5" l="1"/>
  <c r="E12" i="5" s="1"/>
  <c r="T13" i="4"/>
  <c r="T18" i="4" s="1"/>
  <c r="T23" i="4" s="1"/>
  <c r="C28" i="6"/>
  <c r="E28" i="6" s="1"/>
  <c r="S13" i="4"/>
  <c r="S18" i="4" s="1"/>
  <c r="S23" i="4" s="1"/>
  <c r="D22" i="3"/>
  <c r="Q13" i="4"/>
  <c r="Q18" i="4" s="1"/>
  <c r="Q23" i="4" s="1"/>
  <c r="Q17" i="4"/>
  <c r="Q22" i="4" s="1"/>
  <c r="C38" i="6"/>
  <c r="E38" i="6" s="1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I17" i="6"/>
  <c r="C18" i="6" s="1"/>
  <c r="Q24" i="4"/>
  <c r="E21" i="3"/>
  <c r="C21" i="3"/>
  <c r="H9" i="6" l="1"/>
  <c r="J9" i="6"/>
  <c r="T27" i="4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E10" i="6" s="1"/>
  <c r="B10" i="6"/>
  <c r="D18" i="6"/>
  <c r="G18" i="6" s="1"/>
  <c r="J18" i="6" s="1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J10" i="6" s="1"/>
  <c r="F18" i="6"/>
  <c r="H18" i="6"/>
  <c r="I18" i="6" s="1"/>
  <c r="G6" i="3"/>
  <c r="H10" i="6" l="1"/>
  <c r="V12" i="4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G19" i="6"/>
  <c r="F19" i="6"/>
  <c r="H11" i="6" l="1"/>
  <c r="J11" i="6"/>
  <c r="H19" i="6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<sst xmlns="http://schemas.openxmlformats.org/spreadsheetml/2006/main" count="158" uniqueCount="89">
  <si>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</si>
  <si>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</si>
  <si>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</si>
  <si>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</si>
  <si>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</si>
  <si>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</si>
  <si>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</si>
  <si>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</si>
  <si>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</si>
  <si>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</si>
  <si>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</si>
  <si>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</si>
  <si>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</si>
  <si>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</si>
  <si>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</si>
  <si>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</si>
  <si>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</si>
  <si>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</si>
  <si>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</si>
  <si>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</si>
  <si>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</si>
  <si>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</si>
  <si>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</si>
  <si>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</si>
  <si>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</si>
  <si>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</si>
  <si>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</si>
  <si>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</si>
  <si>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</si>
  <si>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</si>
  <si>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</si>
  <si>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</si>
  <si>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</si>
  <si>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</si>
  <si>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</si>
  <si>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</si>
  <si>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</si>
  <si>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</si>
  <si>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</si>
  <si>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</si>
  <si>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</si>
  <si>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</si>
  <si>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</si>
  <si>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</si>
  <si>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</si>
  <si>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</si>
  <si>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</si>
  <si>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</si>
  <si>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</si>
  <si>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</si>
  <si>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</si>
  <si>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</si>
  <si>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</si>
  <si>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</si>
  <si>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</si>
  <si>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</si>
  <si>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</si>
  <si>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</si>
  <si>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</si>
  <si>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</si>
  <si>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</si>
  <si>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</si>
  <si>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</si>
  <si>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</si>
  <si>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</si>
  <si>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</si>
  <si>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</si>
  <si>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</si>
  <si>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</si>
  <si>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</si>
  <si>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</si>
  <si>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</si>
  <si>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</si>
  <si>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</si>
  <si>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</si>
  <si>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</si>
  <si>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</si>
  <si>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</si>
  <si>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</si>
  <si>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</si>
  <si>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</si>
  <si>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</si>
  <si>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</si>
  <si>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</si>
  <si>
    <t>x = [0.4469  -0.2051]</t>
  </si>
  <si>
    <t>Ошибка</t>
  </si>
  <si>
    <t>I</t>
  </si>
  <si>
    <t>F'(x) [трап]</t>
  </si>
  <si>
    <t>f'(x) [ц. р.]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</si>
</sst>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0000000000000"/>
    <numFmt numFmtId="166" formatCode="0.00000000000000000"/>
    <numFmt numFmtId="167" formatCode="0.0000000000000000000000000000000000000000"/>
    <numFmt numFmtId="168" formatCode="0.00000000%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4" fontId="0" fillId="0" borderId="0" xfId="0" applyNumberFormat="1" applyFont="1" applyBorder="1"/>
    <xf numFmtId="168" fontId="0" fillId="0" borderId="8" xfId="2" applyNumberFormat="1" applyFont="1" applyBorder="1"/>
    <xf numFmtId="164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0" fontId="4" fillId="0" borderId="3" xfId="0" applyNumberFormat="1" applyFont="1" applyBorder="1"/>
    <xf numFmtId="0" fontId="4" fillId="0" borderId="4" xfId="0" applyNumberFormat="1" applyFont="1" applyBorder="1"/>
    <xf numFmtId="0" fontId="4" fillId="0" borderId="6" xfId="0" applyNumberFormat="1" applyFont="1" applyBorder="1"/>
    <xf numFmtId="0" fontId="0" fillId="0" borderId="7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12" fillId="0" borderId="10" xfId="0" applyNumberFormat="1" applyFont="1" applyBorder="1"/>
    <xf numFmtId="0" fontId="13" fillId="0" borderId="12" xfId="0" applyNumberFormat="1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функции'!$L$5:$L$10</c:f>
              <c:numCache>
                <c:formatCode>General</c:formatCode>
                <c:ptCount val="6"/>
                <c:pt idx="0">
                  <c:v>1.1450531251495653</c:v>
                </c:pt>
                <c:pt idx="1">
                  <c:v>0.50496545505971313</c:v>
                </c:pt>
                <c:pt idx="2">
                  <c:v>0.4771604281978114</c:v>
                </c:pt>
                <c:pt idx="3">
                  <c:v>0.72485630657251499</c:v>
                </c:pt>
                <c:pt idx="4">
                  <c:v>2.0658107094663558</c:v>
                </c:pt>
                <c:pt idx="5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 [ц. р.]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функции'!$M$5:$M$10</c:f>
              <c:numCache>
                <c:formatCode>General</c:formatCode>
                <c:ptCount val="6"/>
                <c:pt idx="1">
                  <c:v>-1.8552574915326494</c:v>
                </c:pt>
                <c:pt idx="2">
                  <c:v>0.61080792086889402</c:v>
                </c:pt>
                <c:pt idx="3">
                  <c:v>4.4129174479681792</c:v>
                </c:pt>
                <c:pt idx="4">
                  <c:v>137.46920014954506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 [трап]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функции'!$K$5:$K$10</c:f>
              <c:numCache>
                <c:formatCode>General</c:formatCode>
                <c:ptCount val="6"/>
                <c:pt idx="0">
                  <c:v>0.1</c:v>
                </c:pt>
                <c:pt idx="1">
                  <c:v>0.28000000000000003</c:v>
                </c:pt>
                <c:pt idx="2">
                  <c:v>0.46</c:v>
                </c:pt>
                <c:pt idx="3">
                  <c:v>0.64</c:v>
                </c:pt>
                <c:pt idx="4">
                  <c:v>0.82000000000000006</c:v>
                </c:pt>
                <c:pt idx="5">
                  <c:v>1</c:v>
                </c:pt>
              </c:numCache>
            </c:numRef>
          </c:xVal>
          <c:yVal>
            <c:numRef>
              <c:f>'3. Инт. и диф. функции'!$N$5:$N$10</c:f>
              <c:numCache>
                <c:formatCode>General</c:formatCode>
                <c:ptCount val="6"/>
                <c:pt idx="1">
                  <c:v>0.14850167221883506</c:v>
                </c:pt>
                <c:pt idx="2">
                  <c:v>8.8391329493177212E-2</c:v>
                </c:pt>
                <c:pt idx="3">
                  <c:v>0.10818150612932936</c:v>
                </c:pt>
                <c:pt idx="4">
                  <c:v>0.25116003144349835</c:v>
                </c:pt>
                <c:pt idx="5">
                  <c:v>4.7051621162887578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=7,5909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24189" y="204411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901739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=1,5455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620281" y="2410655"/>
              <a:ext cx="1901739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𝑎_23=1−4∗(−3/22)=1,5455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221185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=14,7784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606604" y="4083148"/>
              <a:ext cx="2221185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𝑎_33=16−1,55∗(6/7,59)=14,7784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818896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=−0,0754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662104" y="5065131"/>
              <a:ext cx="1818896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=(−1,11)/14,78=−0,0754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3086422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=0,20097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658636" y="5516009"/>
              <a:ext cx="3086422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=(1,41+0,08∗1,55)/7,59=0,20097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4011996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=0,1775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62528" y="5923721"/>
              <a:ext cx="4011996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=(3−0,20∗−3+0,08∗4)/22=0,1775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835118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=1,4091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626142" y="2803378"/>
              <a:ext cx="1835118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𝑏_2=1−3∗(−3/22)=1,4091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210371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=−1,1138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622233" y="4466101"/>
              <a:ext cx="210371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𝑏_3=0−1,41∗(6/7,59)=−1,1138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37546</xdr:colOff>
      <xdr:row>32</xdr:row>
      <xdr:rowOff>21281</xdr:rowOff>
    </xdr:from>
    <xdr:to>
      <xdr:col>21</xdr:col>
      <xdr:colOff>773854</xdr:colOff>
      <xdr:row>49</xdr:row>
      <xdr:rowOff>178646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586</xdr:colOff>
      <xdr:row>31</xdr:row>
      <xdr:rowOff>133837</xdr:rowOff>
    </xdr:from>
    <xdr:ext cx="6000617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7392" y="6643061"/>
              <a:ext cx="6000617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7338818" cy="1213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285369"/>
              <a:ext cx="7338818" cy="1213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+11∗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+8∗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−2∗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  <m:r>
                              <a:rPr lang="en-US" sz="1100" b="0" i="0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num>
                      <m:den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−34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+348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−1080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+484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+660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−216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+1216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+1440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  <m:r>
                      <a:rPr lang="lv-LV" sz="1100" b="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−46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+168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+216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233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5623</m:t>
                        </m:r>
                        <m:sSup>
                          <m:sSup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6688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6895</m:t>
                        </m:r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1031</m:t>
                        </m:r>
                      </m:num>
                      <m:den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1672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285369"/>
              <a:ext cx="7338818" cy="1213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(𝑥)=1∗(𝑥−18)(𝑥−6)(𝑥−10)/(−1463)+11∗(x+1)(x−6)(x−10)/1824+8∗(x+1)(x−18)(x−10)/336−2∗(x+1)(x−18)(x−6)/(−352)=(𝑥^3−34𝑥^2+348𝑥−1080)/(−1463)+(11𝑥^3−165𝑥^2+484𝑥+660)/1824+(</a:t>
              </a:r>
              <a:r>
                <a:rPr lang="lv-LV" sz="1100" b="0" i="0">
                  <a:latin typeface="Cambria Math" panose="02040503050406030204" pitchFamily="18" charset="0"/>
                </a:rPr>
                <a:t>8𝑥^3−216𝑥^2+1216𝑥+1440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lv-LV" sz="1100" b="0" i="0">
                  <a:latin typeface="Cambria Math" panose="02040503050406030204" pitchFamily="18" charset="0"/>
                </a:rPr>
                <a:t>336−(2𝑥^3−46𝑥^2+168𝑥+216)/(−352)=(233𝑥^3)/6688−(5623𝑥^2)/6688+6895𝑥/1672+1031/1672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35705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,0357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−0,2076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+2,1024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827992" y="6283402"/>
              <a:ext cx="35705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r>
                <a:rPr lang="ru-RU" sz="1100" b="0" i="0">
                  <a:latin typeface="Cambria Math" panose="02040503050406030204" pitchFamily="18" charset="0"/>
                </a:rPr>
                <a:t>=0</a:t>
              </a:r>
              <a:r>
                <a:rPr lang="en-US" sz="1100" b="0" i="0">
                  <a:latin typeface="Cambria Math" panose="02040503050406030204" pitchFamily="18" charset="0"/>
                </a:rPr>
                <a:t>,0357𝑥^2−0,2076𝑥+2,1024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137102</xdr:colOff>
      <xdr:row>22</xdr:row>
      <xdr:rowOff>28864</xdr:rowOff>
    </xdr:from>
    <xdr:ext cx="3361516" cy="1495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33466" y="4610966"/>
              <a:ext cx="3361516" cy="1495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=1+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1∗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−0,318∗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</m:e>
                    </m:d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0,035∗</m:t>
                        </m:r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d>
                          <m:dPr>
                            <m:ctrlPr>
                              <a:rPr lang="lv-LV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lv-LV" sz="11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e>
                    </m:d>
                    <m:r>
                      <a:rPr lang="lv-LV" sz="1100" b="0" i="0">
                        <a:latin typeface="Cambria Math" panose="02040503050406030204" pitchFamily="18" charset="0"/>
                      </a:rPr>
                      <m:t>=2+</m:t>
                    </m:r>
                    <m:r>
                      <m:rPr>
                        <m:sty m:val="p"/>
                      </m:rPr>
                      <a:rPr lang="lv-LV" sz="11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−0,318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+1,59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0">
                        <a:latin typeface="Cambria Math" panose="02040503050406030204" pitchFamily="18" charset="0"/>
                      </a:rPr>
                      <m:t>+1,908+0,035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−0,525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+1,54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lv-LV" sz="1100" b="0" i="0">
                        <a:latin typeface="Cambria Math" panose="02040503050406030204" pitchFamily="18" charset="0"/>
                      </a:rPr>
                      <m:t>2,1=0,035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−0,843</m:t>
                    </m:r>
                    <m:sSup>
                      <m:sSupPr>
                        <m:ctrlPr>
                          <a:rPr lang="lv-LV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lv-LV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lv-LV" sz="1100" b="0" i="1">
                        <a:latin typeface="Cambria Math" panose="02040503050406030204" pitchFamily="18" charset="0"/>
                      </a:rPr>
                      <m:t>+4,13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lv-LV" sz="1100" b="0" i="1">
                        <a:latin typeface="Cambria Math" panose="02040503050406030204" pitchFamily="18" charset="0"/>
                      </a:rPr>
                      <m:t>+6,008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C14DA-BDD6-E644-AD79-31A4D7E31B8B}"/>
                </a:ext>
              </a:extLst>
            </xdr:cNvPr>
            <xdr:cNvSpPr txBox="1"/>
          </xdr:nvSpPr>
          <xdr:spPr>
            <a:xfrm>
              <a:off x="6833466" y="4610966"/>
              <a:ext cx="3361516" cy="1495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r>
                <a:rPr lang="lv-LV" sz="1100" b="0" i="0">
                  <a:latin typeface="Cambria Math" panose="02040503050406030204" pitchFamily="18" charset="0"/>
                </a:rPr>
                <a:t>=1+(1∗(𝑥+1))+(−0,318∗(𝑥+1)(𝑥−6))+(0,035∗(𝑥+1)(𝑥−6)(𝑥−10))=2+x−0,318𝑥^2+1,59𝑥+1,908+0,035𝑥^3−0,525𝑥^2+1,54𝑥+2,1=0,035𝑥^3−0,843𝑥^2+4,13𝑥+6,008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128416</xdr:rowOff>
    </xdr:from>
    <xdr:ext cx="2831095" cy="3313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358979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18927</xdr:rowOff>
    </xdr:from>
    <xdr:ext cx="607539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043115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13564</xdr:rowOff>
    </xdr:from>
    <xdr:ext cx="585225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0511" y="3037752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149511</xdr:rowOff>
    </xdr:from>
    <xdr:ext cx="4222750" cy="968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=(0,8889∗0,5535+0,5556∗4,8314+0,5556∗0,62395)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1−0,1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3,5229∗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0,9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=1,5853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0" y="7833011"/>
              <a:ext cx="4222750" cy="968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〖(𝐴〗_1 𝑓(𝑥_1 )+𝐴_2 𝑓(𝑥_2 )+𝐴_3 𝑓(𝑥_3 ))</a:t>
              </a:r>
              <a:r>
                <a:rPr lang="ru-RU" sz="1100" b="0" i="0">
                  <a:latin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</a:rPr>
                <a:t>𝑏−𝑎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2=(0,8889∗0,5535+0,5556∗4,8314+0,5556∗0,62395)(1−0,1)/2=3,5229∗0,9/2=1,5853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114007</xdr:rowOff>
    </xdr:from>
    <xdr:ext cx="2682401" cy="342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3963695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16666</xdr:rowOff>
    </xdr:from>
    <xdr:ext cx="5330370" cy="5756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485479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+1)∗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50001</xdr:rowOff>
    </xdr:from>
    <xdr:ext cx="3153940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34431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151602</xdr:rowOff>
    </xdr:from>
    <xdr:ext cx="3558345" cy="3595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890415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,5∗0−1,5)^2 )=2/2,25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151603</xdr:rowOff>
    </xdr:from>
    <xdr:ext cx="3529364" cy="492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5492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151602</xdr:rowOff>
    </xdr:from>
    <xdr:ext cx="3658246" cy="4920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7208040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,5∗−3/5−1,5)^2 )=2/3,6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36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14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15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17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46691</xdr:colOff>
      <xdr:row>19</xdr:row>
      <xdr:rowOff>183170</xdr:rowOff>
    </xdr:from>
    <xdr:ext cx="4771837" cy="4456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062941" y="4011846"/>
              <a:ext cx="4771837" cy="445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0,1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d>
                              <m:dPr>
                                <m:begChr m:val=""/>
                                <m:endChr m:val="|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num>
                                      <m:den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𝑡𝑔</m:t>
                                        </m:r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3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d>
                                      </m:den>
                                    </m:f>
                                  </m:e>
                                </m:d>
                              </m:e>
                            </m:d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1,0077576−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𝑡𝑔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=3,346217517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2C034D-7DAE-BF4D-A1E7-12E7D94B81ED}"/>
                </a:ext>
              </a:extLst>
            </xdr:cNvPr>
            <xdr:cNvSpPr txBox="1"/>
          </xdr:nvSpPr>
          <xdr:spPr>
            <a:xfrm>
              <a:off x="3062941" y="4011846"/>
              <a:ext cx="4771837" cy="445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∫24_</a:t>
              </a:r>
              <a:r>
                <a:rPr lang="en-US" sz="1100" b="0" i="0">
                  <a:latin typeface="Cambria Math" panose="02040503050406030204" pitchFamily="18" charset="0"/>
                </a:rPr>
                <a:t>0,1^1▒〖𝑥/(〖𝑠𝑖𝑛〗^2 (3𝑥)) 𝑑𝑥=├ (𝑥−𝑥/3𝑡𝑔(3𝑥) )┤|_0,1^1=1,0077576−1/3𝑡𝑔(3) =3,346217517〗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47064</xdr:colOff>
      <xdr:row>10</xdr:row>
      <xdr:rowOff>159123</xdr:rowOff>
    </xdr:from>
    <xdr:ext cx="1200008" cy="2898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'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056430-CCC7-AA4D-9E10-B2C503702709}"/>
                </a:ext>
              </a:extLst>
            </xdr:cNvPr>
            <xdr:cNvSpPr txBox="1"/>
          </xdr:nvSpPr>
          <xdr:spPr>
            <a:xfrm>
              <a:off x="8105961" y="2129491"/>
              <a:ext cx="1200008" cy="289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𝑓'(𝑥)</a:t>
              </a:r>
              <a:r>
                <a:rPr lang="en-US" sz="1100" b="0" i="0">
                  <a:latin typeface="Cambria Math" panose="02040503050406030204" pitchFamily="18" charset="0"/>
                </a:rPr>
                <a:t>=(𝑦_(𝑖+1)−𝑦_(𝑖−1))/2ℎ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20885</xdr:colOff>
      <xdr:row>12</xdr:row>
      <xdr:rowOff>142309</xdr:rowOff>
    </xdr:from>
    <xdr:ext cx="1349793" cy="320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79782" y="2542235"/>
              <a:ext cx="134979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D51D53F-EB00-AB45-9B0B-66BE104DC9FE}"/>
                </a:ext>
              </a:extLst>
            </xdr:cNvPr>
            <xdr:cNvSpPr txBox="1"/>
          </xdr:nvSpPr>
          <xdr:spPr>
            <a:xfrm>
              <a:off x="8079782" y="2542235"/>
              <a:ext cx="134979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𝐹′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2</xdr:row>
      <xdr:rowOff>180182</xdr:rowOff>
    </xdr:from>
    <xdr:ext cx="2026580" cy="203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4</xdr:row>
      <xdr:rowOff>196057</xdr:rowOff>
    </xdr:from>
    <xdr:ext cx="824328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𝑥_1+2𝑥_2^2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29368</xdr:colOff>
      <xdr:row>7</xdr:row>
      <xdr:rowOff>3968</xdr:rowOff>
    </xdr:from>
    <xdr:ext cx="1140312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</xdr:row>
      <xdr:rowOff>192881</xdr:rowOff>
    </xdr:from>
    <xdr:ext cx="1369349" cy="177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788670</xdr:colOff>
      <xdr:row>0</xdr:row>
      <xdr:rowOff>68580</xdr:rowOff>
    </xdr:from>
    <xdr:ext cx="3478003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617470" y="68580"/>
          <a:ext cx="34780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 y = func(x)</a:t>
          </a:r>
        </a:p>
        <a:p>
          <a:r>
            <a:rPr lang="en-US" sz="1100"/>
            <a:t>    y = exp((x(1)^2) + 5 * (x(2)^2)) + (x(1)^2) - 80 * (x(2)^2);</a:t>
          </a:r>
        </a:p>
      </xdr:txBody>
    </xdr:sp>
    <xdr:clientData/>
  </xdr:oneCellAnchor>
  <xdr:oneCellAnchor>
    <xdr:from>
      <xdr:col>3</xdr:col>
      <xdr:colOff>788670</xdr:colOff>
      <xdr:row>4</xdr:row>
      <xdr:rowOff>179070</xdr:rowOff>
    </xdr:from>
    <xdr:ext cx="2382447" cy="11256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617470" y="872490"/>
          <a:ext cx="238244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mycon.m</a:t>
          </a:r>
        </a:p>
        <a:p>
          <a:r>
            <a:rPr lang="en-US" sz="1100"/>
            <a:t>function [g, ce] = mycon(x)</a:t>
          </a:r>
        </a:p>
        <a:p>
          <a:r>
            <a:rPr lang="en-US" sz="1100"/>
            <a:t>    g(1) = x(1) + 2 * (x(2)^2) - 1;</a:t>
          </a:r>
        </a:p>
        <a:p>
          <a:r>
            <a:rPr lang="en-US" sz="1100"/>
            <a:t>    g(2) = (x(1)^2) + (x(2)^2) - 4 * x(1);</a:t>
          </a:r>
        </a:p>
        <a:p>
          <a:r>
            <a:rPr lang="en-US" sz="1100"/>
            <a:t>    g(3) = (x(1)^2) + (x(2)^2) - x(1) - x(2);</a:t>
          </a:r>
        </a:p>
        <a:p>
          <a:r>
            <a:rPr lang="en-US" sz="1100"/>
            <a:t>    ce=[];</a:t>
          </a:r>
        </a:p>
      </xdr:txBody>
    </xdr:sp>
    <xdr:clientData/>
  </xdr:oneCellAnchor>
  <xdr:oneCellAnchor>
    <xdr:from>
      <xdr:col>3</xdr:col>
      <xdr:colOff>826770</xdr:colOff>
      <xdr:row>11</xdr:row>
      <xdr:rowOff>171450</xdr:rowOff>
    </xdr:from>
    <xdr:ext cx="2884379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655570" y="2278380"/>
          <a:ext cx="2884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x0 = [1 1];</a:t>
          </a:r>
        </a:p>
        <a:p>
          <a:r>
            <a:rPr lang="en-US" sz="1100"/>
            <a:t>x = fmincon('func', x0, [], [], [], [], [], [], 'mycon')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𝑎_1=0,3;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103109</xdr:colOff>
      <xdr:row>9</xdr:row>
      <xdr:rowOff>104804</xdr:rowOff>
    </xdr:from>
    <xdr:ext cx="2096600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0,52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</a:t>
              </a:r>
              <a:r>
                <a:rPr lang="ru-RU" sz="1100" b="0" i="0">
                  <a:latin typeface="Cambria Math" panose="02040503050406030204" pitchFamily="18" charset="0"/>
                </a:rPr>
                <a:t>0,3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∗𝑥∗𝑦@𝑦^′=</a:t>
              </a:r>
              <a:r>
                <a:rPr lang="ru-RU" sz="1100" b="0" i="0">
                  <a:latin typeface="Cambria Math" panose="02040503050406030204" pitchFamily="18" charset="0"/>
                </a:rPr>
                <a:t>0,52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0,18</a:t>
              </a:r>
              <a:r>
                <a:rPr lang="en-US" sz="1100" b="0" i="0">
                  <a:latin typeface="Cambria Math" panose="02040503050406030204" pitchFamily="18" charset="0"/>
                </a:rPr>
                <a:t>∗𝑦−0,1∗𝑥∗𝑦)┤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145381</xdr:colOff>
      <xdr:row>12</xdr:row>
      <xdr:rowOff>170448</xdr:rowOff>
    </xdr:from>
    <xdr:ext cx="3864648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5381" y="2471487"/>
          <a:ext cx="38646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price.m</a:t>
          </a:r>
        </a:p>
        <a:p>
          <a:r>
            <a:rPr lang="en-US" sz="1100"/>
            <a:t>function y = price(t, x)</a:t>
          </a:r>
        </a:p>
        <a:p>
          <a:r>
            <a:rPr lang="en-US" sz="1100"/>
            <a:t>    y = [0.3 - 0.1 * x(1) * x(2); 0.52 - 0.18 * x(2) - 0.1 * x(1) * x(2)];</a:t>
          </a:r>
        </a:p>
      </xdr:txBody>
    </xdr:sp>
    <xdr:clientData/>
  </xdr:oneCellAnchor>
  <xdr:oneCellAnchor>
    <xdr:from>
      <xdr:col>1</xdr:col>
      <xdr:colOff>17546</xdr:colOff>
      <xdr:row>18</xdr:row>
      <xdr:rowOff>6517</xdr:rowOff>
    </xdr:from>
    <xdr:ext cx="1812869" cy="112569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67284" y="3594683"/>
          <a:ext cx="181286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 = [0 75];</a:t>
          </a:r>
        </a:p>
        <a:p>
          <a:r>
            <a:rPr lang="en-US" sz="1100"/>
            <a:t>xy0 = [1 0.5];</a:t>
          </a:r>
        </a:p>
        <a:p>
          <a:r>
            <a:rPr lang="en-US" sz="1100"/>
            <a:t>[t, x] = ode23('price', T, xy0);</a:t>
          </a:r>
        </a:p>
        <a:p>
          <a:r>
            <a:rPr lang="en-US" sz="1100"/>
            <a:t>plot(t,x), grid on;</a:t>
          </a:r>
        </a:p>
        <a:p>
          <a:r>
            <a:rPr lang="en-US" sz="1100"/>
            <a:t>figure(2);</a:t>
          </a:r>
        </a:p>
        <a:p>
          <a:r>
            <a:rPr lang="en-US" sz="1100"/>
            <a:t>comet(x(:,1),x(:,2));</a:t>
          </a:r>
        </a:p>
      </xdr:txBody>
    </xdr:sp>
    <xdr:clientData/>
  </xdr:oneCellAnchor>
  <xdr:twoCellAnchor editAs="oneCell">
    <xdr:from>
      <xdr:col>6</xdr:col>
      <xdr:colOff>30603</xdr:colOff>
      <xdr:row>10</xdr:row>
      <xdr:rowOff>30603</xdr:rowOff>
    </xdr:from>
    <xdr:to>
      <xdr:col>10</xdr:col>
      <xdr:colOff>826265</xdr:colOff>
      <xdr:row>26</xdr:row>
      <xdr:rowOff>129292</xdr:rowOff>
    </xdr:to>
    <xdr:pic>
      <xdr:nvPicPr>
        <xdr:cNvPr id="10" name="Picture 9" descr="https://media.discordapp.net/attachments/410000613972246531/528210324017512459/unknown.png">
          <a:extLst>
            <a:ext uri="{FF2B5EF4-FFF2-40B4-BE49-F238E27FC236}">
              <a16:creationId xmlns:a16="http://schemas.microsoft.com/office/drawing/2014/main" id="{C7134287-9358-B248-9C0C-0FE56B132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446" y="1927952"/>
          <a:ext cx="4161927" cy="328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45903</xdr:colOff>
      <xdr:row>10</xdr:row>
      <xdr:rowOff>30604</xdr:rowOff>
    </xdr:from>
    <xdr:to>
      <xdr:col>16</xdr:col>
      <xdr:colOff>96402</xdr:colOff>
      <xdr:row>26</xdr:row>
      <xdr:rowOff>122411</xdr:rowOff>
    </xdr:to>
    <xdr:pic>
      <xdr:nvPicPr>
        <xdr:cNvPr id="11" name="Picture 10" descr="https://cdn.discordapp.com/attachments/410000613972246531/528210358603743235/unknown.png">
          <a:extLst>
            <a:ext uri="{FF2B5EF4-FFF2-40B4-BE49-F238E27FC236}">
              <a16:creationId xmlns:a16="http://schemas.microsoft.com/office/drawing/2014/main" id="{3DBC26B2-7A9B-9445-B5DD-67BE6330E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578" y="1927953"/>
          <a:ext cx="4258330" cy="3274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="E4" sqref="E4"/>
    </sheetView>
  </sheetViews>
  <sheetFormatPr baseColWidth="10" defaultColWidth="11" defaultRowHeight="16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zoomScaleNormal="100" workbookViewId="0">
      <selection activeCell="G8" sqref="G8"/>
    </sheetView>
  </sheetViews>
  <sheetFormatPr baseColWidth="10" defaultColWidth="11" defaultRowHeight="16"/>
  <cols>
    <col min="1" max="1" width="2.6640625" bestFit="1" customWidth="1"/>
    <col min="6" max="6" width="10.83203125" customWidth="1"/>
    <col min="7" max="7" width="14.83203125" customWidth="1"/>
    <col min="8" max="8" width="26.1640625" bestFit="1" customWidth="1"/>
    <col min="9" max="9" width="12.1640625" bestFit="1" customWidth="1"/>
    <col min="13" max="13" width="24.6640625" bestFit="1" customWidth="1"/>
    <col min="14" max="14" width="43.6640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7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7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7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7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7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65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7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7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"/>
  <sheetViews>
    <sheetView zoomScaleNormal="100" workbookViewId="0">
      <selection activeCell="Q4" sqref="Q4"/>
    </sheetView>
  </sheetViews>
  <sheetFormatPr baseColWidth="10" defaultColWidth="11" defaultRowHeight="16"/>
  <cols>
    <col min="1" max="1" width="2.1640625" bestFit="1" customWidth="1"/>
    <col min="8" max="8" width="6.83203125" customWidth="1"/>
    <col min="9" max="9" width="2" customWidth="1"/>
    <col min="15" max="15" width="6.83203125" customWidth="1"/>
    <col min="16" max="16" width="3.1640625" bestFit="1" customWidth="1"/>
    <col min="18" max="18" width="11.16406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" customHeight="1" thickBot="1"/>
    <row r="3" spans="1:22" ht="20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7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7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81</v>
      </c>
    </row>
    <row r="10" spans="1:22" ht="17" thickBot="1"/>
    <row r="11" spans="1:22" ht="18">
      <c r="B11" s="13" t="s">
        <v>10</v>
      </c>
      <c r="C11" s="14" t="s">
        <v>31</v>
      </c>
      <c r="D11" s="14" t="s">
        <v>70</v>
      </c>
      <c r="E11" s="14" t="s">
        <v>71</v>
      </c>
      <c r="F11" s="14" t="s">
        <v>72</v>
      </c>
      <c r="G11" s="25" t="s">
        <v>73</v>
      </c>
      <c r="J11" s="27" t="s">
        <v>74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75</v>
      </c>
    </row>
    <row r="12" spans="1:22">
      <c r="B12" s="36">
        <v>-1</v>
      </c>
      <c r="C12" s="31">
        <f>((233*B12^3)/6688) - ((5623*B12^2)/6688) + ((6895*B12)/1672) + 10031/1672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7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7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7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7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7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7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76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7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57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7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"/>
  <sheetViews>
    <sheetView tabSelected="1" zoomScaleNormal="100" workbookViewId="0">
      <selection activeCell="H2" sqref="H2"/>
    </sheetView>
  </sheetViews>
  <sheetFormatPr baseColWidth="10" defaultColWidth="11" defaultRowHeight="16"/>
  <cols>
    <col min="1" max="1" width="12.1640625" bestFit="1" customWidth="1"/>
    <col min="2" max="2" width="5.33203125" bestFit="1" customWidth="1"/>
    <col min="13" max="13" width="12.8320312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  <c r="H1" s="6" t="s">
        <v>86</v>
      </c>
    </row>
    <row r="2" spans="1:14">
      <c r="D2">
        <v>0.1</v>
      </c>
      <c r="E2">
        <v>1</v>
      </c>
      <c r="F2">
        <v>5</v>
      </c>
      <c r="G2">
        <f>(E2-D2)/F2</f>
        <v>0.18</v>
      </c>
      <c r="H2">
        <f>1.0078-(1/(3*TAN(3)))</f>
        <v>3.3462175171448445</v>
      </c>
    </row>
    <row r="3" spans="1:14" ht="8" customHeight="1" thickBot="1"/>
    <row r="4" spans="1:14" ht="18">
      <c r="A4" s="50"/>
      <c r="B4" s="14" t="s">
        <v>10</v>
      </c>
      <c r="C4" s="15" t="s">
        <v>18</v>
      </c>
      <c r="D4" s="14" t="s">
        <v>54</v>
      </c>
      <c r="E4" s="14" t="s">
        <v>52</v>
      </c>
      <c r="F4" s="14" t="s">
        <v>53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88</v>
      </c>
      <c r="N4" s="52" t="s">
        <v>87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0.1</v>
      </c>
      <c r="L5" s="9">
        <f t="shared" ref="L5:L10" si="0">K5 / (SIN(3 * K5))^2</f>
        <v>1.1450531251495653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f>K5+$G$2</f>
        <v>0.28000000000000003</v>
      </c>
      <c r="L6" s="9">
        <f t="shared" si="0"/>
        <v>0.50496545505971313</v>
      </c>
      <c r="M6" s="31">
        <f>(L7-L5) / (2 * G2)</f>
        <v>-1.8552574915326494</v>
      </c>
      <c r="N6" s="32">
        <f>($G$2 * (L5 + L6)) / 2</f>
        <v>0.14850167221883506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f t="shared" ref="K7:K10" si="3">K6+$G$2</f>
        <v>0.46</v>
      </c>
      <c r="L7" s="9">
        <f t="shared" si="0"/>
        <v>0.4771604281978114</v>
      </c>
      <c r="M7" s="31">
        <f>(L8-L6) / (2 * $G$2)</f>
        <v>0.61080792086889402</v>
      </c>
      <c r="N7" s="32">
        <f t="shared" ref="N7:N10" si="4">($G$2 * (L6 + L7)) / 2</f>
        <v>8.8391329493177212E-2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5">($G$2 * (C7 + C8)) / 2</f>
        <v>0.10818150612932936</v>
      </c>
      <c r="F8" s="31">
        <f t="shared" ref="F8:F9" si="6">($G$2 * (C7 + (4*C8) + C9)) / 6</f>
        <v>0.16327189091862682</v>
      </c>
      <c r="G8" s="32"/>
      <c r="H8" s="31"/>
      <c r="I8" s="31"/>
      <c r="K8" s="57">
        <f t="shared" si="3"/>
        <v>0.64</v>
      </c>
      <c r="L8" s="9">
        <f t="shared" si="0"/>
        <v>0.72485630657251499</v>
      </c>
      <c r="M8" s="31">
        <f t="shared" ref="M8:M9" si="7">(L9-L7) / (2 * $G$2)</f>
        <v>4.4129174479681792</v>
      </c>
      <c r="N8" s="32">
        <f t="shared" si="4"/>
        <v>0.10818150612932936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6"/>
        <v>1.7760560251454001</v>
      </c>
      <c r="G9" s="32"/>
      <c r="H9" s="31"/>
      <c r="I9" s="31"/>
      <c r="K9" s="57">
        <f t="shared" si="3"/>
        <v>0.82000000000000006</v>
      </c>
      <c r="L9" s="9">
        <f t="shared" si="0"/>
        <v>2.0658107094663558</v>
      </c>
      <c r="M9" s="31">
        <f t="shared" si="7"/>
        <v>137.46920014954506</v>
      </c>
      <c r="N9" s="32">
        <f t="shared" si="4"/>
        <v>0.25116003144349835</v>
      </c>
    </row>
    <row r="10" spans="1:14" ht="17" thickBot="1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47">
        <f t="shared" si="3"/>
        <v>1</v>
      </c>
      <c r="L10" s="58">
        <f t="shared" si="0"/>
        <v>50.213768360408736</v>
      </c>
      <c r="M10" s="34"/>
      <c r="N10" s="35">
        <f t="shared" si="4"/>
        <v>4.7051621162887578</v>
      </c>
    </row>
    <row r="11" spans="1:14" ht="17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 (G33 * (G36 / (SIN(3 * G36)^2))) + (H33 * (H36 / (SIN(3 * H36)^2))) + (I33 * (I36 / (SIN(3 * I36)^2))) ) * ((E2-D2)/2)</f>
        <v>1.5852327087272966</v>
      </c>
      <c r="H11" s="31"/>
      <c r="I11" s="31"/>
    </row>
    <row r="12" spans="1:14">
      <c r="A12" t="s">
        <v>85</v>
      </c>
      <c r="D12" s="77">
        <f>ABS($H$2-D11)</f>
        <v>2.4610052327445717</v>
      </c>
      <c r="E12" s="77">
        <f t="shared" ref="E12:G12" si="8">ABS($H$2-E11)</f>
        <v>1.9551791384287531</v>
      </c>
      <c r="F12" s="77">
        <f t="shared" si="8"/>
        <v>1.2034734356405266</v>
      </c>
      <c r="G12" s="77">
        <f t="shared" si="8"/>
        <v>1.7609848084175479</v>
      </c>
      <c r="I12" s="31"/>
    </row>
    <row r="13" spans="1:14">
      <c r="I13" s="31"/>
    </row>
    <row r="15" spans="1:14">
      <c r="A15" s="48" t="s">
        <v>41</v>
      </c>
    </row>
    <row r="28" spans="7:9" ht="17" thickBot="1"/>
    <row r="29" spans="7:9" ht="18">
      <c r="G29" s="24" t="s">
        <v>45</v>
      </c>
      <c r="H29" s="14" t="s">
        <v>46</v>
      </c>
      <c r="I29" s="25" t="s">
        <v>47</v>
      </c>
    </row>
    <row r="30" spans="7:9" ht="17" thickBot="1">
      <c r="G30" s="47">
        <v>0</v>
      </c>
      <c r="H30" s="34">
        <f>SQRT(3/5)</f>
        <v>0.7745966692414834</v>
      </c>
      <c r="I30" s="35">
        <f>-SQRT(3/5)</f>
        <v>-0.7745966692414834</v>
      </c>
    </row>
    <row r="31" spans="7:9" ht="17" thickBot="1"/>
    <row r="32" spans="7:9" ht="18">
      <c r="G32" s="24" t="s">
        <v>48</v>
      </c>
      <c r="H32" s="14" t="s">
        <v>49</v>
      </c>
      <c r="I32" s="25" t="s">
        <v>50</v>
      </c>
    </row>
    <row r="33" spans="7:9" ht="17" thickBot="1">
      <c r="G33" s="47">
        <f>2/2.25</f>
        <v>0.88888888888888884</v>
      </c>
      <c r="H33" s="34">
        <f>2/3.6</f>
        <v>0.55555555555555558</v>
      </c>
      <c r="I33" s="35">
        <f>2/3.6</f>
        <v>0.55555555555555558</v>
      </c>
    </row>
    <row r="34" spans="7:9" ht="17" thickBot="1"/>
    <row r="35" spans="7:9" ht="18">
      <c r="G35" s="24" t="s">
        <v>28</v>
      </c>
      <c r="H35" s="14" t="s">
        <v>29</v>
      </c>
      <c r="I35" s="25" t="s">
        <v>30</v>
      </c>
    </row>
    <row r="36" spans="7:9" ht="17" thickBot="1">
      <c r="G36" s="47">
        <f>(($E$2+$D$2) / 2) + (($E$2-$D$2) / 2) * G30</f>
        <v>0.55000000000000004</v>
      </c>
      <c r="H36" s="34">
        <f>(($E$2+$D$2) / 2) + (($E$2-$D$2) / 2) * H30</f>
        <v>0.8985685011586676</v>
      </c>
      <c r="I36" s="35">
        <f>(($E$2+$D$2) / 2) + (($E$2-$D$2) / 2) * I30</f>
        <v>0.20143149884133249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zoomScaleNormal="100" workbookViewId="0">
      <selection activeCell="F33" sqref="F33"/>
    </sheetView>
  </sheetViews>
  <sheetFormatPr baseColWidth="10" defaultColWidth="11" defaultRowHeight="16"/>
  <cols>
    <col min="1" max="1" width="2.1640625" bestFit="1" customWidth="1"/>
    <col min="5" max="6" width="12.5" bestFit="1" customWidth="1"/>
  </cols>
  <sheetData>
    <row r="1" spans="1:12">
      <c r="E1" t="s">
        <v>69</v>
      </c>
    </row>
    <row r="2" spans="1:12">
      <c r="E2">
        <v>0.96909999999999996</v>
      </c>
    </row>
    <row r="4" spans="1:12" ht="17" thickBot="1">
      <c r="B4" s="48" t="s">
        <v>61</v>
      </c>
    </row>
    <row r="5" spans="1:12">
      <c r="A5" s="13" t="s">
        <v>6</v>
      </c>
      <c r="B5" s="14" t="s">
        <v>19</v>
      </c>
      <c r="C5" s="14" t="s">
        <v>20</v>
      </c>
      <c r="D5" s="14" t="s">
        <v>58</v>
      </c>
      <c r="E5" s="14" t="s">
        <v>59</v>
      </c>
      <c r="F5" s="14" t="s">
        <v>55</v>
      </c>
      <c r="G5" s="14" t="s">
        <v>10</v>
      </c>
      <c r="H5" s="14" t="s">
        <v>18</v>
      </c>
      <c r="I5" s="14" t="s">
        <v>56</v>
      </c>
      <c r="J5" s="25" t="s">
        <v>57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7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7" thickBot="1">
      <c r="B13" s="48" t="s">
        <v>62</v>
      </c>
    </row>
    <row r="14" spans="1:12">
      <c r="A14" s="67" t="s">
        <v>6</v>
      </c>
      <c r="B14" s="68" t="s">
        <v>19</v>
      </c>
      <c r="C14" s="68" t="s">
        <v>20</v>
      </c>
      <c r="D14" s="68" t="s">
        <v>58</v>
      </c>
      <c r="E14" s="68" t="s">
        <v>59</v>
      </c>
      <c r="F14" s="68" t="s">
        <v>55</v>
      </c>
      <c r="G14" s="68" t="s">
        <v>10</v>
      </c>
      <c r="H14" s="68" t="s">
        <v>18</v>
      </c>
      <c r="I14" s="68" t="s">
        <v>56</v>
      </c>
      <c r="J14" s="69" t="s">
        <v>57</v>
      </c>
    </row>
    <row r="15" spans="1:12">
      <c r="A15" s="70">
        <v>1</v>
      </c>
      <c r="B15" s="71">
        <v>0.1</v>
      </c>
      <c r="C15" s="71">
        <v>1</v>
      </c>
      <c r="D15" s="71">
        <f>(B15 / SIN(3*B15)^2) - 18</f>
        <v>-16.854946874850434</v>
      </c>
      <c r="E15" s="71">
        <f>(C15 / SIN(3*C15)^2) - 18</f>
        <v>32.213768360408736</v>
      </c>
      <c r="F15" s="71">
        <f>D15*E15</f>
        <v>-542.96135435342705</v>
      </c>
      <c r="G15" s="71">
        <f>C15 - ((C15-B15) / (E15-D15)) * E15</f>
        <v>0.40914712387792707</v>
      </c>
      <c r="H15" s="71">
        <f>(G15 / SIN(3*G15)^2) - 18</f>
        <v>-17.538556595607343</v>
      </c>
      <c r="I15" s="71">
        <f>D15 * H15</f>
        <v>295.61143968051942</v>
      </c>
      <c r="J15" s="72">
        <f>ABS(G15-$E$2)</f>
        <v>0.5599528761220729</v>
      </c>
    </row>
    <row r="16" spans="1:12">
      <c r="A16" s="70">
        <v>2</v>
      </c>
      <c r="B16" s="71">
        <f>IF(I15 &gt; 0, G15, B15)</f>
        <v>0.40914712387792707</v>
      </c>
      <c r="C16" s="71">
        <f>IF(I15 &lt;= 0, G15, C15)</f>
        <v>1</v>
      </c>
      <c r="D16" s="71">
        <f t="shared" ref="D16:D19" si="8">(B16 / SIN(3*B16)^2) - 18</f>
        <v>-17.538556595607343</v>
      </c>
      <c r="E16" s="71">
        <f t="shared" ref="E16:E20" si="9">(C16 / SIN(3*C16)^2) - 18</f>
        <v>32.213768360408736</v>
      </c>
      <c r="F16" s="71">
        <f t="shared" ref="F16:F20" si="10">D16*E16</f>
        <v>-564.98299954681374</v>
      </c>
      <c r="G16" s="71">
        <f>C16 - ((C16-B16) / (E16-D16)) * E16</f>
        <v>0.61743300030089987</v>
      </c>
      <c r="H16" s="71">
        <f t="shared" ref="H16:H20" si="11">(G16 / SIN(3*G16)^2) - 18</f>
        <v>-17.330933421600562</v>
      </c>
      <c r="I16" s="71">
        <f t="shared" ref="I16:I20" si="12">D16 * H16</f>
        <v>303.95955666944428</v>
      </c>
      <c r="J16" s="72">
        <f t="shared" ref="J16:J19" si="13">ABS(G16-$E$2)</f>
        <v>0.35166699969910009</v>
      </c>
    </row>
    <row r="17" spans="1:13">
      <c r="A17" s="70">
        <v>3</v>
      </c>
      <c r="B17" s="71">
        <f>IF(I16 &gt; 0, G16, B16)</f>
        <v>0.61743300030089987</v>
      </c>
      <c r="C17" s="71">
        <f t="shared" ref="C17:C20" si="14">IF(I16 &lt;= 0, G16, C16)</f>
        <v>1</v>
      </c>
      <c r="D17" s="71">
        <f t="shared" si="8"/>
        <v>-17.330933421600562</v>
      </c>
      <c r="E17" s="71">
        <f t="shared" si="9"/>
        <v>32.213768360408736</v>
      </c>
      <c r="F17" s="71">
        <f t="shared" si="10"/>
        <v>-558.29467471310647</v>
      </c>
      <c r="G17" s="71">
        <f t="shared" ref="G17:G20" si="15">C17 - ((C17-B17) / (E17-D17)) * E17</f>
        <v>0.75125645594019019</v>
      </c>
      <c r="H17" s="71">
        <f t="shared" si="11"/>
        <v>-16.751464791966836</v>
      </c>
      <c r="I17" s="71">
        <f t="shared" si="12"/>
        <v>290.31852102386313</v>
      </c>
      <c r="J17" s="72">
        <f t="shared" si="13"/>
        <v>0.21784354405980977</v>
      </c>
    </row>
    <row r="18" spans="1:13">
      <c r="A18" s="70">
        <v>4</v>
      </c>
      <c r="B18" s="71">
        <f>IF(I17 &gt; 0, G17, B17)</f>
        <v>0.75125645594019019</v>
      </c>
      <c r="C18" s="71">
        <f t="shared" si="14"/>
        <v>1</v>
      </c>
      <c r="D18" s="71">
        <f t="shared" si="8"/>
        <v>-16.751464791966836</v>
      </c>
      <c r="E18" s="71">
        <f t="shared" si="9"/>
        <v>32.213768360408736</v>
      </c>
      <c r="F18" s="71">
        <f t="shared" si="10"/>
        <v>-539.6278065059621</v>
      </c>
      <c r="G18" s="71">
        <f t="shared" si="15"/>
        <v>0.83635395169968496</v>
      </c>
      <c r="H18" s="71">
        <f t="shared" si="11"/>
        <v>-15.60701954299223</v>
      </c>
      <c r="I18" s="71">
        <f t="shared" si="12"/>
        <v>261.44043838197268</v>
      </c>
      <c r="J18" s="72">
        <f t="shared" si="13"/>
        <v>0.132746048300315</v>
      </c>
    </row>
    <row r="19" spans="1:13">
      <c r="A19" s="70">
        <v>5</v>
      </c>
      <c r="B19" s="71">
        <f>IF(I18 &gt; 0, G18, B18)</f>
        <v>0.83635395169968496</v>
      </c>
      <c r="C19" s="71">
        <f t="shared" si="14"/>
        <v>1</v>
      </c>
      <c r="D19" s="71">
        <f t="shared" si="8"/>
        <v>-15.60701954299223</v>
      </c>
      <c r="E19" s="71">
        <f t="shared" si="9"/>
        <v>32.213768360408736</v>
      </c>
      <c r="F19" s="71">
        <f t="shared" si="10"/>
        <v>-502.76091235432392</v>
      </c>
      <c r="G19" s="71">
        <f t="shared" si="15"/>
        <v>0.88976225352682459</v>
      </c>
      <c r="H19" s="71">
        <f t="shared" si="11"/>
        <v>-13.701034743086558</v>
      </c>
      <c r="I19" s="71">
        <f t="shared" si="12"/>
        <v>213.83231699456744</v>
      </c>
      <c r="J19" s="72">
        <f t="shared" si="13"/>
        <v>7.9337746473175375E-2</v>
      </c>
    </row>
    <row r="20" spans="1:13" ht="17" thickBot="1">
      <c r="A20" s="73">
        <v>6</v>
      </c>
      <c r="B20" s="74">
        <f>IF(I19 &gt; 0, G19, B19)</f>
        <v>0.88976225352682459</v>
      </c>
      <c r="C20" s="74">
        <f t="shared" si="14"/>
        <v>1</v>
      </c>
      <c r="D20" s="74">
        <f>(B20 / SIN(3*B20)^2) - 18</f>
        <v>-13.701034743086558</v>
      </c>
      <c r="E20" s="74">
        <f t="shared" si="9"/>
        <v>32.213768360408736</v>
      </c>
      <c r="F20" s="74">
        <f t="shared" si="10"/>
        <v>-441.36195951170259</v>
      </c>
      <c r="G20" s="75">
        <f t="shared" si="15"/>
        <v>0.92265733512009762</v>
      </c>
      <c r="H20" s="74">
        <f t="shared" si="11"/>
        <v>-11.074013518440953</v>
      </c>
      <c r="I20" s="74">
        <f t="shared" si="12"/>
        <v>151.72544396156971</v>
      </c>
      <c r="J20" s="76">
        <f>ABS(G20-$E$2)</f>
        <v>4.644266487990234E-2</v>
      </c>
    </row>
    <row r="22" spans="1:13" ht="17" thickBot="1">
      <c r="B22" s="48" t="s">
        <v>63</v>
      </c>
    </row>
    <row r="23" spans="1:13" ht="18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60</v>
      </c>
      <c r="F23" s="25" t="s">
        <v>57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7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7" thickBot="1">
      <c r="B31" s="61" t="s">
        <v>64</v>
      </c>
    </row>
    <row r="32" spans="1:13">
      <c r="A32" s="13" t="s">
        <v>6</v>
      </c>
      <c r="B32" s="14" t="s">
        <v>10</v>
      </c>
      <c r="C32" s="14" t="s">
        <v>66</v>
      </c>
      <c r="D32" s="14" t="s">
        <v>67</v>
      </c>
      <c r="E32" s="25" t="s">
        <v>57</v>
      </c>
      <c r="F32" s="62" t="s">
        <v>68</v>
      </c>
    </row>
    <row r="33" spans="1:6" ht="17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7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6" sqref="E6"/>
    </sheetView>
  </sheetViews>
  <sheetFormatPr baseColWidth="10" defaultColWidth="11" defaultRowHeight="16"/>
  <cols>
    <col min="1" max="1" width="2.16406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77</v>
      </c>
      <c r="C2">
        <v>5</v>
      </c>
      <c r="D2" t="s">
        <v>78</v>
      </c>
      <c r="E2">
        <v>10</v>
      </c>
    </row>
    <row r="3" spans="1:5">
      <c r="B3" t="s">
        <v>79</v>
      </c>
    </row>
    <row r="6" spans="1:5">
      <c r="B6" s="48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14"/>
  <sheetViews>
    <sheetView zoomScaleNormal="100" workbookViewId="0">
      <selection activeCell="B14" sqref="B14"/>
    </sheetView>
  </sheetViews>
  <sheetFormatPr baseColWidth="10" defaultColWidth="11" defaultRowHeight="16"/>
  <cols>
    <col min="1" max="1" width="2" customWidth="1"/>
  </cols>
  <sheetData>
    <row r="1" spans="2:2" ht="7" customHeight="1"/>
    <row r="14" spans="2:2">
      <c r="B14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9"/>
  <sheetViews>
    <sheetView zoomScaleNormal="100" workbookViewId="0"/>
  </sheetViews>
  <sheetFormatPr baseColWidth="10" defaultColWidth="11" defaultRowHeight="16"/>
  <cols>
    <col min="1" max="1" width="2" customWidth="1"/>
  </cols>
  <sheetData>
    <row r="1" spans="2:2" ht="8" customHeight="1"/>
    <row r="2" spans="2:2">
      <c r="B2" t="s">
        <v>82</v>
      </c>
    </row>
    <row r="9" spans="2:2">
      <c r="B9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Microsoft Office User</cp:lastModifiedBy>
  <dcterms:created xsi:type="dcterms:W3CDTF">2018-12-04T09:10:15Z</dcterms:created>
  <dcterms:modified xsi:type="dcterms:W3CDTF">2018-12-28T16:40:05Z</dcterms:modified>
  <cp:category/>
</cp:coreProperties>
</file>